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omments1.xml" ContentType="application/vnd.openxmlformats-officedocument.spreadsheetml.comments+xml"/>
  <Override PartName="/xl/customProperty5.bin" ContentType="application/vnd.openxmlformats-officedocument.spreadsheetml.customProperty"/>
  <Override PartName="/xl/customProperty6.bin" ContentType="application/vnd.openxmlformats-officedocument.spreadsheetml.customProperty"/>
  <Override PartName="/xl/drawings/drawing3.xml" ContentType="application/vnd.openxmlformats-officedocument.drawing+xml"/>
  <Override PartName="/xl/comments2.xml" ContentType="application/vnd.openxmlformats-officedocument.spreadsheetml.comments+xml"/>
  <Override PartName="/xl/customProperty7.bin" ContentType="application/vnd.openxmlformats-officedocument.spreadsheetml.customProperty"/>
  <Override PartName="/xl/customProperty8.bin" ContentType="application/vnd.openxmlformats-officedocument.spreadsheetml.customProperty"/>
  <Override PartName="/xl/drawings/drawing4.xml" ContentType="application/vnd.openxmlformats-officedocument.drawing+xml"/>
  <Override PartName="/xl/comments3.xml" ContentType="application/vnd.openxmlformats-officedocument.spreadsheetml.comments+xml"/>
  <Override PartName="/xl/customProperty9.bin" ContentType="application/vnd.openxmlformats-officedocument.spreadsheetml.customProperty"/>
  <Override PartName="/xl/customProperty10.bin" ContentType="application/vnd.openxmlformats-officedocument.spreadsheetml.customProperty"/>
  <Override PartName="/xl/drawings/drawing5.xml" ContentType="application/vnd.openxmlformats-officedocument.drawing+xml"/>
  <Override PartName="/xl/comments4.xml" ContentType="application/vnd.openxmlformats-officedocument.spreadsheetml.comments+xml"/>
  <Override PartName="/xl/customProperty11.bin" ContentType="application/vnd.openxmlformats-officedocument.spreadsheetml.customProperty"/>
  <Override PartName="/xl/customProperty12.bin" ContentType="application/vnd.openxmlformats-officedocument.spreadsheetml.customProperty"/>
  <Override PartName="/xl/drawings/drawing6.xml" ContentType="application/vnd.openxmlformats-officedocument.drawing+xml"/>
  <Override PartName="/xl/comments5.xml" ContentType="application/vnd.openxmlformats-officedocument.spreadsheetml.comments+xml"/>
  <Override PartName="/xl/customProperty13.bin" ContentType="application/vnd.openxmlformats-officedocument.spreadsheetml.customProperty"/>
  <Override PartName="/xl/customProperty14.bin" ContentType="application/vnd.openxmlformats-officedocument.spreadsheetml.customProperty"/>
  <Override PartName="/xl/drawings/drawing7.xml" ContentType="application/vnd.openxmlformats-officedocument.drawing+xml"/>
  <Override PartName="/xl/comments6.xml" ContentType="application/vnd.openxmlformats-officedocument.spreadsheetml.comments+xml"/>
  <Override PartName="/xl/customProperty15.bin" ContentType="application/vnd.openxmlformats-officedocument.spreadsheetml.customProperty"/>
  <Override PartName="/xl/customProperty16.bin" ContentType="application/vnd.openxmlformats-officedocument.spreadsheetml.customProperty"/>
  <Override PartName="/xl/drawings/drawing8.xml" ContentType="application/vnd.openxmlformats-officedocument.drawing+xml"/>
  <Override PartName="/xl/comments7.xml" ContentType="application/vnd.openxmlformats-officedocument.spreadsheetml.comments+xml"/>
  <Override PartName="/xl/customProperty17.bin" ContentType="application/vnd.openxmlformats-officedocument.spreadsheetml.customProperty"/>
  <Override PartName="/xl/customProperty18.bin" ContentType="application/vnd.openxmlformats-officedocument.spreadsheetml.customProperty"/>
  <Override PartName="/xl/drawings/drawing9.xml" ContentType="application/vnd.openxmlformats-officedocument.drawing+xml"/>
  <Override PartName="/xl/comments8.xml" ContentType="application/vnd.openxmlformats-officedocument.spreadsheetml.comments+xml"/>
  <Override PartName="/xl/customProperty19.bin" ContentType="application/vnd.openxmlformats-officedocument.spreadsheetml.customProperty"/>
  <Override PartName="/xl/customProperty20.bin" ContentType="application/vnd.openxmlformats-officedocument.spreadsheetml.customProperty"/>
  <Override PartName="/xl/drawings/drawing10.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11.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2.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defaultThemeVersion="124226"/>
  <mc:AlternateContent xmlns:mc="http://schemas.openxmlformats.org/markup-compatibility/2006">
    <mc:Choice Requires="x15">
      <x15ac:absPath xmlns:x15ac="http://schemas.microsoft.com/office/spreadsheetml/2010/11/ac" url="\\adb.intra.admin.ch\UserHome$\VTG-01\U80725668\config\Desktop\"/>
    </mc:Choice>
  </mc:AlternateContent>
  <xr:revisionPtr revIDLastSave="0" documentId="8_{89309812-38BF-486A-A432-BEA0D9188B34}" xr6:coauthVersionLast="47" xr6:coauthVersionMax="47" xr10:uidLastSave="{00000000-0000-0000-0000-000000000000}"/>
  <bookViews>
    <workbookView xWindow="-120" yWindow="-120" windowWidth="25440" windowHeight="15270" tabRatio="924" activeTab="1" xr2:uid="{00000000-000D-0000-FFFF-FFFF00000000}"/>
  </bookViews>
  <sheets>
    <sheet name="RBG nach HNF" sheetId="151" r:id="rId1"/>
    <sheet name="Struktur KAS" sheetId="122" r:id="rId2"/>
    <sheet name="Struktur VPF" sheetId="137" r:id="rId3"/>
    <sheet name="Struktur SAN" sheetId="124" r:id="rId4"/>
    <sheet name="Struktur LBA" sheetId="149" r:id="rId5"/>
    <sheet name="Struktur CY" sheetId="144" r:id="rId6"/>
    <sheet name="Struktur MPP" sheetId="123" r:id="rId7"/>
    <sheet name="Struktur MP SI DET" sheetId="133" r:id="rId8"/>
    <sheet name="Struktur Trp MM" sheetId="146" r:id="rId9"/>
    <sheet name="Berechnung Fz m2" sheetId="155" r:id="rId10"/>
    <sheet name="Preisliste ar Immo" sheetId="143" r:id="rId11"/>
    <sheet name="Struktur VPF AK" sheetId="138" r:id="rId12"/>
  </sheets>
  <definedNames>
    <definedName name="_xlnm._FilterDatabase" localSheetId="0" hidden="1">'RBG nach HNF'!$A$13:$K$676</definedName>
    <definedName name="_xlnm._FilterDatabase" localSheetId="5" hidden="1">'Struktur CY'!$A$12:$J$12</definedName>
    <definedName name="_xlnm._FilterDatabase" localSheetId="1" hidden="1">'Struktur KAS'!$A$33:$S$33</definedName>
    <definedName name="_xlnm._FilterDatabase" localSheetId="7" hidden="1">'Struktur MP SI DET'!$A$18:$J$18</definedName>
    <definedName name="_xlnm._FilterDatabase" localSheetId="6" hidden="1">'Struktur MPP'!$A$17:$J$17</definedName>
    <definedName name="_xlnm._FilterDatabase" localSheetId="3" hidden="1">'Struktur SAN'!$A$24:$I$24</definedName>
    <definedName name="_xlnm._FilterDatabase" localSheetId="8" hidden="1">'Struktur Trp MM'!$A$16:$I$16</definedName>
    <definedName name="_xlnm._FilterDatabase" localSheetId="2" hidden="1">'Struktur VPF'!$A$33:$S$33</definedName>
    <definedName name="_xlnm._FilterDatabase" localSheetId="11" hidden="1">'Struktur VPF AK'!$A$19:$I$19</definedName>
    <definedName name="AKü1">'Struktur VPF AK'!$E$13</definedName>
    <definedName name="AKü2">'Struktur VPF AK'!$E$14</definedName>
    <definedName name="AKü3">'Struktur VPF AK'!$E$15</definedName>
    <definedName name="_xlnm.Print_Area" localSheetId="9">'Berechnung Fz m2'!$A$1:$N$46</definedName>
    <definedName name="_xlnm.Print_Area" localSheetId="10">'Preisliste ar Immo'!$A$1:$O$43</definedName>
    <definedName name="_xlnm.Print_Area" localSheetId="0">'RBG nach HNF'!$A$1:$K$759</definedName>
    <definedName name="_xlnm.Print_Area" localSheetId="5">'Struktur CY'!$A$1:$I$212</definedName>
    <definedName name="_xlnm.Print_Area" localSheetId="1">'Struktur KAS'!$A$1:$S$236</definedName>
    <definedName name="_xlnm.Print_Area" localSheetId="4">'Struktur LBA'!$A$1:$J$313</definedName>
    <definedName name="_xlnm.Print_Area" localSheetId="7">'Struktur MP SI DET'!$A$1:$J$118</definedName>
    <definedName name="_xlnm.Print_Area" localSheetId="6">'Struktur MPP'!$A$1:$J$122</definedName>
    <definedName name="_xlnm.Print_Area" localSheetId="3">'Struktur SAN'!$A$1:$I$254</definedName>
    <definedName name="_xlnm.Print_Area" localSheetId="8">'Struktur Trp MM'!$A$1:$I$91</definedName>
    <definedName name="_xlnm.Print_Area" localSheetId="2">'Struktur VPF'!$A$1:$S$142</definedName>
    <definedName name="_xlnm.Print_Area" localSheetId="11">'Struktur VPF AK'!$A$1:$J$135</definedName>
    <definedName name="_xlnm.Print_Titles" localSheetId="0">'RBG nach HNF'!#REF!</definedName>
    <definedName name="_xlnm.Print_Titles" localSheetId="5">'Struktur CY'!#REF!</definedName>
    <definedName name="_xlnm.Print_Titles" localSheetId="1">'Struktur KAS'!#REF!</definedName>
    <definedName name="_xlnm.Print_Titles" localSheetId="7">'Struktur MP SI DET'!#REF!</definedName>
    <definedName name="_xlnm.Print_Titles" localSheetId="6">'Struktur MPP'!#REF!</definedName>
    <definedName name="_xlnm.Print_Titles" localSheetId="3">'Struktur SAN'!#REF!</definedName>
    <definedName name="_xlnm.Print_Titles" localSheetId="8">'Struktur Trp MM'!#REF!</definedName>
    <definedName name="_xlnm.Print_Titles" localSheetId="2">'Struktur VPF'!#REF!</definedName>
    <definedName name="_xlnm.Print_Titles" localSheetId="11">'Struktur VPF AK'!#REF!</definedName>
    <definedName name="GdeKü">'Struktur VPF AK'!$E$11</definedName>
    <definedName name="GF_zu_HNF_für_GF" localSheetId="0">'RBG nach HNF'!#REF!</definedName>
    <definedName name="GF_zu_HNF_für_GF" localSheetId="5">'Struktur CY'!#REF!</definedName>
    <definedName name="GF_zu_HNF_für_GF" localSheetId="1">'Struktur KAS'!#REF!</definedName>
    <definedName name="GF_zu_HNF_für_GF" localSheetId="7">'Struktur MP SI DET'!#REF!</definedName>
    <definedName name="GF_zu_HNF_für_GF" localSheetId="6">'Struktur MPP'!#REF!</definedName>
    <definedName name="GF_zu_HNF_für_GF" localSheetId="3">'Struktur SAN'!#REF!</definedName>
    <definedName name="GF_zu_HNF_für_GF" localSheetId="8">'Struktur Trp MM'!#REF!</definedName>
    <definedName name="GF_zu_HNF_für_GF" localSheetId="2">'Struktur VPF'!#REF!</definedName>
    <definedName name="GF_zu_HNF_für_GF" localSheetId="11">'Struktur VPF AK'!#REF!</definedName>
    <definedName name="GF_zu_HNF_für_GF">#REF!</definedName>
    <definedName name="GrunddatenFläche">'Struktur VPF AK'!$D$137:$K$172</definedName>
    <definedName name="Source_01" localSheetId="0">'RBG nach HNF'!#REF!</definedName>
    <definedName name="Source_01" localSheetId="5">'Struktur CY'!#REF!</definedName>
    <definedName name="Source_01" localSheetId="1">'Struktur KAS'!#REF!</definedName>
    <definedName name="Source_01" localSheetId="7">'Struktur MP SI DET'!#REF!</definedName>
    <definedName name="Source_01" localSheetId="6">'Struktur MPP'!#REF!</definedName>
    <definedName name="Source_01" localSheetId="3">'Struktur SAN'!#REF!</definedName>
    <definedName name="Source_01" localSheetId="8">'Struktur Trp MM'!#REF!</definedName>
    <definedName name="Source_01" localSheetId="2">'Struktur VPF'!#REF!</definedName>
    <definedName name="Source_01" localSheetId="11">'Struktur VPF AK'!#REF!</definedName>
    <definedName name="Source_01">#REF!</definedName>
    <definedName name="Source_02" localSheetId="0">'RBG nach HNF'!#REF!</definedName>
    <definedName name="Source_02" localSheetId="5">'Struktur CY'!#REF!</definedName>
    <definedName name="Source_02" localSheetId="1">'Struktur KAS'!#REF!</definedName>
    <definedName name="Source_02" localSheetId="7">'Struktur MP SI DET'!#REF!</definedName>
    <definedName name="Source_02" localSheetId="6">'Struktur MPP'!#REF!</definedName>
    <definedName name="Source_02" localSheetId="3">'Struktur SAN'!#REF!</definedName>
    <definedName name="Source_02" localSheetId="8">'Struktur Trp MM'!#REF!</definedName>
    <definedName name="Source_02" localSheetId="2">'Struktur VPF'!#REF!</definedName>
    <definedName name="Source_02" localSheetId="11">'Struktur VPF AK'!#REF!</definedName>
    <definedName name="Source_02">#REF!</definedName>
    <definedName name="Source_1.1.1" localSheetId="0">'RBG nach HNF'!#REF!</definedName>
    <definedName name="Source_1.1.1" localSheetId="5">'Struktur CY'!#REF!</definedName>
    <definedName name="Source_1.1.1" localSheetId="1">'Struktur KAS'!#REF!</definedName>
    <definedName name="Source_1.1.1" localSheetId="7">'Struktur MP SI DET'!#REF!</definedName>
    <definedName name="Source_1.1.1" localSheetId="6">'Struktur MPP'!#REF!</definedName>
    <definedName name="Source_1.1.1" localSheetId="3">'Struktur SAN'!#REF!</definedName>
    <definedName name="Source_1.1.1" localSheetId="8">'Struktur Trp MM'!#REF!</definedName>
    <definedName name="Source_1.1.1" localSheetId="2">'Struktur VPF'!#REF!</definedName>
    <definedName name="Source_1.1.1" localSheetId="11">'Struktur VPF AK'!#REF!</definedName>
    <definedName name="Source_1.1.1">#REF!</definedName>
    <definedName name="Source_1.1.10" localSheetId="0">'RBG nach HNF'!#REF!</definedName>
    <definedName name="Source_1.1.10" localSheetId="5">'Struktur CY'!#REF!</definedName>
    <definedName name="Source_1.1.10" localSheetId="1">'Struktur KAS'!#REF!</definedName>
    <definedName name="Source_1.1.10" localSheetId="7">'Struktur MP SI DET'!#REF!</definedName>
    <definedName name="Source_1.1.10" localSheetId="6">'Struktur MPP'!#REF!</definedName>
    <definedName name="Source_1.1.10" localSheetId="3">'Struktur SAN'!#REF!</definedName>
    <definedName name="Source_1.1.10" localSheetId="8">'Struktur Trp MM'!#REF!</definedName>
    <definedName name="Source_1.1.10" localSheetId="2">'Struktur VPF'!#REF!</definedName>
    <definedName name="Source_1.1.10" localSheetId="11">'Struktur VPF AK'!#REF!</definedName>
    <definedName name="Source_1.1.10">#REF!</definedName>
    <definedName name="Source_1.1.2" localSheetId="0">'RBG nach HNF'!#REF!</definedName>
    <definedName name="Source_1.1.2" localSheetId="5">'Struktur CY'!#REF!</definedName>
    <definedName name="Source_1.1.2" localSheetId="1">'Struktur KAS'!#REF!</definedName>
    <definedName name="Source_1.1.2" localSheetId="7">'Struktur MP SI DET'!#REF!</definedName>
    <definedName name="Source_1.1.2" localSheetId="6">'Struktur MPP'!#REF!</definedName>
    <definedName name="Source_1.1.2" localSheetId="3">'Struktur SAN'!#REF!</definedName>
    <definedName name="Source_1.1.2" localSheetId="8">'Struktur Trp MM'!#REF!</definedName>
    <definedName name="Source_1.1.2" localSheetId="2">'Struktur VPF'!#REF!</definedName>
    <definedName name="Source_1.1.2" localSheetId="11">'Struktur VPF AK'!#REF!</definedName>
    <definedName name="Source_1.1.2">#REF!</definedName>
    <definedName name="Source_1.1.3" localSheetId="0">'RBG nach HNF'!#REF!</definedName>
    <definedName name="Source_1.1.3" localSheetId="5">'Struktur CY'!#REF!</definedName>
    <definedName name="Source_1.1.3" localSheetId="1">'Struktur KAS'!#REF!</definedName>
    <definedName name="Source_1.1.3" localSheetId="7">'Struktur MP SI DET'!#REF!</definedName>
    <definedName name="Source_1.1.3" localSheetId="6">'Struktur MPP'!#REF!</definedName>
    <definedName name="Source_1.1.3" localSheetId="3">'Struktur SAN'!#REF!</definedName>
    <definedName name="Source_1.1.3" localSheetId="8">'Struktur Trp MM'!#REF!</definedName>
    <definedName name="Source_1.1.3" localSheetId="2">'Struktur VPF'!#REF!</definedName>
    <definedName name="Source_1.1.3" localSheetId="11">'Struktur VPF AK'!#REF!</definedName>
    <definedName name="Source_1.1.3">#REF!</definedName>
    <definedName name="Source_1.1.4" localSheetId="0">'RBG nach HNF'!#REF!</definedName>
    <definedName name="Source_1.1.4" localSheetId="5">'Struktur CY'!#REF!</definedName>
    <definedName name="Source_1.1.4" localSheetId="1">'Struktur KAS'!#REF!</definedName>
    <definedName name="Source_1.1.4" localSheetId="7">'Struktur MP SI DET'!#REF!</definedName>
    <definedName name="Source_1.1.4" localSheetId="6">'Struktur MPP'!#REF!</definedName>
    <definedName name="Source_1.1.4" localSheetId="3">'Struktur SAN'!#REF!</definedName>
    <definedName name="Source_1.1.4" localSheetId="8">'Struktur Trp MM'!#REF!</definedName>
    <definedName name="Source_1.1.4" localSheetId="2">'Struktur VPF'!#REF!</definedName>
    <definedName name="Source_1.1.4" localSheetId="11">'Struktur VPF AK'!#REF!</definedName>
    <definedName name="Source_1.1.4">#REF!</definedName>
    <definedName name="Source_1.1.5" localSheetId="0">'RBG nach HNF'!#REF!</definedName>
    <definedName name="Source_1.1.5" localSheetId="5">'Struktur CY'!#REF!</definedName>
    <definedName name="Source_1.1.5" localSheetId="1">'Struktur KAS'!#REF!</definedName>
    <definedName name="Source_1.1.5" localSheetId="7">'Struktur MP SI DET'!#REF!</definedName>
    <definedName name="Source_1.1.5" localSheetId="6">'Struktur MPP'!#REF!</definedName>
    <definedName name="Source_1.1.5" localSheetId="3">'Struktur SAN'!#REF!</definedName>
    <definedName name="Source_1.1.5" localSheetId="8">'Struktur Trp MM'!#REF!</definedName>
    <definedName name="Source_1.1.5" localSheetId="2">'Struktur VPF'!#REF!</definedName>
    <definedName name="Source_1.1.5" localSheetId="11">'Struktur VPF AK'!#REF!</definedName>
    <definedName name="Source_1.1.5">#REF!</definedName>
    <definedName name="Source_1.1.6" localSheetId="0">'RBG nach HNF'!#REF!</definedName>
    <definedName name="Source_1.1.6" localSheetId="5">'Struktur CY'!#REF!</definedName>
    <definedName name="Source_1.1.6" localSheetId="1">'Struktur KAS'!#REF!</definedName>
    <definedName name="Source_1.1.6" localSheetId="7">'Struktur MP SI DET'!#REF!</definedName>
    <definedName name="Source_1.1.6" localSheetId="6">'Struktur MPP'!#REF!</definedName>
    <definedName name="Source_1.1.6" localSheetId="3">'Struktur SAN'!#REF!</definedName>
    <definedName name="Source_1.1.6" localSheetId="8">'Struktur Trp MM'!#REF!</definedName>
    <definedName name="Source_1.1.6" localSheetId="2">'Struktur VPF'!#REF!</definedName>
    <definedName name="Source_1.1.6" localSheetId="11">'Struktur VPF AK'!#REF!</definedName>
    <definedName name="Source_1.1.6">#REF!</definedName>
    <definedName name="Source_1.1.7" localSheetId="0">'RBG nach HNF'!#REF!</definedName>
    <definedName name="Source_1.1.7" localSheetId="5">'Struktur CY'!#REF!</definedName>
    <definedName name="Source_1.1.7" localSheetId="1">'Struktur KAS'!#REF!</definedName>
    <definedName name="Source_1.1.7" localSheetId="7">'Struktur MP SI DET'!#REF!</definedName>
    <definedName name="Source_1.1.7" localSheetId="6">'Struktur MPP'!#REF!</definedName>
    <definedName name="Source_1.1.7" localSheetId="3">'Struktur SAN'!#REF!</definedName>
    <definedName name="Source_1.1.7" localSheetId="8">'Struktur Trp MM'!#REF!</definedName>
    <definedName name="Source_1.1.7" localSheetId="2">'Struktur VPF'!#REF!</definedName>
    <definedName name="Source_1.1.7" localSheetId="11">'Struktur VPF AK'!#REF!</definedName>
    <definedName name="Source_1.1.7">#REF!</definedName>
    <definedName name="Source_1.1.8" localSheetId="0">'RBG nach HNF'!#REF!</definedName>
    <definedName name="Source_1.1.8" localSheetId="5">'Struktur CY'!#REF!</definedName>
    <definedName name="Source_1.1.8" localSheetId="1">'Struktur KAS'!#REF!</definedName>
    <definedName name="Source_1.1.8" localSheetId="7">'Struktur MP SI DET'!#REF!</definedName>
    <definedName name="Source_1.1.8" localSheetId="6">'Struktur MPP'!#REF!</definedName>
    <definedName name="Source_1.1.8" localSheetId="3">'Struktur SAN'!#REF!</definedName>
    <definedName name="Source_1.1.8" localSheetId="8">'Struktur Trp MM'!#REF!</definedName>
    <definedName name="Source_1.1.8" localSheetId="2">'Struktur VPF'!#REF!</definedName>
    <definedName name="Source_1.1.8" localSheetId="11">'Struktur VPF AK'!#REF!</definedName>
    <definedName name="Source_1.1.8">#REF!</definedName>
    <definedName name="Source_1.1.9" localSheetId="0">'RBG nach HNF'!#REF!</definedName>
    <definedName name="Source_1.1.9" localSheetId="5">'Struktur CY'!#REF!</definedName>
    <definedName name="Source_1.1.9" localSheetId="1">'Struktur KAS'!#REF!</definedName>
    <definedName name="Source_1.1.9" localSheetId="7">'Struktur MP SI DET'!#REF!</definedName>
    <definedName name="Source_1.1.9" localSheetId="6">'Struktur MPP'!#REF!</definedName>
    <definedName name="Source_1.1.9" localSheetId="3">'Struktur SAN'!#REF!</definedName>
    <definedName name="Source_1.1.9" localSheetId="8">'Struktur Trp MM'!#REF!</definedName>
    <definedName name="Source_1.1.9" localSheetId="2">'Struktur VPF'!#REF!</definedName>
    <definedName name="Source_1.1.9" localSheetId="11">'Struktur VPF AK'!#REF!</definedName>
    <definedName name="Source_1.1.9">#REF!</definedName>
    <definedName name="Source_1.2.1" localSheetId="0">'RBG nach HNF'!#REF!</definedName>
    <definedName name="Source_1.2.1" localSheetId="5">'Struktur CY'!#REF!</definedName>
    <definedName name="Source_1.2.1" localSheetId="1">'Struktur KAS'!#REF!</definedName>
    <definedName name="Source_1.2.1" localSheetId="7">'Struktur MP SI DET'!#REF!</definedName>
    <definedName name="Source_1.2.1" localSheetId="6">'Struktur MPP'!#REF!</definedName>
    <definedName name="Source_1.2.1" localSheetId="3">'Struktur SAN'!#REF!</definedName>
    <definedName name="Source_1.2.1" localSheetId="8">'Struktur Trp MM'!#REF!</definedName>
    <definedName name="Source_1.2.1" localSheetId="2">'Struktur VPF'!#REF!</definedName>
    <definedName name="Source_1.2.1" localSheetId="11">'Struktur VPF AK'!#REF!</definedName>
    <definedName name="Source_1.2.1">#REF!</definedName>
    <definedName name="Source_1.6.1" localSheetId="0">'RBG nach HNF'!#REF!</definedName>
    <definedName name="Source_1.6.1" localSheetId="5">'Struktur CY'!#REF!</definedName>
    <definedName name="Source_1.6.1" localSheetId="1">'Struktur KAS'!#REF!</definedName>
    <definedName name="Source_1.6.1" localSheetId="7">'Struktur MP SI DET'!#REF!</definedName>
    <definedName name="Source_1.6.1" localSheetId="6">'Struktur MPP'!#REF!</definedName>
    <definedName name="Source_1.6.1" localSheetId="3">'Struktur SAN'!#REF!</definedName>
    <definedName name="Source_1.6.1" localSheetId="8">'Struktur Trp MM'!#REF!</definedName>
    <definedName name="Source_1.6.1" localSheetId="2">'Struktur VPF'!#REF!</definedName>
    <definedName name="Source_1.6.1" localSheetId="11">'Struktur VPF AK'!#REF!</definedName>
    <definedName name="Source_1.6.1">#REF!</definedName>
    <definedName name="Source_1.6.2" localSheetId="0">'RBG nach HNF'!#REF!</definedName>
    <definedName name="Source_1.6.2" localSheetId="5">'Struktur CY'!#REF!</definedName>
    <definedName name="Source_1.6.2" localSheetId="1">'Struktur KAS'!#REF!</definedName>
    <definedName name="Source_1.6.2" localSheetId="7">'Struktur MP SI DET'!#REF!</definedName>
    <definedName name="Source_1.6.2" localSheetId="6">'Struktur MPP'!#REF!</definedName>
    <definedName name="Source_1.6.2" localSheetId="3">'Struktur SAN'!#REF!</definedName>
    <definedName name="Source_1.6.2" localSheetId="8">'Struktur Trp MM'!#REF!</definedName>
    <definedName name="Source_1.6.2" localSheetId="2">'Struktur VPF'!#REF!</definedName>
    <definedName name="Source_1.6.2" localSheetId="11">'Struktur VPF AK'!#REF!</definedName>
    <definedName name="Source_1.6.2">#REF!</definedName>
    <definedName name="Source_10.1.1" localSheetId="0">'RBG nach HNF'!#REF!</definedName>
    <definedName name="Source_10.1.1" localSheetId="5">'Struktur CY'!#REF!</definedName>
    <definedName name="Source_10.1.1" localSheetId="1">'Struktur KAS'!#REF!</definedName>
    <definedName name="Source_10.1.1" localSheetId="7">'Struktur MP SI DET'!#REF!</definedName>
    <definedName name="Source_10.1.1" localSheetId="6">'Struktur MPP'!#REF!</definedName>
    <definedName name="Source_10.1.1" localSheetId="3">'Struktur SAN'!#REF!</definedName>
    <definedName name="Source_10.1.1" localSheetId="8">'Struktur Trp MM'!#REF!</definedName>
    <definedName name="Source_10.1.1" localSheetId="2">'Struktur VPF'!#REF!</definedName>
    <definedName name="Source_10.1.1" localSheetId="11">'Struktur VPF AK'!#REF!</definedName>
    <definedName name="Source_10.1.1">#REF!</definedName>
    <definedName name="Source_10.1.2" localSheetId="0">'RBG nach HNF'!#REF!</definedName>
    <definedName name="Source_10.1.2" localSheetId="5">'Struktur CY'!#REF!</definedName>
    <definedName name="Source_10.1.2" localSheetId="1">'Struktur KAS'!#REF!</definedName>
    <definedName name="Source_10.1.2" localSheetId="7">'Struktur MP SI DET'!#REF!</definedName>
    <definedName name="Source_10.1.2" localSheetId="6">'Struktur MPP'!#REF!</definedName>
    <definedName name="Source_10.1.2" localSheetId="3">'Struktur SAN'!#REF!</definedName>
    <definedName name="Source_10.1.2" localSheetId="8">'Struktur Trp MM'!#REF!</definedName>
    <definedName name="Source_10.1.2" localSheetId="2">'Struktur VPF'!#REF!</definedName>
    <definedName name="Source_10.1.2" localSheetId="11">'Struktur VPF AK'!#REF!</definedName>
    <definedName name="Source_10.1.2">#REF!</definedName>
    <definedName name="Source_13.1.1" localSheetId="0">'RBG nach HNF'!#REF!</definedName>
    <definedName name="Source_13.1.1" localSheetId="5">'Struktur CY'!#REF!</definedName>
    <definedName name="Source_13.1.1" localSheetId="1">'Struktur KAS'!#REF!</definedName>
    <definedName name="Source_13.1.1" localSheetId="7">'Struktur MP SI DET'!#REF!</definedName>
    <definedName name="Source_13.1.1" localSheetId="6">'Struktur MPP'!#REF!</definedName>
    <definedName name="Source_13.1.1" localSheetId="3">'Struktur SAN'!#REF!</definedName>
    <definedName name="Source_13.1.1" localSheetId="8">'Struktur Trp MM'!#REF!</definedName>
    <definedName name="Source_13.1.1" localSheetId="2">'Struktur VPF'!#REF!</definedName>
    <definedName name="Source_13.1.1" localSheetId="11">'Struktur VPF AK'!#REF!</definedName>
    <definedName name="Source_13.1.1">#REF!</definedName>
    <definedName name="Source_13.1.2" localSheetId="0">'RBG nach HNF'!#REF!</definedName>
    <definedName name="Source_13.1.2" localSheetId="5">'Struktur CY'!#REF!</definedName>
    <definedName name="Source_13.1.2" localSheetId="1">'Struktur KAS'!#REF!</definedName>
    <definedName name="Source_13.1.2" localSheetId="7">'Struktur MP SI DET'!#REF!</definedName>
    <definedName name="Source_13.1.2" localSheetId="6">'Struktur MPP'!#REF!</definedName>
    <definedName name="Source_13.1.2" localSheetId="3">'Struktur SAN'!#REF!</definedName>
    <definedName name="Source_13.1.2" localSheetId="8">'Struktur Trp MM'!#REF!</definedName>
    <definedName name="Source_13.1.2" localSheetId="2">'Struktur VPF'!#REF!</definedName>
    <definedName name="Source_13.1.2" localSheetId="11">'Struktur VPF AK'!#REF!</definedName>
    <definedName name="Source_13.1.2">#REF!</definedName>
    <definedName name="Source_2.1" localSheetId="0">'RBG nach HNF'!#REF!</definedName>
    <definedName name="Source_2.1" localSheetId="5">'Struktur CY'!#REF!</definedName>
    <definedName name="Source_2.1" localSheetId="1">'Struktur KAS'!#REF!</definedName>
    <definedName name="Source_2.1" localSheetId="7">'Struktur MP SI DET'!#REF!</definedName>
    <definedName name="Source_2.1" localSheetId="6">'Struktur MPP'!#REF!</definedName>
    <definedName name="Source_2.1" localSheetId="3">'Struktur SAN'!#REF!</definedName>
    <definedName name="Source_2.1" localSheetId="8">'Struktur Trp MM'!#REF!</definedName>
    <definedName name="Source_2.1" localSheetId="2">'Struktur VPF'!#REF!</definedName>
    <definedName name="Source_2.1" localSheetId="11">'Struktur VPF AK'!#REF!</definedName>
    <definedName name="Source_2.1">#REF!</definedName>
    <definedName name="Source_2.1.1.1" localSheetId="0">'RBG nach HNF'!#REF!</definedName>
    <definedName name="Source_2.1.1.1" localSheetId="5">'Struktur CY'!#REF!</definedName>
    <definedName name="Source_2.1.1.1" localSheetId="1">'Struktur KAS'!#REF!</definedName>
    <definedName name="Source_2.1.1.1" localSheetId="7">'Struktur MP SI DET'!#REF!</definedName>
    <definedName name="Source_2.1.1.1" localSheetId="6">'Struktur MPP'!#REF!</definedName>
    <definedName name="Source_2.1.1.1" localSheetId="3">'Struktur SAN'!#REF!</definedName>
    <definedName name="Source_2.1.1.1" localSheetId="8">'Struktur Trp MM'!#REF!</definedName>
    <definedName name="Source_2.1.1.1" localSheetId="2">'Struktur VPF'!#REF!</definedName>
    <definedName name="Source_2.1.1.1" localSheetId="11">'Struktur VPF AK'!#REF!</definedName>
    <definedName name="Source_2.1.1.1">#REF!</definedName>
    <definedName name="Source_2.1.1.2" localSheetId="0">'RBG nach HNF'!#REF!</definedName>
    <definedName name="Source_2.1.1.2" localSheetId="5">'Struktur CY'!#REF!</definedName>
    <definedName name="Source_2.1.1.2" localSheetId="1">'Struktur KAS'!#REF!</definedName>
    <definedName name="Source_2.1.1.2" localSheetId="7">'Struktur MP SI DET'!#REF!</definedName>
    <definedName name="Source_2.1.1.2" localSheetId="6">'Struktur MPP'!#REF!</definedName>
    <definedName name="Source_2.1.1.2" localSheetId="3">'Struktur SAN'!#REF!</definedName>
    <definedName name="Source_2.1.1.2" localSheetId="8">'Struktur Trp MM'!#REF!</definedName>
    <definedName name="Source_2.1.1.2" localSheetId="2">'Struktur VPF'!#REF!</definedName>
    <definedName name="Source_2.1.1.2" localSheetId="11">'Struktur VPF AK'!#REF!</definedName>
    <definedName name="Source_2.1.1.2">#REF!</definedName>
    <definedName name="Source_2.1.1.3" localSheetId="0">'RBG nach HNF'!#REF!</definedName>
    <definedName name="Source_2.1.1.3" localSheetId="5">'Struktur CY'!#REF!</definedName>
    <definedName name="Source_2.1.1.3" localSheetId="1">'Struktur KAS'!#REF!</definedName>
    <definedName name="Source_2.1.1.3" localSheetId="7">'Struktur MP SI DET'!#REF!</definedName>
    <definedName name="Source_2.1.1.3" localSheetId="6">'Struktur MPP'!#REF!</definedName>
    <definedName name="Source_2.1.1.3" localSheetId="3">'Struktur SAN'!#REF!</definedName>
    <definedName name="Source_2.1.1.3" localSheetId="8">'Struktur Trp MM'!#REF!</definedName>
    <definedName name="Source_2.1.1.3" localSheetId="2">'Struktur VPF'!#REF!</definedName>
    <definedName name="Source_2.1.1.3" localSheetId="11">'Struktur VPF AK'!#REF!</definedName>
    <definedName name="Source_2.1.1.3">#REF!</definedName>
    <definedName name="Source_2.1.1.5" localSheetId="0">'RBG nach HNF'!#REF!</definedName>
    <definedName name="Source_2.1.1.5" localSheetId="5">'Struktur CY'!#REF!</definedName>
    <definedName name="Source_2.1.1.5" localSheetId="1">'Struktur KAS'!#REF!</definedName>
    <definedName name="Source_2.1.1.5" localSheetId="7">'Struktur MP SI DET'!#REF!</definedName>
    <definedName name="Source_2.1.1.5" localSheetId="6">'Struktur MPP'!#REF!</definedName>
    <definedName name="Source_2.1.1.5" localSheetId="3">'Struktur SAN'!#REF!</definedName>
    <definedName name="Source_2.1.1.5" localSheetId="8">'Struktur Trp MM'!#REF!</definedName>
    <definedName name="Source_2.1.1.5" localSheetId="2">'Struktur VPF'!#REF!</definedName>
    <definedName name="Source_2.1.1.5" localSheetId="11">'Struktur VPF AK'!#REF!</definedName>
    <definedName name="Source_2.1.1.5">#REF!</definedName>
    <definedName name="Source_2.1.2.1" localSheetId="0">'RBG nach HNF'!#REF!</definedName>
    <definedName name="Source_2.1.2.1" localSheetId="5">'Struktur CY'!#REF!</definedName>
    <definedName name="Source_2.1.2.1" localSheetId="1">'Struktur KAS'!#REF!</definedName>
    <definedName name="Source_2.1.2.1" localSheetId="7">'Struktur MP SI DET'!#REF!</definedName>
    <definedName name="Source_2.1.2.1" localSheetId="6">'Struktur MPP'!#REF!</definedName>
    <definedName name="Source_2.1.2.1" localSheetId="3">'Struktur SAN'!#REF!</definedName>
    <definedName name="Source_2.1.2.1" localSheetId="8">'Struktur Trp MM'!#REF!</definedName>
    <definedName name="Source_2.1.2.1" localSheetId="2">'Struktur VPF'!#REF!</definedName>
    <definedName name="Source_2.1.2.1" localSheetId="11">'Struktur VPF AK'!#REF!</definedName>
    <definedName name="Source_2.1.2.1">#REF!</definedName>
    <definedName name="Source_2.1.2.3" localSheetId="0">'RBG nach HNF'!#REF!</definedName>
    <definedName name="Source_2.1.2.3" localSheetId="5">'Struktur CY'!#REF!</definedName>
    <definedName name="Source_2.1.2.3" localSheetId="1">'Struktur KAS'!#REF!</definedName>
    <definedName name="Source_2.1.2.3" localSheetId="7">'Struktur MP SI DET'!#REF!</definedName>
    <definedName name="Source_2.1.2.3" localSheetId="6">'Struktur MPP'!#REF!</definedName>
    <definedName name="Source_2.1.2.3" localSheetId="3">'Struktur SAN'!#REF!</definedName>
    <definedName name="Source_2.1.2.3" localSheetId="8">'Struktur Trp MM'!#REF!</definedName>
    <definedName name="Source_2.1.2.3" localSheetId="2">'Struktur VPF'!#REF!</definedName>
    <definedName name="Source_2.1.2.3" localSheetId="11">'Struktur VPF AK'!#REF!</definedName>
    <definedName name="Source_2.1.2.3">#REF!</definedName>
    <definedName name="Source_2.1.3.1" localSheetId="0">'RBG nach HNF'!#REF!</definedName>
    <definedName name="Source_2.1.3.1" localSheetId="5">'Struktur CY'!#REF!</definedName>
    <definedName name="Source_2.1.3.1" localSheetId="1">'Struktur KAS'!#REF!</definedName>
    <definedName name="Source_2.1.3.1" localSheetId="7">'Struktur MP SI DET'!#REF!</definedName>
    <definedName name="Source_2.1.3.1" localSheetId="6">'Struktur MPP'!#REF!</definedName>
    <definedName name="Source_2.1.3.1" localSheetId="3">'Struktur SAN'!#REF!</definedName>
    <definedName name="Source_2.1.3.1" localSheetId="8">'Struktur Trp MM'!#REF!</definedName>
    <definedName name="Source_2.1.3.1" localSheetId="2">'Struktur VPF'!#REF!</definedName>
    <definedName name="Source_2.1.3.1" localSheetId="11">'Struktur VPF AK'!#REF!</definedName>
    <definedName name="Source_2.1.3.1">#REF!</definedName>
    <definedName name="Source_2.1.3.2" localSheetId="0">'RBG nach HNF'!#REF!</definedName>
    <definedName name="Source_2.1.3.2" localSheetId="5">'Struktur CY'!#REF!</definedName>
    <definedName name="Source_2.1.3.2" localSheetId="1">'Struktur KAS'!#REF!</definedName>
    <definedName name="Source_2.1.3.2" localSheetId="7">'Struktur MP SI DET'!#REF!</definedName>
    <definedName name="Source_2.1.3.2" localSheetId="6">'Struktur MPP'!#REF!</definedName>
    <definedName name="Source_2.1.3.2" localSheetId="3">'Struktur SAN'!#REF!</definedName>
    <definedName name="Source_2.1.3.2" localSheetId="8">'Struktur Trp MM'!#REF!</definedName>
    <definedName name="Source_2.1.3.2" localSheetId="2">'Struktur VPF'!#REF!</definedName>
    <definedName name="Source_2.1.3.2" localSheetId="11">'Struktur VPF AK'!#REF!</definedName>
    <definedName name="Source_2.1.3.2">#REF!</definedName>
    <definedName name="Source_2.1.3.3" localSheetId="0">'RBG nach HNF'!#REF!</definedName>
    <definedName name="Source_2.1.3.3" localSheetId="5">'Struktur CY'!#REF!</definedName>
    <definedName name="Source_2.1.3.3" localSheetId="1">'Struktur KAS'!#REF!</definedName>
    <definedName name="Source_2.1.3.3" localSheetId="7">'Struktur MP SI DET'!#REF!</definedName>
    <definedName name="Source_2.1.3.3" localSheetId="6">'Struktur MPP'!#REF!</definedName>
    <definedName name="Source_2.1.3.3" localSheetId="3">'Struktur SAN'!#REF!</definedName>
    <definedName name="Source_2.1.3.3" localSheetId="8">'Struktur Trp MM'!#REF!</definedName>
    <definedName name="Source_2.1.3.3" localSheetId="2">'Struktur VPF'!#REF!</definedName>
    <definedName name="Source_2.1.3.3" localSheetId="11">'Struktur VPF AK'!#REF!</definedName>
    <definedName name="Source_2.1.3.3">#REF!</definedName>
    <definedName name="Source_2.2" localSheetId="0">'RBG nach HNF'!#REF!</definedName>
    <definedName name="Source_2.2" localSheetId="5">'Struktur CY'!#REF!</definedName>
    <definedName name="Source_2.2" localSheetId="1">'Struktur KAS'!#REF!</definedName>
    <definedName name="Source_2.2" localSheetId="7">'Struktur MP SI DET'!#REF!</definedName>
    <definedName name="Source_2.2" localSheetId="6">'Struktur MPP'!#REF!</definedName>
    <definedName name="Source_2.2" localSheetId="3">'Struktur SAN'!#REF!</definedName>
    <definedName name="Source_2.2" localSheetId="8">'Struktur Trp MM'!#REF!</definedName>
    <definedName name="Source_2.2" localSheetId="2">'Struktur VPF'!#REF!</definedName>
    <definedName name="Source_2.2" localSheetId="11">'Struktur VPF AK'!#REF!</definedName>
    <definedName name="Source_2.2">#REF!</definedName>
    <definedName name="Source_2.2.1" localSheetId="0">'RBG nach HNF'!#REF!</definedName>
    <definedName name="Source_2.2.1" localSheetId="5">'Struktur CY'!#REF!</definedName>
    <definedName name="Source_2.2.1" localSheetId="1">'Struktur KAS'!#REF!</definedName>
    <definedName name="Source_2.2.1" localSheetId="7">'Struktur MP SI DET'!#REF!</definedName>
    <definedName name="Source_2.2.1" localSheetId="6">'Struktur MPP'!#REF!</definedName>
    <definedName name="Source_2.2.1" localSheetId="3">'Struktur SAN'!#REF!</definedName>
    <definedName name="Source_2.2.1" localSheetId="8">'Struktur Trp MM'!#REF!</definedName>
    <definedName name="Source_2.2.1" localSheetId="2">'Struktur VPF'!#REF!</definedName>
    <definedName name="Source_2.2.1" localSheetId="11">'Struktur VPF AK'!#REF!</definedName>
    <definedName name="Source_2.2.1">#REF!</definedName>
    <definedName name="Source_2.2.2" localSheetId="0">'RBG nach HNF'!#REF!</definedName>
    <definedName name="Source_2.2.2" localSheetId="5">'Struktur CY'!#REF!</definedName>
    <definedName name="Source_2.2.2" localSheetId="1">'Struktur KAS'!#REF!</definedName>
    <definedName name="Source_2.2.2" localSheetId="7">'Struktur MP SI DET'!#REF!</definedName>
    <definedName name="Source_2.2.2" localSheetId="6">'Struktur MPP'!#REF!</definedName>
    <definedName name="Source_2.2.2" localSheetId="3">'Struktur SAN'!#REF!</definedName>
    <definedName name="Source_2.2.2" localSheetId="8">'Struktur Trp MM'!#REF!</definedName>
    <definedName name="Source_2.2.2" localSheetId="2">'Struktur VPF'!#REF!</definedName>
    <definedName name="Source_2.2.2" localSheetId="11">'Struktur VPF AK'!#REF!</definedName>
    <definedName name="Source_2.2.2">#REF!</definedName>
    <definedName name="Source_2.2.3" localSheetId="0">'RBG nach HNF'!#REF!</definedName>
    <definedName name="Source_2.2.3" localSheetId="5">'Struktur CY'!#REF!</definedName>
    <definedName name="Source_2.2.3" localSheetId="1">'Struktur KAS'!#REF!</definedName>
    <definedName name="Source_2.2.3" localSheetId="7">'Struktur MP SI DET'!#REF!</definedName>
    <definedName name="Source_2.2.3" localSheetId="6">'Struktur MPP'!#REF!</definedName>
    <definedName name="Source_2.2.3" localSheetId="3">'Struktur SAN'!#REF!</definedName>
    <definedName name="Source_2.2.3" localSheetId="8">'Struktur Trp MM'!#REF!</definedName>
    <definedName name="Source_2.2.3" localSheetId="2">'Struktur VPF'!#REF!</definedName>
    <definedName name="Source_2.2.3" localSheetId="11">'Struktur VPF AK'!#REF!</definedName>
    <definedName name="Source_2.2.3">#REF!</definedName>
    <definedName name="Source_2.3.1" localSheetId="0">'RBG nach HNF'!#REF!</definedName>
    <definedName name="Source_2.3.1" localSheetId="5">'Struktur CY'!#REF!</definedName>
    <definedName name="Source_2.3.1" localSheetId="1">'Struktur KAS'!#REF!</definedName>
    <definedName name="Source_2.3.1" localSheetId="7">'Struktur MP SI DET'!#REF!</definedName>
    <definedName name="Source_2.3.1" localSheetId="6">'Struktur MPP'!#REF!</definedName>
    <definedName name="Source_2.3.1" localSheetId="3">'Struktur SAN'!#REF!</definedName>
    <definedName name="Source_2.3.1" localSheetId="8">'Struktur Trp MM'!#REF!</definedName>
    <definedName name="Source_2.3.1" localSheetId="2">'Struktur VPF'!#REF!</definedName>
    <definedName name="Source_2.3.1" localSheetId="11">'Struktur VPF AK'!#REF!</definedName>
    <definedName name="Source_2.3.1">#REF!</definedName>
    <definedName name="Source_2.3.2" localSheetId="0">'RBG nach HNF'!#REF!</definedName>
    <definedName name="Source_2.3.2" localSheetId="5">'Struktur CY'!#REF!</definedName>
    <definedName name="Source_2.3.2" localSheetId="1">'Struktur KAS'!#REF!</definedName>
    <definedName name="Source_2.3.2" localSheetId="7">'Struktur MP SI DET'!#REF!</definedName>
    <definedName name="Source_2.3.2" localSheetId="6">'Struktur MPP'!#REF!</definedName>
    <definedName name="Source_2.3.2" localSheetId="3">'Struktur SAN'!#REF!</definedName>
    <definedName name="Source_2.3.2" localSheetId="8">'Struktur Trp MM'!#REF!</definedName>
    <definedName name="Source_2.3.2" localSheetId="2">'Struktur VPF'!#REF!</definedName>
    <definedName name="Source_2.3.2" localSheetId="11">'Struktur VPF AK'!#REF!</definedName>
    <definedName name="Source_2.3.2">#REF!</definedName>
    <definedName name="Source_2.7.1" localSheetId="0">'RBG nach HNF'!#REF!</definedName>
    <definedName name="Source_2.7.1" localSheetId="5">'Struktur CY'!#REF!</definedName>
    <definedName name="Source_2.7.1" localSheetId="1">'Struktur KAS'!#REF!</definedName>
    <definedName name="Source_2.7.1" localSheetId="7">'Struktur MP SI DET'!#REF!</definedName>
    <definedName name="Source_2.7.1" localSheetId="6">'Struktur MPP'!#REF!</definedName>
    <definedName name="Source_2.7.1" localSheetId="3">'Struktur SAN'!#REF!</definedName>
    <definedName name="Source_2.7.1" localSheetId="8">'Struktur Trp MM'!#REF!</definedName>
    <definedName name="Source_2.7.1" localSheetId="2">'Struktur VPF'!#REF!</definedName>
    <definedName name="Source_2.7.1" localSheetId="11">'Struktur VPF AK'!#REF!</definedName>
    <definedName name="Source_2.7.1">#REF!</definedName>
    <definedName name="Source_2.7.2" localSheetId="0">'RBG nach HNF'!#REF!</definedName>
    <definedName name="Source_2.7.2" localSheetId="5">'Struktur CY'!#REF!</definedName>
    <definedName name="Source_2.7.2" localSheetId="1">'Struktur KAS'!#REF!</definedName>
    <definedName name="Source_2.7.2" localSheetId="7">'Struktur MP SI DET'!#REF!</definedName>
    <definedName name="Source_2.7.2" localSheetId="6">'Struktur MPP'!#REF!</definedName>
    <definedName name="Source_2.7.2" localSheetId="3">'Struktur SAN'!#REF!</definedName>
    <definedName name="Source_2.7.2" localSheetId="8">'Struktur Trp MM'!#REF!</definedName>
    <definedName name="Source_2.7.2" localSheetId="2">'Struktur VPF'!#REF!</definedName>
    <definedName name="Source_2.7.2" localSheetId="11">'Struktur VPF AK'!#REF!</definedName>
    <definedName name="Source_2.7.2">#REF!</definedName>
    <definedName name="Source_2.7.3" localSheetId="0">'RBG nach HNF'!#REF!</definedName>
    <definedName name="Source_2.7.3" localSheetId="5">'Struktur CY'!#REF!</definedName>
    <definedName name="Source_2.7.3" localSheetId="1">'Struktur KAS'!#REF!</definedName>
    <definedName name="Source_2.7.3" localSheetId="7">'Struktur MP SI DET'!#REF!</definedName>
    <definedName name="Source_2.7.3" localSheetId="6">'Struktur MPP'!#REF!</definedName>
    <definedName name="Source_2.7.3" localSheetId="3">'Struktur SAN'!#REF!</definedName>
    <definedName name="Source_2.7.3" localSheetId="8">'Struktur Trp MM'!#REF!</definedName>
    <definedName name="Source_2.7.3" localSheetId="2">'Struktur VPF'!#REF!</definedName>
    <definedName name="Source_2.7.3" localSheetId="11">'Struktur VPF AK'!#REF!</definedName>
    <definedName name="Source_2.7.3">#REF!</definedName>
    <definedName name="Source_2.7.4" localSheetId="0">'RBG nach HNF'!#REF!</definedName>
    <definedName name="Source_2.7.4" localSheetId="5">'Struktur CY'!#REF!</definedName>
    <definedName name="Source_2.7.4" localSheetId="1">'Struktur KAS'!#REF!</definedName>
    <definedName name="Source_2.7.4" localSheetId="7">'Struktur MP SI DET'!#REF!</definedName>
    <definedName name="Source_2.7.4" localSheetId="6">'Struktur MPP'!#REF!</definedName>
    <definedName name="Source_2.7.4" localSheetId="3">'Struktur SAN'!#REF!</definedName>
    <definedName name="Source_2.7.4" localSheetId="8">'Struktur Trp MM'!#REF!</definedName>
    <definedName name="Source_2.7.4" localSheetId="2">'Struktur VPF'!#REF!</definedName>
    <definedName name="Source_2.7.4" localSheetId="11">'Struktur VPF AK'!#REF!</definedName>
    <definedName name="Source_2.7.4">#REF!</definedName>
    <definedName name="Source_4.1.7" localSheetId="0">'RBG nach HNF'!#REF!</definedName>
    <definedName name="Source_4.1.7" localSheetId="5">'Struktur CY'!#REF!</definedName>
    <definedName name="Source_4.1.7" localSheetId="1">'Struktur KAS'!#REF!</definedName>
    <definedName name="Source_4.1.7" localSheetId="7">'Struktur MP SI DET'!#REF!</definedName>
    <definedName name="Source_4.1.7" localSheetId="6">'Struktur MPP'!#REF!</definedName>
    <definedName name="Source_4.1.7" localSheetId="3">'Struktur SAN'!#REF!</definedName>
    <definedName name="Source_4.1.7" localSheetId="8">'Struktur Trp MM'!#REF!</definedName>
    <definedName name="Source_4.1.7" localSheetId="2">'Struktur VPF'!#REF!</definedName>
    <definedName name="Source_4.1.7" localSheetId="11">'Struktur VPF AK'!#REF!</definedName>
    <definedName name="Source_4.1.7">#REF!</definedName>
    <definedName name="Source_4.1.8" localSheetId="0">'RBG nach HNF'!#REF!</definedName>
    <definedName name="Source_4.1.8" localSheetId="5">'Struktur CY'!#REF!</definedName>
    <definedName name="Source_4.1.8" localSheetId="1">'Struktur KAS'!#REF!</definedName>
    <definedName name="Source_4.1.8" localSheetId="7">'Struktur MP SI DET'!#REF!</definedName>
    <definedName name="Source_4.1.8" localSheetId="6">'Struktur MPP'!#REF!</definedName>
    <definedName name="Source_4.1.8" localSheetId="3">'Struktur SAN'!#REF!</definedName>
    <definedName name="Source_4.1.8" localSheetId="8">'Struktur Trp MM'!#REF!</definedName>
    <definedName name="Source_4.1.8" localSheetId="2">'Struktur VPF'!#REF!</definedName>
    <definedName name="Source_4.1.8" localSheetId="11">'Struktur VPF AK'!#REF!</definedName>
    <definedName name="Source_4.1.8">#REF!</definedName>
    <definedName name="Source_4.3.1.1" localSheetId="0">'RBG nach HNF'!#REF!</definedName>
    <definedName name="Source_4.3.1.1" localSheetId="5">'Struktur CY'!#REF!</definedName>
    <definedName name="Source_4.3.1.1" localSheetId="1">'Struktur KAS'!#REF!</definedName>
    <definedName name="Source_4.3.1.1" localSheetId="7">'Struktur MP SI DET'!#REF!</definedName>
    <definedName name="Source_4.3.1.1" localSheetId="6">'Struktur MPP'!#REF!</definedName>
    <definedName name="Source_4.3.1.1" localSheetId="3">'Struktur SAN'!#REF!</definedName>
    <definedName name="Source_4.3.1.1" localSheetId="8">'Struktur Trp MM'!#REF!</definedName>
    <definedName name="Source_4.3.1.1" localSheetId="2">'Struktur VPF'!#REF!</definedName>
    <definedName name="Source_4.3.1.1" localSheetId="11">'Struktur VPF AK'!#REF!</definedName>
    <definedName name="Source_4.3.1.1">#REF!</definedName>
    <definedName name="Source_4.3.1.2" localSheetId="0">'RBG nach HNF'!#REF!</definedName>
    <definedName name="Source_4.3.1.2" localSheetId="5">'Struktur CY'!#REF!</definedName>
    <definedName name="Source_4.3.1.2" localSheetId="1">'Struktur KAS'!#REF!</definedName>
    <definedName name="Source_4.3.1.2" localSheetId="7">'Struktur MP SI DET'!#REF!</definedName>
    <definedName name="Source_4.3.1.2" localSheetId="6">'Struktur MPP'!#REF!</definedName>
    <definedName name="Source_4.3.1.2" localSheetId="3">'Struktur SAN'!#REF!</definedName>
    <definedName name="Source_4.3.1.2" localSheetId="8">'Struktur Trp MM'!#REF!</definedName>
    <definedName name="Source_4.3.1.2" localSheetId="2">'Struktur VPF'!#REF!</definedName>
    <definedName name="Source_4.3.1.2" localSheetId="11">'Struktur VPF AK'!#REF!</definedName>
    <definedName name="Source_4.3.1.2">#REF!</definedName>
    <definedName name="Source_4.4.1.1" localSheetId="0">'RBG nach HNF'!#REF!</definedName>
    <definedName name="Source_4.4.1.1" localSheetId="5">'Struktur CY'!#REF!</definedName>
    <definedName name="Source_4.4.1.1" localSheetId="1">'Struktur KAS'!#REF!</definedName>
    <definedName name="Source_4.4.1.1" localSheetId="7">'Struktur MP SI DET'!#REF!</definedName>
    <definedName name="Source_4.4.1.1" localSheetId="6">'Struktur MPP'!#REF!</definedName>
    <definedName name="Source_4.4.1.1" localSheetId="3">'Struktur SAN'!#REF!</definedName>
    <definedName name="Source_4.4.1.1" localSheetId="8">'Struktur Trp MM'!#REF!</definedName>
    <definedName name="Source_4.4.1.1" localSheetId="2">'Struktur VPF'!#REF!</definedName>
    <definedName name="Source_4.4.1.1" localSheetId="11">'Struktur VPF AK'!#REF!</definedName>
    <definedName name="Source_4.4.1.1">#REF!</definedName>
    <definedName name="Source_4.4.1.2" localSheetId="0">'RBG nach HNF'!#REF!</definedName>
    <definedName name="Source_4.4.1.2" localSheetId="5">'Struktur CY'!#REF!</definedName>
    <definedName name="Source_4.4.1.2" localSheetId="1">'Struktur KAS'!#REF!</definedName>
    <definedName name="Source_4.4.1.2" localSheetId="7">'Struktur MP SI DET'!#REF!</definedName>
    <definedName name="Source_4.4.1.2" localSheetId="6">'Struktur MPP'!#REF!</definedName>
    <definedName name="Source_4.4.1.2" localSheetId="3">'Struktur SAN'!#REF!</definedName>
    <definedName name="Source_4.4.1.2" localSheetId="8">'Struktur Trp MM'!#REF!</definedName>
    <definedName name="Source_4.4.1.2" localSheetId="2">'Struktur VPF'!#REF!</definedName>
    <definedName name="Source_4.4.1.2" localSheetId="11">'Struktur VPF AK'!#REF!</definedName>
    <definedName name="Source_4.4.1.2">#REF!</definedName>
    <definedName name="Source_5.1.1" localSheetId="0">'RBG nach HNF'!#REF!</definedName>
    <definedName name="Source_5.1.1" localSheetId="5">'Struktur CY'!#REF!</definedName>
    <definedName name="Source_5.1.1" localSheetId="1">'Struktur KAS'!#REF!</definedName>
    <definedName name="Source_5.1.1" localSheetId="7">'Struktur MP SI DET'!#REF!</definedName>
    <definedName name="Source_5.1.1" localSheetId="6">'Struktur MPP'!#REF!</definedName>
    <definedName name="Source_5.1.1" localSheetId="3">'Struktur SAN'!#REF!</definedName>
    <definedName name="Source_5.1.1" localSheetId="8">'Struktur Trp MM'!#REF!</definedName>
    <definedName name="Source_5.1.1" localSheetId="2">'Struktur VPF'!#REF!</definedName>
    <definedName name="Source_5.1.1" localSheetId="11">'Struktur VPF AK'!#REF!</definedName>
    <definedName name="Source_5.1.1">#REF!</definedName>
    <definedName name="Source_5.2.1" localSheetId="0">'RBG nach HNF'!#REF!</definedName>
    <definedName name="Source_5.2.1" localSheetId="5">'Struktur CY'!#REF!</definedName>
    <definedName name="Source_5.2.1" localSheetId="1">'Struktur KAS'!#REF!</definedName>
    <definedName name="Source_5.2.1" localSheetId="7">'Struktur MP SI DET'!#REF!</definedName>
    <definedName name="Source_5.2.1" localSheetId="6">'Struktur MPP'!#REF!</definedName>
    <definedName name="Source_5.2.1" localSheetId="3">'Struktur SAN'!#REF!</definedName>
    <definedName name="Source_5.2.1" localSheetId="8">'Struktur Trp MM'!#REF!</definedName>
    <definedName name="Source_5.2.1" localSheetId="2">'Struktur VPF'!#REF!</definedName>
    <definedName name="Source_5.2.1" localSheetId="11">'Struktur VPF AK'!#REF!</definedName>
    <definedName name="Source_5.2.1">#REF!</definedName>
    <definedName name="Source_5.2.3" localSheetId="0">'RBG nach HNF'!#REF!</definedName>
    <definedName name="Source_5.2.3" localSheetId="5">'Struktur CY'!#REF!</definedName>
    <definedName name="Source_5.2.3" localSheetId="1">'Struktur KAS'!#REF!</definedName>
    <definedName name="Source_5.2.3" localSheetId="7">'Struktur MP SI DET'!#REF!</definedName>
    <definedName name="Source_5.2.3" localSheetId="6">'Struktur MPP'!#REF!</definedName>
    <definedName name="Source_5.2.3" localSheetId="3">'Struktur SAN'!#REF!</definedName>
    <definedName name="Source_5.2.3" localSheetId="8">'Struktur Trp MM'!#REF!</definedName>
    <definedName name="Source_5.2.3" localSheetId="2">'Struktur VPF'!#REF!</definedName>
    <definedName name="Source_5.2.3" localSheetId="11">'Struktur VPF AK'!#REF!</definedName>
    <definedName name="Source_5.2.3">#REF!</definedName>
    <definedName name="Source_5.3.4" localSheetId="0">'RBG nach HNF'!#REF!</definedName>
    <definedName name="Source_5.3.4" localSheetId="5">'Struktur CY'!#REF!</definedName>
    <definedName name="Source_5.3.4" localSheetId="1">'Struktur KAS'!#REF!</definedName>
    <definedName name="Source_5.3.4" localSheetId="7">'Struktur MP SI DET'!#REF!</definedName>
    <definedName name="Source_5.3.4" localSheetId="6">'Struktur MPP'!#REF!</definedName>
    <definedName name="Source_5.3.4" localSheetId="3">'Struktur SAN'!#REF!</definedName>
    <definedName name="Source_5.3.4" localSheetId="8">'Struktur Trp MM'!#REF!</definedName>
    <definedName name="Source_5.3.4" localSheetId="2">'Struktur VPF'!#REF!</definedName>
    <definedName name="Source_5.3.4" localSheetId="11">'Struktur VPF AK'!#REF!</definedName>
    <definedName name="Source_5.3.4">#REF!</definedName>
    <definedName name="Source_5.5.1.1" localSheetId="0">'RBG nach HNF'!#REF!</definedName>
    <definedName name="Source_5.5.1.1" localSheetId="5">'Struktur CY'!#REF!</definedName>
    <definedName name="Source_5.5.1.1" localSheetId="1">'Struktur KAS'!#REF!</definedName>
    <definedName name="Source_5.5.1.1" localSheetId="7">'Struktur MP SI DET'!#REF!</definedName>
    <definedName name="Source_5.5.1.1" localSheetId="6">'Struktur MPP'!#REF!</definedName>
    <definedName name="Source_5.5.1.1" localSheetId="3">'Struktur SAN'!#REF!</definedName>
    <definedName name="Source_5.5.1.1" localSheetId="8">'Struktur Trp MM'!#REF!</definedName>
    <definedName name="Source_5.5.1.1" localSheetId="2">'Struktur VPF'!#REF!</definedName>
    <definedName name="Source_5.5.1.1" localSheetId="11">'Struktur VPF AK'!#REF!</definedName>
    <definedName name="Source_5.5.1.1">#REF!</definedName>
    <definedName name="Source_6.1" localSheetId="0">'RBG nach HNF'!#REF!</definedName>
    <definedName name="Source_6.1" localSheetId="5">'Struktur CY'!#REF!</definedName>
    <definedName name="Source_6.1" localSheetId="1">'Struktur KAS'!#REF!</definedName>
    <definedName name="Source_6.1" localSheetId="7">'Struktur MP SI DET'!#REF!</definedName>
    <definedName name="Source_6.1" localSheetId="6">'Struktur MPP'!#REF!</definedName>
    <definedName name="Source_6.1" localSheetId="3">'Struktur SAN'!#REF!</definedName>
    <definedName name="Source_6.1" localSheetId="8">'Struktur Trp MM'!#REF!</definedName>
    <definedName name="Source_6.1" localSheetId="2">'Struktur VPF'!#REF!</definedName>
    <definedName name="Source_6.1" localSheetId="11">'Struktur VPF AK'!#REF!</definedName>
    <definedName name="Source_6.1">#REF!</definedName>
    <definedName name="Source_6.1.10.1" localSheetId="0">'RBG nach HNF'!#REF!</definedName>
    <definedName name="Source_6.1.10.1" localSheetId="5">'Struktur CY'!#REF!</definedName>
    <definedName name="Source_6.1.10.1" localSheetId="1">'Struktur KAS'!#REF!</definedName>
    <definedName name="Source_6.1.10.1" localSheetId="7">'Struktur MP SI DET'!#REF!</definedName>
    <definedName name="Source_6.1.10.1" localSheetId="6">'Struktur MPP'!#REF!</definedName>
    <definedName name="Source_6.1.10.1" localSheetId="3">'Struktur SAN'!#REF!</definedName>
    <definedName name="Source_6.1.10.1" localSheetId="8">'Struktur Trp MM'!#REF!</definedName>
    <definedName name="Source_6.1.10.1" localSheetId="2">'Struktur VPF'!#REF!</definedName>
    <definedName name="Source_6.1.10.1" localSheetId="11">'Struktur VPF AK'!#REF!</definedName>
    <definedName name="Source_6.1.10.1">#REF!</definedName>
    <definedName name="Source_6.1.10.2" localSheetId="0">'RBG nach HNF'!#REF!</definedName>
    <definedName name="Source_6.1.10.2" localSheetId="5">'Struktur CY'!#REF!</definedName>
    <definedName name="Source_6.1.10.2" localSheetId="1">'Struktur KAS'!#REF!</definedName>
    <definedName name="Source_6.1.10.2" localSheetId="7">'Struktur MP SI DET'!#REF!</definedName>
    <definedName name="Source_6.1.10.2" localSheetId="6">'Struktur MPP'!#REF!</definedName>
    <definedName name="Source_6.1.10.2" localSheetId="3">'Struktur SAN'!#REF!</definedName>
    <definedName name="Source_6.1.10.2" localSheetId="8">'Struktur Trp MM'!#REF!</definedName>
    <definedName name="Source_6.1.10.2" localSheetId="2">'Struktur VPF'!#REF!</definedName>
    <definedName name="Source_6.1.10.2" localSheetId="11">'Struktur VPF AK'!#REF!</definedName>
    <definedName name="Source_6.1.10.2">#REF!</definedName>
    <definedName name="Source_6.1.10.3" localSheetId="0">'RBG nach HNF'!#REF!</definedName>
    <definedName name="Source_6.1.10.3" localSheetId="5">'Struktur CY'!#REF!</definedName>
    <definedName name="Source_6.1.10.3" localSheetId="1">'Struktur KAS'!#REF!</definedName>
    <definedName name="Source_6.1.10.3" localSheetId="7">'Struktur MP SI DET'!#REF!</definedName>
    <definedName name="Source_6.1.10.3" localSheetId="6">'Struktur MPP'!#REF!</definedName>
    <definedName name="Source_6.1.10.3" localSheetId="3">'Struktur SAN'!#REF!</definedName>
    <definedName name="Source_6.1.10.3" localSheetId="8">'Struktur Trp MM'!#REF!</definedName>
    <definedName name="Source_6.1.10.3" localSheetId="2">'Struktur VPF'!#REF!</definedName>
    <definedName name="Source_6.1.10.3" localSheetId="11">'Struktur VPF AK'!#REF!</definedName>
    <definedName name="Source_6.1.10.3">#REF!</definedName>
    <definedName name="Source_6.1.10.4" localSheetId="0">'RBG nach HNF'!#REF!</definedName>
    <definedName name="Source_6.1.10.4" localSheetId="5">'Struktur CY'!#REF!</definedName>
    <definedName name="Source_6.1.10.4" localSheetId="1">'Struktur KAS'!#REF!</definedName>
    <definedName name="Source_6.1.10.4" localSheetId="7">'Struktur MP SI DET'!#REF!</definedName>
    <definedName name="Source_6.1.10.4" localSheetId="6">'Struktur MPP'!#REF!</definedName>
    <definedName name="Source_6.1.10.4" localSheetId="3">'Struktur SAN'!#REF!</definedName>
    <definedName name="Source_6.1.10.4" localSheetId="8">'Struktur Trp MM'!#REF!</definedName>
    <definedName name="Source_6.1.10.4" localSheetId="2">'Struktur VPF'!#REF!</definedName>
    <definedName name="Source_6.1.10.4" localSheetId="11">'Struktur VPF AK'!#REF!</definedName>
    <definedName name="Source_6.1.10.4">#REF!</definedName>
    <definedName name="Source_6.1.13.2" localSheetId="0">'RBG nach HNF'!#REF!</definedName>
    <definedName name="Source_6.1.13.2" localSheetId="5">'Struktur CY'!#REF!</definedName>
    <definedName name="Source_6.1.13.2" localSheetId="1">'Struktur KAS'!#REF!</definedName>
    <definedName name="Source_6.1.13.2" localSheetId="7">'Struktur MP SI DET'!#REF!</definedName>
    <definedName name="Source_6.1.13.2" localSheetId="6">'Struktur MPP'!#REF!</definedName>
    <definedName name="Source_6.1.13.2" localSheetId="3">'Struktur SAN'!#REF!</definedName>
    <definedName name="Source_6.1.13.2" localSheetId="8">'Struktur Trp MM'!#REF!</definedName>
    <definedName name="Source_6.1.13.2" localSheetId="2">'Struktur VPF'!#REF!</definedName>
    <definedName name="Source_6.1.13.2" localSheetId="11">'Struktur VPF AK'!#REF!</definedName>
    <definedName name="Source_6.1.13.2">#REF!</definedName>
    <definedName name="Source_6.1.2.3" localSheetId="0">'RBG nach HNF'!#REF!</definedName>
    <definedName name="Source_6.1.2.3" localSheetId="5">'Struktur CY'!#REF!</definedName>
    <definedName name="Source_6.1.2.3" localSheetId="1">'Struktur KAS'!#REF!</definedName>
    <definedName name="Source_6.1.2.3" localSheetId="7">'Struktur MP SI DET'!#REF!</definedName>
    <definedName name="Source_6.1.2.3" localSheetId="6">'Struktur MPP'!#REF!</definedName>
    <definedName name="Source_6.1.2.3" localSheetId="3">'Struktur SAN'!#REF!</definedName>
    <definedName name="Source_6.1.2.3" localSheetId="8">'Struktur Trp MM'!#REF!</definedName>
    <definedName name="Source_6.1.2.3" localSheetId="2">'Struktur VPF'!#REF!</definedName>
    <definedName name="Source_6.1.2.3" localSheetId="11">'Struktur VPF AK'!#REF!</definedName>
    <definedName name="Source_6.1.2.3">#REF!</definedName>
    <definedName name="Source_6.1.4.1.4" localSheetId="0">'RBG nach HNF'!#REF!</definedName>
    <definedName name="Source_6.1.4.1.4" localSheetId="5">'Struktur CY'!#REF!</definedName>
    <definedName name="Source_6.1.4.1.4" localSheetId="1">'Struktur KAS'!#REF!</definedName>
    <definedName name="Source_6.1.4.1.4" localSheetId="7">'Struktur MP SI DET'!#REF!</definedName>
    <definedName name="Source_6.1.4.1.4" localSheetId="6">'Struktur MPP'!#REF!</definedName>
    <definedName name="Source_6.1.4.1.4" localSheetId="3">'Struktur SAN'!#REF!</definedName>
    <definedName name="Source_6.1.4.1.4" localSheetId="8">'Struktur Trp MM'!#REF!</definedName>
    <definedName name="Source_6.1.4.1.4" localSheetId="2">'Struktur VPF'!#REF!</definedName>
    <definedName name="Source_6.1.4.1.4" localSheetId="11">'Struktur VPF AK'!#REF!</definedName>
    <definedName name="Source_6.1.4.1.4">#REF!</definedName>
    <definedName name="Source_6_1.1.1.1" localSheetId="0">'RBG nach HNF'!#REF!</definedName>
    <definedName name="Source_6_1.1.1.1" localSheetId="5">'Struktur CY'!#REF!</definedName>
    <definedName name="Source_6_1.1.1.1" localSheetId="1">'Struktur KAS'!#REF!</definedName>
    <definedName name="Source_6_1.1.1.1" localSheetId="7">'Struktur MP SI DET'!#REF!</definedName>
    <definedName name="Source_6_1.1.1.1" localSheetId="6">'Struktur MPP'!#REF!</definedName>
    <definedName name="Source_6_1.1.1.1" localSheetId="3">'Struktur SAN'!#REF!</definedName>
    <definedName name="Source_6_1.1.1.1" localSheetId="8">'Struktur Trp MM'!#REF!</definedName>
    <definedName name="Source_6_1.1.1.1" localSheetId="2">'Struktur VPF'!#REF!</definedName>
    <definedName name="Source_6_1.1.1.1" localSheetId="11">'Struktur VPF AK'!#REF!</definedName>
    <definedName name="Source_6_1.1.1.1">#REF!</definedName>
    <definedName name="Source_6_1.1.1.2" localSheetId="0">'RBG nach HNF'!#REF!</definedName>
    <definedName name="Source_6_1.1.1.2" localSheetId="5">'Struktur CY'!#REF!</definedName>
    <definedName name="Source_6_1.1.1.2" localSheetId="1">'Struktur KAS'!#REF!</definedName>
    <definedName name="Source_6_1.1.1.2" localSheetId="7">'Struktur MP SI DET'!#REF!</definedName>
    <definedName name="Source_6_1.1.1.2" localSheetId="6">'Struktur MPP'!#REF!</definedName>
    <definedName name="Source_6_1.1.1.2" localSheetId="3">'Struktur SAN'!#REF!</definedName>
    <definedName name="Source_6_1.1.1.2" localSheetId="8">'Struktur Trp MM'!#REF!</definedName>
    <definedName name="Source_6_1.1.1.2" localSheetId="2">'Struktur VPF'!#REF!</definedName>
    <definedName name="Source_6_1.1.1.2" localSheetId="11">'Struktur VPF AK'!#REF!</definedName>
    <definedName name="Source_6_1.1.1.2">#REF!</definedName>
    <definedName name="Source_6_1.1.1.3" localSheetId="0">'RBG nach HNF'!#REF!</definedName>
    <definedName name="Source_6_1.1.1.3" localSheetId="5">'Struktur CY'!#REF!</definedName>
    <definedName name="Source_6_1.1.1.3" localSheetId="1">'Struktur KAS'!#REF!</definedName>
    <definedName name="Source_6_1.1.1.3" localSheetId="7">'Struktur MP SI DET'!#REF!</definedName>
    <definedName name="Source_6_1.1.1.3" localSheetId="6">'Struktur MPP'!#REF!</definedName>
    <definedName name="Source_6_1.1.1.3" localSheetId="3">'Struktur SAN'!#REF!</definedName>
    <definedName name="Source_6_1.1.1.3" localSheetId="8">'Struktur Trp MM'!#REF!</definedName>
    <definedName name="Source_6_1.1.1.3" localSheetId="2">'Struktur VPF'!#REF!</definedName>
    <definedName name="Source_6_1.1.1.3" localSheetId="11">'Struktur VPF AK'!#REF!</definedName>
    <definedName name="Source_6_1.1.1.3">#REF!</definedName>
    <definedName name="Source_7.1.1" localSheetId="0">'RBG nach HNF'!#REF!</definedName>
    <definedName name="Source_7.1.1" localSheetId="5">'Struktur CY'!#REF!</definedName>
    <definedName name="Source_7.1.1" localSheetId="1">'Struktur KAS'!#REF!</definedName>
    <definedName name="Source_7.1.1" localSheetId="7">'Struktur MP SI DET'!#REF!</definedName>
    <definedName name="Source_7.1.1" localSheetId="6">'Struktur MPP'!#REF!</definedName>
    <definedName name="Source_7.1.1" localSheetId="3">'Struktur SAN'!#REF!</definedName>
    <definedName name="Source_7.1.1" localSheetId="8">'Struktur Trp MM'!#REF!</definedName>
    <definedName name="Source_7.1.1" localSheetId="2">'Struktur VPF'!#REF!</definedName>
    <definedName name="Source_7.1.1" localSheetId="11">'Struktur VPF AK'!#REF!</definedName>
    <definedName name="Source_7.1.1">#REF!</definedName>
    <definedName name="Source_7.1.2" localSheetId="0">'RBG nach HNF'!#REF!</definedName>
    <definedName name="Source_7.1.2" localSheetId="5">'Struktur CY'!#REF!</definedName>
    <definedName name="Source_7.1.2" localSheetId="1">'Struktur KAS'!#REF!</definedName>
    <definedName name="Source_7.1.2" localSheetId="7">'Struktur MP SI DET'!#REF!</definedName>
    <definedName name="Source_7.1.2" localSheetId="6">'Struktur MPP'!#REF!</definedName>
    <definedName name="Source_7.1.2" localSheetId="3">'Struktur SAN'!#REF!</definedName>
    <definedName name="Source_7.1.2" localSheetId="8">'Struktur Trp MM'!#REF!</definedName>
    <definedName name="Source_7.1.2" localSheetId="2">'Struktur VPF'!#REF!</definedName>
    <definedName name="Source_7.1.2" localSheetId="11">'Struktur VPF AK'!#REF!</definedName>
    <definedName name="Source_7.1.2">#REF!</definedName>
    <definedName name="Source_7.1.3" localSheetId="0">'RBG nach HNF'!#REF!</definedName>
    <definedName name="Source_7.1.3" localSheetId="5">'Struktur CY'!#REF!</definedName>
    <definedName name="Source_7.1.3" localSheetId="1">'Struktur KAS'!#REF!</definedName>
    <definedName name="Source_7.1.3" localSheetId="7">'Struktur MP SI DET'!#REF!</definedName>
    <definedName name="Source_7.1.3" localSheetId="6">'Struktur MPP'!#REF!</definedName>
    <definedName name="Source_7.1.3" localSheetId="3">'Struktur SAN'!#REF!</definedName>
    <definedName name="Source_7.1.3" localSheetId="8">'Struktur Trp MM'!#REF!</definedName>
    <definedName name="Source_7.1.3" localSheetId="2">'Struktur VPF'!#REF!</definedName>
    <definedName name="Source_7.1.3" localSheetId="11">'Struktur VPF AK'!#REF!</definedName>
    <definedName name="Source_7.1.3">#REF!</definedName>
    <definedName name="Source_7.1.4" localSheetId="0">'RBG nach HNF'!#REF!</definedName>
    <definedName name="Source_7.1.4" localSheetId="5">'Struktur CY'!#REF!</definedName>
    <definedName name="Source_7.1.4" localSheetId="1">'Struktur KAS'!#REF!</definedName>
    <definedName name="Source_7.1.4" localSheetId="7">'Struktur MP SI DET'!#REF!</definedName>
    <definedName name="Source_7.1.4" localSheetId="6">'Struktur MPP'!#REF!</definedName>
    <definedName name="Source_7.1.4" localSheetId="3">'Struktur SAN'!#REF!</definedName>
    <definedName name="Source_7.1.4" localSheetId="8">'Struktur Trp MM'!#REF!</definedName>
    <definedName name="Source_7.1.4" localSheetId="2">'Struktur VPF'!#REF!</definedName>
    <definedName name="Source_7.1.4" localSheetId="11">'Struktur VPF AK'!#REF!</definedName>
    <definedName name="Source_7.1.4">#REF!</definedName>
    <definedName name="Source_7.1.5" localSheetId="0">'RBG nach HNF'!#REF!</definedName>
    <definedName name="Source_7.1.5" localSheetId="5">'Struktur CY'!#REF!</definedName>
    <definedName name="Source_7.1.5" localSheetId="1">'Struktur KAS'!#REF!</definedName>
    <definedName name="Source_7.1.5" localSheetId="7">'Struktur MP SI DET'!#REF!</definedName>
    <definedName name="Source_7.1.5" localSheetId="6">'Struktur MPP'!#REF!</definedName>
    <definedName name="Source_7.1.5" localSheetId="3">'Struktur SAN'!#REF!</definedName>
    <definedName name="Source_7.1.5" localSheetId="8">'Struktur Trp MM'!#REF!</definedName>
    <definedName name="Source_7.1.5" localSheetId="2">'Struktur VPF'!#REF!</definedName>
    <definedName name="Source_7.1.5" localSheetId="11">'Struktur VPF AK'!#REF!</definedName>
    <definedName name="Source_7.1.5">#REF!</definedName>
    <definedName name="Source_7.1.6" localSheetId="0">'RBG nach HNF'!#REF!</definedName>
    <definedName name="Source_7.1.6" localSheetId="5">'Struktur CY'!#REF!</definedName>
    <definedName name="Source_7.1.6" localSheetId="1">'Struktur KAS'!#REF!</definedName>
    <definedName name="Source_7.1.6" localSheetId="7">'Struktur MP SI DET'!#REF!</definedName>
    <definedName name="Source_7.1.6" localSheetId="6">'Struktur MPP'!#REF!</definedName>
    <definedName name="Source_7.1.6" localSheetId="3">'Struktur SAN'!#REF!</definedName>
    <definedName name="Source_7.1.6" localSheetId="8">'Struktur Trp MM'!#REF!</definedName>
    <definedName name="Source_7.1.6" localSheetId="2">'Struktur VPF'!#REF!</definedName>
    <definedName name="Source_7.1.6" localSheetId="11">'Struktur VPF AK'!#REF!</definedName>
    <definedName name="Source_7.1.6">#REF!</definedName>
    <definedName name="Source_7.1.7" localSheetId="0">'RBG nach HNF'!#REF!</definedName>
    <definedName name="Source_7.1.7" localSheetId="5">'Struktur CY'!#REF!</definedName>
    <definedName name="Source_7.1.7" localSheetId="1">'Struktur KAS'!#REF!</definedName>
    <definedName name="Source_7.1.7" localSheetId="7">'Struktur MP SI DET'!#REF!</definedName>
    <definedName name="Source_7.1.7" localSheetId="6">'Struktur MPP'!#REF!</definedName>
    <definedName name="Source_7.1.7" localSheetId="3">'Struktur SAN'!#REF!</definedName>
    <definedName name="Source_7.1.7" localSheetId="8">'Struktur Trp MM'!#REF!</definedName>
    <definedName name="Source_7.1.7" localSheetId="2">'Struktur VPF'!#REF!</definedName>
    <definedName name="Source_7.1.7" localSheetId="11">'Struktur VPF AK'!#REF!</definedName>
    <definedName name="Source_7.1.7">#REF!</definedName>
    <definedName name="Source_7.1.8" localSheetId="0">'RBG nach HNF'!#REF!</definedName>
    <definedName name="Source_7.1.8" localSheetId="5">'Struktur CY'!#REF!</definedName>
    <definedName name="Source_7.1.8" localSheetId="1">'Struktur KAS'!#REF!</definedName>
    <definedName name="Source_7.1.8" localSheetId="7">'Struktur MP SI DET'!#REF!</definedName>
    <definedName name="Source_7.1.8" localSheetId="6">'Struktur MPP'!#REF!</definedName>
    <definedName name="Source_7.1.8" localSheetId="3">'Struktur SAN'!#REF!</definedName>
    <definedName name="Source_7.1.8" localSheetId="8">'Struktur Trp MM'!#REF!</definedName>
    <definedName name="Source_7.1.8" localSheetId="2">'Struktur VPF'!#REF!</definedName>
    <definedName name="Source_7.1.8" localSheetId="11">'Struktur VPF AK'!#REF!</definedName>
    <definedName name="Source_7.1.8">#REF!</definedName>
    <definedName name="Source_7.1.9" localSheetId="0">'RBG nach HNF'!#REF!</definedName>
    <definedName name="Source_7.1.9" localSheetId="5">'Struktur CY'!#REF!</definedName>
    <definedName name="Source_7.1.9" localSheetId="1">'Struktur KAS'!#REF!</definedName>
    <definedName name="Source_7.1.9" localSheetId="7">'Struktur MP SI DET'!#REF!</definedName>
    <definedName name="Source_7.1.9" localSheetId="6">'Struktur MPP'!#REF!</definedName>
    <definedName name="Source_7.1.9" localSheetId="3">'Struktur SAN'!#REF!</definedName>
    <definedName name="Source_7.1.9" localSheetId="8">'Struktur Trp MM'!#REF!</definedName>
    <definedName name="Source_7.1.9" localSheetId="2">'Struktur VPF'!#REF!</definedName>
    <definedName name="Source_7.1.9" localSheetId="11">'Struktur VPF AK'!#REF!</definedName>
    <definedName name="Source_7.1.9">#REF!</definedName>
    <definedName name="Source_7.2" localSheetId="0">'RBG nach HNF'!#REF!</definedName>
    <definedName name="Source_7.2" localSheetId="5">'Struktur CY'!#REF!</definedName>
    <definedName name="Source_7.2" localSheetId="1">'Struktur KAS'!#REF!</definedName>
    <definedName name="Source_7.2" localSheetId="7">'Struktur MP SI DET'!#REF!</definedName>
    <definedName name="Source_7.2" localSheetId="6">'Struktur MPP'!#REF!</definedName>
    <definedName name="Source_7.2" localSheetId="3">'Struktur SAN'!#REF!</definedName>
    <definedName name="Source_7.2" localSheetId="8">'Struktur Trp MM'!#REF!</definedName>
    <definedName name="Source_7.2" localSheetId="2">'Struktur VPF'!#REF!</definedName>
    <definedName name="Source_7.2" localSheetId="11">'Struktur VPF AK'!#REF!</definedName>
    <definedName name="Source_7.2">#REF!</definedName>
    <definedName name="Source_7.3" localSheetId="0">'RBG nach HNF'!#REF!</definedName>
    <definedName name="Source_7.3" localSheetId="5">'Struktur CY'!#REF!</definedName>
    <definedName name="Source_7.3" localSheetId="1">'Struktur KAS'!#REF!</definedName>
    <definedName name="Source_7.3" localSheetId="7">'Struktur MP SI DET'!#REF!</definedName>
    <definedName name="Source_7.3" localSheetId="6">'Struktur MPP'!#REF!</definedName>
    <definedName name="Source_7.3" localSheetId="3">'Struktur SAN'!#REF!</definedName>
    <definedName name="Source_7.3" localSheetId="8">'Struktur Trp MM'!#REF!</definedName>
    <definedName name="Source_7.3" localSheetId="2">'Struktur VPF'!#REF!</definedName>
    <definedName name="Source_7.3" localSheetId="11">'Struktur VPF AK'!#REF!</definedName>
    <definedName name="Source_7.3">#REF!</definedName>
    <definedName name="Source_8.1.1" localSheetId="0">'RBG nach HNF'!#REF!</definedName>
    <definedName name="Source_8.1.1" localSheetId="5">'Struktur CY'!#REF!</definedName>
    <definedName name="Source_8.1.1" localSheetId="1">'Struktur KAS'!#REF!</definedName>
    <definedName name="Source_8.1.1" localSheetId="7">'Struktur MP SI DET'!#REF!</definedName>
    <definedName name="Source_8.1.1" localSheetId="6">'Struktur MPP'!#REF!</definedName>
    <definedName name="Source_8.1.1" localSheetId="3">'Struktur SAN'!#REF!</definedName>
    <definedName name="Source_8.1.1" localSheetId="8">'Struktur Trp MM'!#REF!</definedName>
    <definedName name="Source_8.1.1" localSheetId="2">'Struktur VPF'!#REF!</definedName>
    <definedName name="Source_8.1.1" localSheetId="11">'Struktur VPF AK'!#REF!</definedName>
    <definedName name="Source_8.1.1">#REF!</definedName>
    <definedName name="Source_8.1.2" localSheetId="0">'RBG nach HNF'!#REF!</definedName>
    <definedName name="Source_8.1.2" localSheetId="5">'Struktur CY'!#REF!</definedName>
    <definedName name="Source_8.1.2" localSheetId="1">'Struktur KAS'!#REF!</definedName>
    <definedName name="Source_8.1.2" localSheetId="7">'Struktur MP SI DET'!#REF!</definedName>
    <definedName name="Source_8.1.2" localSheetId="6">'Struktur MPP'!#REF!</definedName>
    <definedName name="Source_8.1.2" localSheetId="3">'Struktur SAN'!#REF!</definedName>
    <definedName name="Source_8.1.2" localSheetId="8">'Struktur Trp MM'!#REF!</definedName>
    <definedName name="Source_8.1.2" localSheetId="2">'Struktur VPF'!#REF!</definedName>
    <definedName name="Source_8.1.2" localSheetId="11">'Struktur VPF AK'!#REF!</definedName>
    <definedName name="Source_8.1.2">#REF!</definedName>
    <definedName name="Source_8.1.3" localSheetId="0">'RBG nach HNF'!#REF!</definedName>
    <definedName name="Source_8.1.3" localSheetId="5">'Struktur CY'!#REF!</definedName>
    <definedName name="Source_8.1.3" localSheetId="1">'Struktur KAS'!#REF!</definedName>
    <definedName name="Source_8.1.3" localSheetId="7">'Struktur MP SI DET'!#REF!</definedName>
    <definedName name="Source_8.1.3" localSheetId="6">'Struktur MPP'!#REF!</definedName>
    <definedName name="Source_8.1.3" localSheetId="3">'Struktur SAN'!#REF!</definedName>
    <definedName name="Source_8.1.3" localSheetId="8">'Struktur Trp MM'!#REF!</definedName>
    <definedName name="Source_8.1.3" localSheetId="2">'Struktur VPF'!#REF!</definedName>
    <definedName name="Source_8.1.3" localSheetId="11">'Struktur VPF AK'!#REF!</definedName>
    <definedName name="Source_8.1.3">#REF!</definedName>
    <definedName name="Source_8.1.4" localSheetId="0">'RBG nach HNF'!#REF!</definedName>
    <definedName name="Source_8.1.4" localSheetId="5">'Struktur CY'!#REF!</definedName>
    <definedName name="Source_8.1.4" localSheetId="1">'Struktur KAS'!#REF!</definedName>
    <definedName name="Source_8.1.4" localSheetId="7">'Struktur MP SI DET'!#REF!</definedName>
    <definedName name="Source_8.1.4" localSheetId="6">'Struktur MPP'!#REF!</definedName>
    <definedName name="Source_8.1.4" localSheetId="3">'Struktur SAN'!#REF!</definedName>
    <definedName name="Source_8.1.4" localSheetId="8">'Struktur Trp MM'!#REF!</definedName>
    <definedName name="Source_8.1.4" localSheetId="2">'Struktur VPF'!#REF!</definedName>
    <definedName name="Source_8.1.4" localSheetId="11">'Struktur VPF AK'!#REF!</definedName>
    <definedName name="Source_8.1.4">#REF!</definedName>
    <definedName name="Source_8.2.1" localSheetId="0">'RBG nach HNF'!#REF!</definedName>
    <definedName name="Source_8.2.1" localSheetId="5">'Struktur CY'!#REF!</definedName>
    <definedName name="Source_8.2.1" localSheetId="1">'Struktur KAS'!#REF!</definedName>
    <definedName name="Source_8.2.1" localSheetId="7">'Struktur MP SI DET'!#REF!</definedName>
    <definedName name="Source_8.2.1" localSheetId="6">'Struktur MPP'!#REF!</definedName>
    <definedName name="Source_8.2.1" localSheetId="3">'Struktur SAN'!#REF!</definedName>
    <definedName name="Source_8.2.1" localSheetId="8">'Struktur Trp MM'!#REF!</definedName>
    <definedName name="Source_8.2.1" localSheetId="2">'Struktur VPF'!#REF!</definedName>
    <definedName name="Source_8.2.1" localSheetId="11">'Struktur VPF AK'!#REF!</definedName>
    <definedName name="Source_8.2.1">#REF!</definedName>
    <definedName name="Source_8.2.2" localSheetId="0">'RBG nach HNF'!#REF!</definedName>
    <definedName name="Source_8.2.2" localSheetId="5">'Struktur CY'!#REF!</definedName>
    <definedName name="Source_8.2.2" localSheetId="1">'Struktur KAS'!#REF!</definedName>
    <definedName name="Source_8.2.2" localSheetId="7">'Struktur MP SI DET'!#REF!</definedName>
    <definedName name="Source_8.2.2" localSheetId="6">'Struktur MPP'!#REF!</definedName>
    <definedName name="Source_8.2.2" localSheetId="3">'Struktur SAN'!#REF!</definedName>
    <definedName name="Source_8.2.2" localSheetId="8">'Struktur Trp MM'!#REF!</definedName>
    <definedName name="Source_8.2.2" localSheetId="2">'Struktur VPF'!#REF!</definedName>
    <definedName name="Source_8.2.2" localSheetId="11">'Struktur VPF AK'!#REF!</definedName>
    <definedName name="Source_8.2.2">#REF!</definedName>
    <definedName name="Source_8.2.3" localSheetId="0">'RBG nach HNF'!#REF!</definedName>
    <definedName name="Source_8.2.3" localSheetId="5">'Struktur CY'!#REF!</definedName>
    <definedName name="Source_8.2.3" localSheetId="1">'Struktur KAS'!#REF!</definedName>
    <definedName name="Source_8.2.3" localSheetId="7">'Struktur MP SI DET'!#REF!</definedName>
    <definedName name="Source_8.2.3" localSheetId="6">'Struktur MPP'!#REF!</definedName>
    <definedName name="Source_8.2.3" localSheetId="3">'Struktur SAN'!#REF!</definedName>
    <definedName name="Source_8.2.3" localSheetId="8">'Struktur Trp MM'!#REF!</definedName>
    <definedName name="Source_8.2.3" localSheetId="2">'Struktur VPF'!#REF!</definedName>
    <definedName name="Source_8.2.3" localSheetId="11">'Struktur VPF AK'!#REF!</definedName>
    <definedName name="Source_8.2.3">#REF!</definedName>
    <definedName name="Source_8.2.4" localSheetId="0">'RBG nach HNF'!#REF!</definedName>
    <definedName name="Source_8.2.4" localSheetId="5">'Struktur CY'!#REF!</definedName>
    <definedName name="Source_8.2.4" localSheetId="1">'Struktur KAS'!#REF!</definedName>
    <definedName name="Source_8.2.4" localSheetId="7">'Struktur MP SI DET'!#REF!</definedName>
    <definedName name="Source_8.2.4" localSheetId="6">'Struktur MPP'!#REF!</definedName>
    <definedName name="Source_8.2.4" localSheetId="3">'Struktur SAN'!#REF!</definedName>
    <definedName name="Source_8.2.4" localSheetId="8">'Struktur Trp MM'!#REF!</definedName>
    <definedName name="Source_8.2.4" localSheetId="2">'Struktur VPF'!#REF!</definedName>
    <definedName name="Source_8.2.4" localSheetId="11">'Struktur VPF AK'!#REF!</definedName>
    <definedName name="Source_8.2.4">#REF!</definedName>
    <definedName name="Source_8.2.5" localSheetId="0">'RBG nach HNF'!#REF!</definedName>
    <definedName name="Source_8.2.5" localSheetId="5">'Struktur CY'!#REF!</definedName>
    <definedName name="Source_8.2.5" localSheetId="1">'Struktur KAS'!#REF!</definedName>
    <definedName name="Source_8.2.5" localSheetId="7">'Struktur MP SI DET'!#REF!</definedName>
    <definedName name="Source_8.2.5" localSheetId="6">'Struktur MPP'!#REF!</definedName>
    <definedName name="Source_8.2.5" localSheetId="3">'Struktur SAN'!#REF!</definedName>
    <definedName name="Source_8.2.5" localSheetId="8">'Struktur Trp MM'!#REF!</definedName>
    <definedName name="Source_8.2.5" localSheetId="2">'Struktur VPF'!#REF!</definedName>
    <definedName name="Source_8.2.5" localSheetId="11">'Struktur VPF AK'!#REF!</definedName>
    <definedName name="Source_8.2.5">#REF!</definedName>
    <definedName name="Source_8.2.6" localSheetId="0">'RBG nach HNF'!#REF!</definedName>
    <definedName name="Source_8.2.6" localSheetId="5">'Struktur CY'!#REF!</definedName>
    <definedName name="Source_8.2.6" localSheetId="1">'Struktur KAS'!#REF!</definedName>
    <definedName name="Source_8.2.6" localSheetId="7">'Struktur MP SI DET'!#REF!</definedName>
    <definedName name="Source_8.2.6" localSheetId="6">'Struktur MPP'!#REF!</definedName>
    <definedName name="Source_8.2.6" localSheetId="3">'Struktur SAN'!#REF!</definedName>
    <definedName name="Source_8.2.6" localSheetId="8">'Struktur Trp MM'!#REF!</definedName>
    <definedName name="Source_8.2.6" localSheetId="2">'Struktur VPF'!#REF!</definedName>
    <definedName name="Source_8.2.6" localSheetId="11">'Struktur VPF AK'!#REF!</definedName>
    <definedName name="Source_8.2.6">#REF!</definedName>
    <definedName name="Source_8.2.7" localSheetId="0">'RBG nach HNF'!#REF!</definedName>
    <definedName name="Source_8.2.7" localSheetId="5">'Struktur CY'!#REF!</definedName>
    <definedName name="Source_8.2.7" localSheetId="1">'Struktur KAS'!#REF!</definedName>
    <definedName name="Source_8.2.7" localSheetId="7">'Struktur MP SI DET'!#REF!</definedName>
    <definedName name="Source_8.2.7" localSheetId="6">'Struktur MPP'!#REF!</definedName>
    <definedName name="Source_8.2.7" localSheetId="3">'Struktur SAN'!#REF!</definedName>
    <definedName name="Source_8.2.7" localSheetId="8">'Struktur Trp MM'!#REF!</definedName>
    <definedName name="Source_8.2.7" localSheetId="2">'Struktur VPF'!#REF!</definedName>
    <definedName name="Source_8.2.7" localSheetId="11">'Struktur VPF AK'!#REF!</definedName>
    <definedName name="Source_8.2.7">#REF!</definedName>
    <definedName name="Source_8.3.1" localSheetId="0">'RBG nach HNF'!#REF!</definedName>
    <definedName name="Source_8.3.1" localSheetId="5">'Struktur CY'!#REF!</definedName>
    <definedName name="Source_8.3.1" localSheetId="1">'Struktur KAS'!#REF!</definedName>
    <definedName name="Source_8.3.1" localSheetId="7">'Struktur MP SI DET'!#REF!</definedName>
    <definedName name="Source_8.3.1" localSheetId="6">'Struktur MPP'!#REF!</definedName>
    <definedName name="Source_8.3.1" localSheetId="3">'Struktur SAN'!#REF!</definedName>
    <definedName name="Source_8.3.1" localSheetId="8">'Struktur Trp MM'!#REF!</definedName>
    <definedName name="Source_8.3.1" localSheetId="2">'Struktur VPF'!#REF!</definedName>
    <definedName name="Source_8.3.1" localSheetId="11">'Struktur VPF AK'!#REF!</definedName>
    <definedName name="Source_8.3.1">#REF!</definedName>
    <definedName name="Source_9.1.1" localSheetId="0">'RBG nach HNF'!#REF!</definedName>
    <definedName name="Source_9.1.1" localSheetId="5">'Struktur CY'!#REF!</definedName>
    <definedName name="Source_9.1.1" localSheetId="1">'Struktur KAS'!#REF!</definedName>
    <definedName name="Source_9.1.1" localSheetId="7">'Struktur MP SI DET'!#REF!</definedName>
    <definedName name="Source_9.1.1" localSheetId="6">'Struktur MPP'!#REF!</definedName>
    <definedName name="Source_9.1.1" localSheetId="3">'Struktur SAN'!#REF!</definedName>
    <definedName name="Source_9.1.1" localSheetId="8">'Struktur Trp MM'!#REF!</definedName>
    <definedName name="Source_9.1.1" localSheetId="2">'Struktur VPF'!#REF!</definedName>
    <definedName name="Source_9.1.1" localSheetId="11">'Struktur VPF AK'!#REF!</definedName>
    <definedName name="Source_9.1.1">#REF!</definedName>
    <definedName name="Source_9.1.2" localSheetId="0">'RBG nach HNF'!#REF!</definedName>
    <definedName name="Source_9.1.2" localSheetId="5">'Struktur CY'!#REF!</definedName>
    <definedName name="Source_9.1.2" localSheetId="1">'Struktur KAS'!#REF!</definedName>
    <definedName name="Source_9.1.2" localSheetId="7">'Struktur MP SI DET'!#REF!</definedName>
    <definedName name="Source_9.1.2" localSheetId="6">'Struktur MPP'!#REF!</definedName>
    <definedName name="Source_9.1.2" localSheetId="3">'Struktur SAN'!#REF!</definedName>
    <definedName name="Source_9.1.2" localSheetId="8">'Struktur Trp MM'!#REF!</definedName>
    <definedName name="Source_9.1.2" localSheetId="2">'Struktur VPF'!#REF!</definedName>
    <definedName name="Source_9.1.2" localSheetId="11">'Struktur VPF AK'!#REF!</definedName>
    <definedName name="Source_9.1.2">#REF!</definedName>
    <definedName name="Source_9.1.3" localSheetId="0">'RBG nach HNF'!#REF!</definedName>
    <definedName name="Source_9.1.3" localSheetId="5">'Struktur CY'!#REF!</definedName>
    <definedName name="Source_9.1.3" localSheetId="1">'Struktur KAS'!#REF!</definedName>
    <definedName name="Source_9.1.3" localSheetId="7">'Struktur MP SI DET'!#REF!</definedName>
    <definedName name="Source_9.1.3" localSheetId="6">'Struktur MPP'!#REF!</definedName>
    <definedName name="Source_9.1.3" localSheetId="3">'Struktur SAN'!#REF!</definedName>
    <definedName name="Source_9.1.3" localSheetId="8">'Struktur Trp MM'!#REF!</definedName>
    <definedName name="Source_9.1.3" localSheetId="2">'Struktur VPF'!#REF!</definedName>
    <definedName name="Source_9.1.3" localSheetId="11">'Struktur VPF AK'!#REF!</definedName>
    <definedName name="Source_9.1.3">#REF!</definedName>
    <definedName name="Source_9.1.4" localSheetId="0">'RBG nach HNF'!#REF!</definedName>
    <definedName name="Source_9.1.4" localSheetId="5">'Struktur CY'!#REF!</definedName>
    <definedName name="Source_9.1.4" localSheetId="1">'Struktur KAS'!#REF!</definedName>
    <definedName name="Source_9.1.4" localSheetId="7">'Struktur MP SI DET'!#REF!</definedName>
    <definedName name="Source_9.1.4" localSheetId="6">'Struktur MPP'!#REF!</definedName>
    <definedName name="Source_9.1.4" localSheetId="3">'Struktur SAN'!#REF!</definedName>
    <definedName name="Source_9.1.4" localSheetId="8">'Struktur Trp MM'!#REF!</definedName>
    <definedName name="Source_9.1.4" localSheetId="2">'Struktur VPF'!#REF!</definedName>
    <definedName name="Source_9.1.4" localSheetId="11">'Struktur VPF AK'!#REF!</definedName>
    <definedName name="Source_9.1.4">#REF!</definedName>
    <definedName name="Source_9.2.1" localSheetId="0">'RBG nach HNF'!#REF!</definedName>
    <definedName name="Source_9.2.1" localSheetId="5">'Struktur CY'!#REF!</definedName>
    <definedName name="Source_9.2.1" localSheetId="1">'Struktur KAS'!#REF!</definedName>
    <definedName name="Source_9.2.1" localSheetId="7">'Struktur MP SI DET'!#REF!</definedName>
    <definedName name="Source_9.2.1" localSheetId="6">'Struktur MPP'!#REF!</definedName>
    <definedName name="Source_9.2.1" localSheetId="3">'Struktur SAN'!#REF!</definedName>
    <definedName name="Source_9.2.1" localSheetId="8">'Struktur Trp MM'!#REF!</definedName>
    <definedName name="Source_9.2.1" localSheetId="2">'Struktur VPF'!#REF!</definedName>
    <definedName name="Source_9.2.1" localSheetId="11">'Struktur VPF AK'!#REF!</definedName>
    <definedName name="Source_9.2.1">#REF!</definedName>
    <definedName name="Source_9.2.2" localSheetId="0">'RBG nach HNF'!#REF!</definedName>
    <definedName name="Source_9.2.2" localSheetId="5">'Struktur CY'!#REF!</definedName>
    <definedName name="Source_9.2.2" localSheetId="1">'Struktur KAS'!#REF!</definedName>
    <definedName name="Source_9.2.2" localSheetId="7">'Struktur MP SI DET'!#REF!</definedName>
    <definedName name="Source_9.2.2" localSheetId="6">'Struktur MPP'!#REF!</definedName>
    <definedName name="Source_9.2.2" localSheetId="3">'Struktur SAN'!#REF!</definedName>
    <definedName name="Source_9.2.2" localSheetId="8">'Struktur Trp MM'!#REF!</definedName>
    <definedName name="Source_9.2.2" localSheetId="2">'Struktur VPF'!#REF!</definedName>
    <definedName name="Source_9.2.2" localSheetId="11">'Struktur VPF AK'!#REF!</definedName>
    <definedName name="Source_9.2.2">#REF!</definedName>
    <definedName name="Source_9.2.3" localSheetId="0">'RBG nach HNF'!#REF!</definedName>
    <definedName name="Source_9.2.3" localSheetId="5">'Struktur CY'!#REF!</definedName>
    <definedName name="Source_9.2.3" localSheetId="1">'Struktur KAS'!#REF!</definedName>
    <definedName name="Source_9.2.3" localSheetId="7">'Struktur MP SI DET'!#REF!</definedName>
    <definedName name="Source_9.2.3" localSheetId="6">'Struktur MPP'!#REF!</definedName>
    <definedName name="Source_9.2.3" localSheetId="3">'Struktur SAN'!#REF!</definedName>
    <definedName name="Source_9.2.3" localSheetId="8">'Struktur Trp MM'!#REF!</definedName>
    <definedName name="Source_9.2.3" localSheetId="2">'Struktur VPF'!#REF!</definedName>
    <definedName name="Source_9.2.3" localSheetId="11">'Struktur VPF AK'!#REF!</definedName>
    <definedName name="Source_9.2.3">#REF!</definedName>
    <definedName name="Source_9.2.4" localSheetId="0">'RBG nach HNF'!#REF!</definedName>
    <definedName name="Source_9.2.4" localSheetId="5">'Struktur CY'!#REF!</definedName>
    <definedName name="Source_9.2.4" localSheetId="1">'Struktur KAS'!#REF!</definedName>
    <definedName name="Source_9.2.4" localSheetId="7">'Struktur MP SI DET'!#REF!</definedName>
    <definedName name="Source_9.2.4" localSheetId="6">'Struktur MPP'!#REF!</definedName>
    <definedName name="Source_9.2.4" localSheetId="3">'Struktur SAN'!#REF!</definedName>
    <definedName name="Source_9.2.4" localSheetId="8">'Struktur Trp MM'!#REF!</definedName>
    <definedName name="Source_9.2.4" localSheetId="2">'Struktur VPF'!#REF!</definedName>
    <definedName name="Source_9.2.4" localSheetId="11">'Struktur VPF AK'!#REF!</definedName>
    <definedName name="Source_9.2.4">#REF!</definedName>
    <definedName name="Source_9.2.5" localSheetId="0">'RBG nach HNF'!#REF!</definedName>
    <definedName name="Source_9.2.5" localSheetId="5">'Struktur CY'!#REF!</definedName>
    <definedName name="Source_9.2.5" localSheetId="1">'Struktur KAS'!#REF!</definedName>
    <definedName name="Source_9.2.5" localSheetId="7">'Struktur MP SI DET'!#REF!</definedName>
    <definedName name="Source_9.2.5" localSheetId="6">'Struktur MPP'!#REF!</definedName>
    <definedName name="Source_9.2.5" localSheetId="3">'Struktur SAN'!#REF!</definedName>
    <definedName name="Source_9.2.5" localSheetId="8">'Struktur Trp MM'!#REF!</definedName>
    <definedName name="Source_9.2.5" localSheetId="2">'Struktur VPF'!#REF!</definedName>
    <definedName name="Source_9.2.5" localSheetId="11">'Struktur VPF AK'!#REF!</definedName>
    <definedName name="Source_9.2.5">#REF!</definedName>
    <definedName name="Source_9.3.1" localSheetId="0">'RBG nach HNF'!#REF!</definedName>
    <definedName name="Source_9.3.1" localSheetId="5">'Struktur CY'!#REF!</definedName>
    <definedName name="Source_9.3.1" localSheetId="1">'Struktur KAS'!#REF!</definedName>
    <definedName name="Source_9.3.1" localSheetId="7">'Struktur MP SI DET'!#REF!</definedName>
    <definedName name="Source_9.3.1" localSheetId="6">'Struktur MPP'!#REF!</definedName>
    <definedName name="Source_9.3.1" localSheetId="3">'Struktur SAN'!#REF!</definedName>
    <definedName name="Source_9.3.1" localSheetId="8">'Struktur Trp MM'!#REF!</definedName>
    <definedName name="Source_9.3.1" localSheetId="2">'Struktur VPF'!#REF!</definedName>
    <definedName name="Source_9.3.1" localSheetId="11">'Struktur VPF AK'!#REF!</definedName>
    <definedName name="Source_9.3.1">#REF!</definedName>
    <definedName name="Source_9.3.2" localSheetId="0">'RBG nach HNF'!#REF!</definedName>
    <definedName name="Source_9.3.2" localSheetId="5">'Struktur CY'!#REF!</definedName>
    <definedName name="Source_9.3.2" localSheetId="1">'Struktur KAS'!#REF!</definedName>
    <definedName name="Source_9.3.2" localSheetId="7">'Struktur MP SI DET'!#REF!</definedName>
    <definedName name="Source_9.3.2" localSheetId="6">'Struktur MPP'!#REF!</definedName>
    <definedName name="Source_9.3.2" localSheetId="3">'Struktur SAN'!#REF!</definedName>
    <definedName name="Source_9.3.2" localSheetId="8">'Struktur Trp MM'!#REF!</definedName>
    <definedName name="Source_9.3.2" localSheetId="2">'Struktur VPF'!#REF!</definedName>
    <definedName name="Source_9.3.2" localSheetId="11">'Struktur VPF AK'!#REF!</definedName>
    <definedName name="Source_9.3.2">#REF!</definedName>
    <definedName name="Source_9.3.3" localSheetId="0">'RBG nach HNF'!#REF!</definedName>
    <definedName name="Source_9.3.3" localSheetId="5">'Struktur CY'!#REF!</definedName>
    <definedName name="Source_9.3.3" localSheetId="1">'Struktur KAS'!#REF!</definedName>
    <definedName name="Source_9.3.3" localSheetId="7">'Struktur MP SI DET'!#REF!</definedName>
    <definedName name="Source_9.3.3" localSheetId="6">'Struktur MPP'!#REF!</definedName>
    <definedName name="Source_9.3.3" localSheetId="3">'Struktur SAN'!#REF!</definedName>
    <definedName name="Source_9.3.3" localSheetId="8">'Struktur Trp MM'!#REF!</definedName>
    <definedName name="Source_9.3.3" localSheetId="2">'Struktur VPF'!#REF!</definedName>
    <definedName name="Source_9.3.3" localSheetId="11">'Struktur VPF AK'!#REF!</definedName>
    <definedName name="Source_9.3.3">#REF!</definedName>
    <definedName name="Source_9.3.4" localSheetId="0">'RBG nach HNF'!#REF!</definedName>
    <definedName name="Source_9.3.4" localSheetId="5">'Struktur CY'!#REF!</definedName>
    <definedName name="Source_9.3.4" localSheetId="1">'Struktur KAS'!#REF!</definedName>
    <definedName name="Source_9.3.4" localSheetId="7">'Struktur MP SI DET'!#REF!</definedName>
    <definedName name="Source_9.3.4" localSheetId="6">'Struktur MPP'!#REF!</definedName>
    <definedName name="Source_9.3.4" localSheetId="3">'Struktur SAN'!#REF!</definedName>
    <definedName name="Source_9.3.4" localSheetId="8">'Struktur Trp MM'!#REF!</definedName>
    <definedName name="Source_9.3.4" localSheetId="2">'Struktur VPF'!#REF!</definedName>
    <definedName name="Source_9.3.4" localSheetId="11">'Struktur VPF AK'!#REF!</definedName>
    <definedName name="Source_9.3.4">#REF!</definedName>
    <definedName name="Source_9.4.1" localSheetId="0">'RBG nach HNF'!#REF!</definedName>
    <definedName name="Source_9.4.1" localSheetId="5">'Struktur CY'!#REF!</definedName>
    <definedName name="Source_9.4.1" localSheetId="1">'Struktur KAS'!#REF!</definedName>
    <definedName name="Source_9.4.1" localSheetId="7">'Struktur MP SI DET'!#REF!</definedName>
    <definedName name="Source_9.4.1" localSheetId="6">'Struktur MPP'!#REF!</definedName>
    <definedName name="Source_9.4.1" localSheetId="3">'Struktur SAN'!#REF!</definedName>
    <definedName name="Source_9.4.1" localSheetId="8">'Struktur Trp MM'!#REF!</definedName>
    <definedName name="Source_9.4.1" localSheetId="2">'Struktur VPF'!#REF!</definedName>
    <definedName name="Source_9.4.1" localSheetId="11">'Struktur VPF AK'!#REF!</definedName>
    <definedName name="Source_9.4.1">#REF!</definedName>
    <definedName name="Source_9.4.2" localSheetId="0">'RBG nach HNF'!#REF!</definedName>
    <definedName name="Source_9.4.2" localSheetId="5">'Struktur CY'!#REF!</definedName>
    <definedName name="Source_9.4.2" localSheetId="1">'Struktur KAS'!#REF!</definedName>
    <definedName name="Source_9.4.2" localSheetId="7">'Struktur MP SI DET'!#REF!</definedName>
    <definedName name="Source_9.4.2" localSheetId="6">'Struktur MPP'!#REF!</definedName>
    <definedName name="Source_9.4.2" localSheetId="3">'Struktur SAN'!#REF!</definedName>
    <definedName name="Source_9.4.2" localSheetId="8">'Struktur Trp MM'!#REF!</definedName>
    <definedName name="Source_9.4.2" localSheetId="2">'Struktur VPF'!#REF!</definedName>
    <definedName name="Source_9.4.2" localSheetId="11">'Struktur VPF AK'!#REF!</definedName>
    <definedName name="Source_9.4.2">#REF!</definedName>
    <definedName name="Source_9.5.1" localSheetId="0">'RBG nach HNF'!#REF!</definedName>
    <definedName name="Source_9.5.1" localSheetId="5">'Struktur CY'!#REF!</definedName>
    <definedName name="Source_9.5.1" localSheetId="1">'Struktur KAS'!#REF!</definedName>
    <definedName name="Source_9.5.1" localSheetId="7">'Struktur MP SI DET'!#REF!</definedName>
    <definedName name="Source_9.5.1" localSheetId="6">'Struktur MPP'!#REF!</definedName>
    <definedName name="Source_9.5.1" localSheetId="3">'Struktur SAN'!#REF!</definedName>
    <definedName name="Source_9.5.1" localSheetId="8">'Struktur Trp MM'!#REF!</definedName>
    <definedName name="Source_9.5.1" localSheetId="2">'Struktur VPF'!#REF!</definedName>
    <definedName name="Source_9.5.1" localSheetId="11">'Struktur VPF AK'!#REF!</definedName>
    <definedName name="Source_9.5.1">#REF!</definedName>
    <definedName name="Source_9.5.2" localSheetId="0">'RBG nach HNF'!#REF!</definedName>
    <definedName name="Source_9.5.2" localSheetId="5">'Struktur CY'!#REF!</definedName>
    <definedName name="Source_9.5.2" localSheetId="1">'Struktur KAS'!#REF!</definedName>
    <definedName name="Source_9.5.2" localSheetId="7">'Struktur MP SI DET'!#REF!</definedName>
    <definedName name="Source_9.5.2" localSheetId="6">'Struktur MPP'!#REF!</definedName>
    <definedName name="Source_9.5.2" localSheetId="3">'Struktur SAN'!#REF!</definedName>
    <definedName name="Source_9.5.2" localSheetId="8">'Struktur Trp MM'!#REF!</definedName>
    <definedName name="Source_9.5.2" localSheetId="2">'Struktur VPF'!#REF!</definedName>
    <definedName name="Source_9.5.2" localSheetId="11">'Struktur VPF AK'!#REF!</definedName>
    <definedName name="Source_9.5.2">#REF!</definedName>
    <definedName name="Source_9.5.3" localSheetId="0">'RBG nach HNF'!#REF!</definedName>
    <definedName name="Source_9.5.3" localSheetId="5">'Struktur CY'!#REF!</definedName>
    <definedName name="Source_9.5.3" localSheetId="1">'Struktur KAS'!#REF!</definedName>
    <definedName name="Source_9.5.3" localSheetId="7">'Struktur MP SI DET'!#REF!</definedName>
    <definedName name="Source_9.5.3" localSheetId="6">'Struktur MPP'!#REF!</definedName>
    <definedName name="Source_9.5.3" localSheetId="3">'Struktur SAN'!#REF!</definedName>
    <definedName name="Source_9.5.3" localSheetId="8">'Struktur Trp MM'!#REF!</definedName>
    <definedName name="Source_9.5.3" localSheetId="2">'Struktur VPF'!#REF!</definedName>
    <definedName name="Source_9.5.3" localSheetId="11">'Struktur VPF AK'!#REF!</definedName>
    <definedName name="Source_9.5.3">#REF!</definedName>
    <definedName name="Source_9.6.1" localSheetId="0">'RBG nach HNF'!#REF!</definedName>
    <definedName name="Source_9.6.1" localSheetId="5">'Struktur CY'!#REF!</definedName>
    <definedName name="Source_9.6.1" localSheetId="1">'Struktur KAS'!#REF!</definedName>
    <definedName name="Source_9.6.1" localSheetId="7">'Struktur MP SI DET'!#REF!</definedName>
    <definedName name="Source_9.6.1" localSheetId="6">'Struktur MPP'!#REF!</definedName>
    <definedName name="Source_9.6.1" localSheetId="3">'Struktur SAN'!#REF!</definedName>
    <definedName name="Source_9.6.1" localSheetId="8">'Struktur Trp MM'!#REF!</definedName>
    <definedName name="Source_9.6.1" localSheetId="2">'Struktur VPF'!#REF!</definedName>
    <definedName name="Source_9.6.1" localSheetId="11">'Struktur VPF AK'!#REF!</definedName>
    <definedName name="Source_9.6.1">#REF!</definedName>
    <definedName name="Source_9.6.2" localSheetId="0">'RBG nach HNF'!#REF!</definedName>
    <definedName name="Source_9.6.2" localSheetId="5">'Struktur CY'!#REF!</definedName>
    <definedName name="Source_9.6.2" localSheetId="1">'Struktur KAS'!#REF!</definedName>
    <definedName name="Source_9.6.2" localSheetId="7">'Struktur MP SI DET'!#REF!</definedName>
    <definedName name="Source_9.6.2" localSheetId="6">'Struktur MPP'!#REF!</definedName>
    <definedName name="Source_9.6.2" localSheetId="3">'Struktur SAN'!#REF!</definedName>
    <definedName name="Source_9.6.2" localSheetId="8">'Struktur Trp MM'!#REF!</definedName>
    <definedName name="Source_9.6.2" localSheetId="2">'Struktur VPF'!#REF!</definedName>
    <definedName name="Source_9.6.2" localSheetId="11">'Struktur VPF AK'!#REF!</definedName>
    <definedName name="Source_9.6.2">#REF!</definedName>
    <definedName name="Source_9.6.3" localSheetId="0">'RBG nach HNF'!#REF!</definedName>
    <definedName name="Source_9.6.3" localSheetId="5">'Struktur CY'!#REF!</definedName>
    <definedName name="Source_9.6.3" localSheetId="1">'Struktur KAS'!#REF!</definedName>
    <definedName name="Source_9.6.3" localSheetId="7">'Struktur MP SI DET'!#REF!</definedName>
    <definedName name="Source_9.6.3" localSheetId="6">'Struktur MPP'!#REF!</definedName>
    <definedName name="Source_9.6.3" localSheetId="3">'Struktur SAN'!#REF!</definedName>
    <definedName name="Source_9.6.3" localSheetId="8">'Struktur Trp MM'!#REF!</definedName>
    <definedName name="Source_9.6.3" localSheetId="2">'Struktur VPF'!#REF!</definedName>
    <definedName name="Source_9.6.3" localSheetId="11">'Struktur VPF AK'!#REF!</definedName>
    <definedName name="Source_9.6.3">#REF!</definedName>
    <definedName name="Source_9.7.1" localSheetId="0">'RBG nach HNF'!#REF!</definedName>
    <definedName name="Source_9.7.1" localSheetId="5">'Struktur CY'!#REF!</definedName>
    <definedName name="Source_9.7.1" localSheetId="1">'Struktur KAS'!#REF!</definedName>
    <definedName name="Source_9.7.1" localSheetId="7">'Struktur MP SI DET'!#REF!</definedName>
    <definedName name="Source_9.7.1" localSheetId="6">'Struktur MPP'!#REF!</definedName>
    <definedName name="Source_9.7.1" localSheetId="3">'Struktur SAN'!#REF!</definedName>
    <definedName name="Source_9.7.1" localSheetId="8">'Struktur Trp MM'!#REF!</definedName>
    <definedName name="Source_9.7.1" localSheetId="2">'Struktur VPF'!#REF!</definedName>
    <definedName name="Source_9.7.1" localSheetId="11">'Struktur VPF AK'!#REF!</definedName>
    <definedName name="Source_9.7.1">#REF!</definedName>
    <definedName name="Source_9.7.2" localSheetId="0">'RBG nach HNF'!#REF!</definedName>
    <definedName name="Source_9.7.2" localSheetId="5">'Struktur CY'!#REF!</definedName>
    <definedName name="Source_9.7.2" localSheetId="1">'Struktur KAS'!#REF!</definedName>
    <definedName name="Source_9.7.2" localSheetId="7">'Struktur MP SI DET'!#REF!</definedName>
    <definedName name="Source_9.7.2" localSheetId="6">'Struktur MPP'!#REF!</definedName>
    <definedName name="Source_9.7.2" localSheetId="3">'Struktur SAN'!#REF!</definedName>
    <definedName name="Source_9.7.2" localSheetId="8">'Struktur Trp MM'!#REF!</definedName>
    <definedName name="Source_9.7.2" localSheetId="2">'Struktur VPF'!#REF!</definedName>
    <definedName name="Source_9.7.2" localSheetId="11">'Struktur VPF AK'!#REF!</definedName>
    <definedName name="Source_9.7.2">#REF!</definedName>
    <definedName name="Source_9.7.3" localSheetId="0">'RBG nach HNF'!#REF!</definedName>
    <definedName name="Source_9.7.3" localSheetId="5">'Struktur CY'!#REF!</definedName>
    <definedName name="Source_9.7.3" localSheetId="1">'Struktur KAS'!#REF!</definedName>
    <definedName name="Source_9.7.3" localSheetId="7">'Struktur MP SI DET'!#REF!</definedName>
    <definedName name="Source_9.7.3" localSheetId="6">'Struktur MPP'!#REF!</definedName>
    <definedName name="Source_9.7.3" localSheetId="3">'Struktur SAN'!#REF!</definedName>
    <definedName name="Source_9.7.3" localSheetId="8">'Struktur Trp MM'!#REF!</definedName>
    <definedName name="Source_9.7.3" localSheetId="2">'Struktur VPF'!#REF!</definedName>
    <definedName name="Source_9.7.3" localSheetId="11">'Struktur VPF AK'!#REF!</definedName>
    <definedName name="Source_9.7.3">#REF!</definedName>
    <definedName name="Source_9.7.4" localSheetId="0">'RBG nach HNF'!#REF!</definedName>
    <definedName name="Source_9.7.4" localSheetId="5">'Struktur CY'!#REF!</definedName>
    <definedName name="Source_9.7.4" localSheetId="1">'Struktur KAS'!#REF!</definedName>
    <definedName name="Source_9.7.4" localSheetId="7">'Struktur MP SI DET'!#REF!</definedName>
    <definedName name="Source_9.7.4" localSheetId="6">'Struktur MPP'!#REF!</definedName>
    <definedName name="Source_9.7.4" localSheetId="3">'Struktur SAN'!#REF!</definedName>
    <definedName name="Source_9.7.4" localSheetId="8">'Struktur Trp MM'!#REF!</definedName>
    <definedName name="Source_9.7.4" localSheetId="2">'Struktur VPF'!#REF!</definedName>
    <definedName name="Source_9.7.4" localSheetId="11">'Struktur VPF AK'!#REF!</definedName>
    <definedName name="Source_9.7.4">#REF!</definedName>
    <definedName name="Source_9.7.5" localSheetId="0">'RBG nach HNF'!#REF!</definedName>
    <definedName name="Source_9.7.5" localSheetId="5">'Struktur CY'!#REF!</definedName>
    <definedName name="Source_9.7.5" localSheetId="1">'Struktur KAS'!#REF!</definedName>
    <definedName name="Source_9.7.5" localSheetId="7">'Struktur MP SI DET'!#REF!</definedName>
    <definedName name="Source_9.7.5" localSheetId="6">'Struktur MPP'!#REF!</definedName>
    <definedName name="Source_9.7.5" localSheetId="3">'Struktur SAN'!#REF!</definedName>
    <definedName name="Source_9.7.5" localSheetId="8">'Struktur Trp MM'!#REF!</definedName>
    <definedName name="Source_9.7.5" localSheetId="2">'Struktur VPF'!#REF!</definedName>
    <definedName name="Source_9.7.5" localSheetId="11">'Struktur VPF AK'!#REF!</definedName>
    <definedName name="Source_9.7.5">#REF!</definedName>
    <definedName name="Source_9.7.6" localSheetId="0">'RBG nach HNF'!#REF!</definedName>
    <definedName name="Source_9.7.6" localSheetId="5">'Struktur CY'!#REF!</definedName>
    <definedName name="Source_9.7.6" localSheetId="1">'Struktur KAS'!#REF!</definedName>
    <definedName name="Source_9.7.6" localSheetId="7">'Struktur MP SI DET'!#REF!</definedName>
    <definedName name="Source_9.7.6" localSheetId="6">'Struktur MPP'!#REF!</definedName>
    <definedName name="Source_9.7.6" localSheetId="3">'Struktur SAN'!#REF!</definedName>
    <definedName name="Source_9.7.6" localSheetId="8">'Struktur Trp MM'!#REF!</definedName>
    <definedName name="Source_9.7.6" localSheetId="2">'Struktur VPF'!#REF!</definedName>
    <definedName name="Source_9.7.6" localSheetId="11">'Struktur VPF AK'!#REF!</definedName>
    <definedName name="Source_9.7.6">#REF!</definedName>
    <definedName name="Source_9.7.7" localSheetId="0">'RBG nach HNF'!#REF!</definedName>
    <definedName name="Source_9.7.7" localSheetId="5">'Struktur CY'!#REF!</definedName>
    <definedName name="Source_9.7.7" localSheetId="1">'Struktur KAS'!#REF!</definedName>
    <definedName name="Source_9.7.7" localSheetId="7">'Struktur MP SI DET'!#REF!</definedName>
    <definedName name="Source_9.7.7" localSheetId="6">'Struktur MPP'!#REF!</definedName>
    <definedName name="Source_9.7.7" localSheetId="3">'Struktur SAN'!#REF!</definedName>
    <definedName name="Source_9.7.7" localSheetId="8">'Struktur Trp MM'!#REF!</definedName>
    <definedName name="Source_9.7.7" localSheetId="2">'Struktur VPF'!#REF!</definedName>
    <definedName name="Source_9.7.7" localSheetId="11">'Struktur VPF AK'!#REF!</definedName>
    <definedName name="Source_9.7.7">#REF!</definedName>
    <definedName name="Source_9.7.8" localSheetId="0">'RBG nach HNF'!#REF!</definedName>
    <definedName name="Source_9.7.8" localSheetId="5">'Struktur CY'!#REF!</definedName>
    <definedName name="Source_9.7.8" localSheetId="1">'Struktur KAS'!#REF!</definedName>
    <definedName name="Source_9.7.8" localSheetId="7">'Struktur MP SI DET'!#REF!</definedName>
    <definedName name="Source_9.7.8" localSheetId="6">'Struktur MPP'!#REF!</definedName>
    <definedName name="Source_9.7.8" localSheetId="3">'Struktur SAN'!#REF!</definedName>
    <definedName name="Source_9.7.8" localSheetId="8">'Struktur Trp MM'!#REF!</definedName>
    <definedName name="Source_9.7.8" localSheetId="2">'Struktur VPF'!#REF!</definedName>
    <definedName name="Source_9.7.8" localSheetId="11">'Struktur VPF AK'!#REF!</definedName>
    <definedName name="Source_9.7.8">#REF!</definedName>
    <definedName name="Source_9.7.9" localSheetId="0">'RBG nach HNF'!#REF!</definedName>
    <definedName name="Source_9.7.9" localSheetId="5">'Struktur CY'!#REF!</definedName>
    <definedName name="Source_9.7.9" localSheetId="1">'Struktur KAS'!#REF!</definedName>
    <definedName name="Source_9.7.9" localSheetId="7">'Struktur MP SI DET'!#REF!</definedName>
    <definedName name="Source_9.7.9" localSheetId="6">'Struktur MPP'!#REF!</definedName>
    <definedName name="Source_9.7.9" localSheetId="3">'Struktur SAN'!#REF!</definedName>
    <definedName name="Source_9.7.9" localSheetId="8">'Struktur Trp MM'!#REF!</definedName>
    <definedName name="Source_9.7.9" localSheetId="2">'Struktur VPF'!#REF!</definedName>
    <definedName name="Source_9.7.9" localSheetId="11">'Struktur VPF AK'!#REF!</definedName>
    <definedName name="Source_9.7.9">#REF!</definedName>
    <definedName name="Source_9.8.1" localSheetId="0">'RBG nach HNF'!#REF!</definedName>
    <definedName name="Source_9.8.1" localSheetId="5">'Struktur CY'!#REF!</definedName>
    <definedName name="Source_9.8.1" localSheetId="1">'Struktur KAS'!#REF!</definedName>
    <definedName name="Source_9.8.1" localSheetId="7">'Struktur MP SI DET'!#REF!</definedName>
    <definedName name="Source_9.8.1" localSheetId="6">'Struktur MPP'!#REF!</definedName>
    <definedName name="Source_9.8.1" localSheetId="3">'Struktur SAN'!#REF!</definedName>
    <definedName name="Source_9.8.1" localSheetId="8">'Struktur Trp MM'!#REF!</definedName>
    <definedName name="Source_9.8.1" localSheetId="2">'Struktur VPF'!#REF!</definedName>
    <definedName name="Source_9.8.1" localSheetId="11">'Struktur VPF AK'!#REF!</definedName>
    <definedName name="Source_9.8.1">#REF!</definedName>
    <definedName name="Source_BUF_10" localSheetId="0">'RBG nach HNF'!#REF!</definedName>
    <definedName name="Source_BUF_10" localSheetId="5">'Struktur CY'!#REF!</definedName>
    <definedName name="Source_BUF_10" localSheetId="1">'Struktur KAS'!#REF!</definedName>
    <definedName name="Source_BUF_10" localSheetId="7">'Struktur MP SI DET'!#REF!</definedName>
    <definedName name="Source_BUF_10" localSheetId="6">'Struktur MPP'!#REF!</definedName>
    <definedName name="Source_BUF_10" localSheetId="3">'Struktur SAN'!#REF!</definedName>
    <definedName name="Source_BUF_10" localSheetId="8">'Struktur Trp MM'!#REF!</definedName>
    <definedName name="Source_BUF_10" localSheetId="2">'Struktur VPF'!#REF!</definedName>
    <definedName name="Source_BUF_10" localSheetId="11">'Struktur VPF AK'!#REF!</definedName>
    <definedName name="Source_BUF_10">#REF!</definedName>
    <definedName name="Source_GF_zu_HNF" localSheetId="0">'RBG nach HNF'!#REF!</definedName>
    <definedName name="Source_GF_zu_HNF" localSheetId="5">'Struktur CY'!#REF!</definedName>
    <definedName name="Source_GF_zu_HNF" localSheetId="1">'Struktur KAS'!#REF!</definedName>
    <definedName name="Source_GF_zu_HNF" localSheetId="7">'Struktur MP SI DET'!#REF!</definedName>
    <definedName name="Source_GF_zu_HNF" localSheetId="6">'Struktur MPP'!#REF!</definedName>
    <definedName name="Source_GF_zu_HNF" localSheetId="3">'Struktur SAN'!#REF!</definedName>
    <definedName name="Source_GF_zu_HNF" localSheetId="8">'Struktur Trp MM'!#REF!</definedName>
    <definedName name="Source_GF_zu_HNF" localSheetId="2">'Struktur VPF'!#REF!</definedName>
    <definedName name="Source_GF_zu_HNF" localSheetId="11">'Struktur VPF AK'!#REF!</definedName>
    <definedName name="Source_GF_zu_HNF">#REF!</definedName>
    <definedName name="Source_HNF_1" localSheetId="0">'RBG nach HNF'!#REF!</definedName>
    <definedName name="Source_HNF_1" localSheetId="5">'Struktur CY'!#REF!</definedName>
    <definedName name="Source_HNF_1" localSheetId="1">'Struktur KAS'!#REF!</definedName>
    <definedName name="Source_HNF_1" localSheetId="7">'Struktur MP SI DET'!#REF!</definedName>
    <definedName name="Source_HNF_1" localSheetId="6">'Struktur MPP'!#REF!</definedName>
    <definedName name="Source_HNF_1" localSheetId="3">'Struktur SAN'!#REF!</definedName>
    <definedName name="Source_HNF_1" localSheetId="8">'Struktur Trp MM'!#REF!</definedName>
    <definedName name="Source_HNF_1" localSheetId="2">'Struktur VPF'!#REF!</definedName>
    <definedName name="Source_HNF_1" localSheetId="11">'Struktur VPF AK'!#REF!</definedName>
    <definedName name="Source_HNF_1">#REF!</definedName>
    <definedName name="Source_HNF_3" localSheetId="0">'RBG nach HNF'!#REF!</definedName>
    <definedName name="Source_HNF_3" localSheetId="5">'Struktur CY'!#REF!</definedName>
    <definedName name="Source_HNF_3" localSheetId="1">'Struktur KAS'!#REF!</definedName>
    <definedName name="Source_HNF_3" localSheetId="7">'Struktur MP SI DET'!#REF!</definedName>
    <definedName name="Source_HNF_3" localSheetId="6">'Struktur MPP'!#REF!</definedName>
    <definedName name="Source_HNF_3" localSheetId="3">'Struktur SAN'!#REF!</definedName>
    <definedName name="Source_HNF_3" localSheetId="8">'Struktur Trp MM'!#REF!</definedName>
    <definedName name="Source_HNF_3" localSheetId="2">'Struktur VPF'!#REF!</definedName>
    <definedName name="Source_HNF_3" localSheetId="11">'Struktur VPF AK'!#REF!</definedName>
    <definedName name="Source_HNF_3">#REF!</definedName>
    <definedName name="Source_HNF_4" localSheetId="0">'RBG nach HNF'!#REF!</definedName>
    <definedName name="Source_HNF_4" localSheetId="5">'Struktur CY'!#REF!</definedName>
    <definedName name="Source_HNF_4" localSheetId="1">'Struktur KAS'!#REF!</definedName>
    <definedName name="Source_HNF_4" localSheetId="7">'Struktur MP SI DET'!#REF!</definedName>
    <definedName name="Source_HNF_4" localSheetId="6">'Struktur MPP'!#REF!</definedName>
    <definedName name="Source_HNF_4" localSheetId="3">'Struktur SAN'!#REF!</definedName>
    <definedName name="Source_HNF_4" localSheetId="8">'Struktur Trp MM'!#REF!</definedName>
    <definedName name="Source_HNF_4" localSheetId="2">'Struktur VPF'!#REF!</definedName>
    <definedName name="Source_HNF_4" localSheetId="11">'Struktur VPF AK'!#REF!</definedName>
    <definedName name="Source_HNF_4">#REF!</definedName>
    <definedName name="Source_HNF3" localSheetId="0">'RBG nach HNF'!#REF!</definedName>
    <definedName name="Source_HNF3" localSheetId="5">'Struktur CY'!#REF!</definedName>
    <definedName name="Source_HNF3" localSheetId="1">'Struktur KAS'!#REF!</definedName>
    <definedName name="Source_HNF3" localSheetId="7">'Struktur MP SI DET'!#REF!</definedName>
    <definedName name="Source_HNF3" localSheetId="6">'Struktur MPP'!#REF!</definedName>
    <definedName name="Source_HNF3" localSheetId="3">'Struktur SAN'!#REF!</definedName>
    <definedName name="Source_HNF3" localSheetId="8">'Struktur Trp MM'!#REF!</definedName>
    <definedName name="Source_HNF3" localSheetId="2">'Struktur VPF'!#REF!</definedName>
    <definedName name="Source_HNF3" localSheetId="11">'Struktur VPF AK'!#REF!</definedName>
    <definedName name="Source_HNF3">#REF!</definedName>
    <definedName name="Source_Schmutzschleuse" localSheetId="0">'RBG nach HNF'!#REF!</definedName>
    <definedName name="Source_Schmutzschleuse" localSheetId="5">'Struktur CY'!#REF!</definedName>
    <definedName name="Source_Schmutzschleuse" localSheetId="1">'Struktur KAS'!#REF!</definedName>
    <definedName name="Source_Schmutzschleuse" localSheetId="7">'Struktur MP SI DET'!#REF!</definedName>
    <definedName name="Source_Schmutzschleuse" localSheetId="6">'Struktur MPP'!#REF!</definedName>
    <definedName name="Source_Schmutzschleuse" localSheetId="3">'Struktur SAN'!#REF!</definedName>
    <definedName name="Source_Schmutzschleuse" localSheetId="8">'Struktur Trp MM'!#REF!</definedName>
    <definedName name="Source_Schmutzschleuse" localSheetId="2">'Struktur VPF'!#REF!</definedName>
    <definedName name="Source_Schmutzschleuse" localSheetId="11">'Struktur VPF AK'!#REF!</definedName>
    <definedName name="Source_Schmutzschleuse">#REF!</definedName>
    <definedName name="TrpKü">'Struktur VPF AK'!$E$12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523" i="151" l="1"/>
  <c r="B523" i="151"/>
  <c r="C523" i="151"/>
  <c r="D523" i="151"/>
  <c r="E523" i="151"/>
  <c r="F523" i="151"/>
  <c r="G523" i="151"/>
  <c r="K523" i="151"/>
  <c r="A524" i="151"/>
  <c r="B524" i="151"/>
  <c r="C524" i="151"/>
  <c r="D524" i="151"/>
  <c r="E524" i="151"/>
  <c r="F524" i="151"/>
  <c r="G524" i="151"/>
  <c r="H524" i="151"/>
  <c r="K524" i="151"/>
  <c r="H71" i="138"/>
  <c r="H70" i="138"/>
  <c r="H69" i="138"/>
  <c r="H72" i="138"/>
  <c r="H68" i="138" l="1"/>
  <c r="H67" i="138"/>
  <c r="H66" i="138"/>
  <c r="H65" i="138"/>
  <c r="H62" i="138"/>
  <c r="H61" i="138"/>
  <c r="H60" i="138"/>
  <c r="H59" i="138"/>
  <c r="H56" i="138"/>
  <c r="H55" i="138"/>
  <c r="H54" i="138"/>
  <c r="H51" i="138"/>
  <c r="H50" i="138"/>
  <c r="H49" i="138"/>
  <c r="H48" i="138"/>
  <c r="H45" i="138"/>
  <c r="H44" i="138"/>
  <c r="H41" i="138"/>
  <c r="H40" i="138"/>
  <c r="H37" i="138"/>
  <c r="H36" i="138"/>
  <c r="H33" i="138"/>
  <c r="H32" i="138"/>
  <c r="H31" i="138"/>
  <c r="H30" i="138"/>
  <c r="H26" i="138"/>
  <c r="H97" i="138" l="1"/>
  <c r="H104" i="138"/>
  <c r="H103" i="138"/>
  <c r="H63" i="138"/>
  <c r="F63" i="138"/>
  <c r="H24" i="138" l="1"/>
  <c r="H25" i="138"/>
  <c r="H27" i="138"/>
  <c r="H64" i="138"/>
  <c r="H100" i="138" l="1"/>
  <c r="H99" i="138"/>
  <c r="B31" i="151"/>
  <c r="H140" i="149" l="1"/>
  <c r="H523" i="151" s="1"/>
  <c r="E49" i="124"/>
  <c r="E48" i="124"/>
  <c r="E47" i="124"/>
  <c r="E46" i="124"/>
  <c r="E45" i="124"/>
  <c r="E44" i="124"/>
  <c r="E43" i="124"/>
  <c r="E42" i="124"/>
  <c r="E107" i="124"/>
  <c r="E106" i="124"/>
  <c r="E105" i="124"/>
  <c r="E104" i="124"/>
  <c r="E102" i="124"/>
  <c r="E101" i="124"/>
  <c r="E100" i="124"/>
  <c r="E103" i="124"/>
  <c r="N56" i="122" l="1"/>
  <c r="M56" i="122"/>
  <c r="L56" i="122"/>
  <c r="K56" i="122"/>
  <c r="J56" i="122"/>
  <c r="I56" i="122"/>
  <c r="H56" i="122"/>
  <c r="G56" i="122"/>
  <c r="F56" i="122"/>
  <c r="E56" i="122"/>
  <c r="E38" i="122"/>
  <c r="H70" i="144"/>
  <c r="H623" i="151" s="1"/>
  <c r="H68" i="144"/>
  <c r="H621" i="151" s="1"/>
  <c r="H69" i="144"/>
  <c r="H622" i="151" s="1"/>
  <c r="E66" i="122"/>
  <c r="G57" i="122"/>
  <c r="F57" i="122"/>
  <c r="N57" i="122"/>
  <c r="M57" i="122"/>
  <c r="L57" i="122"/>
  <c r="K57" i="122"/>
  <c r="J57" i="122"/>
  <c r="I57" i="122"/>
  <c r="H57" i="122"/>
  <c r="E57" i="122"/>
  <c r="H7" i="155"/>
  <c r="H12" i="155"/>
  <c r="H11" i="155"/>
  <c r="H9" i="155"/>
  <c r="H8" i="155"/>
  <c r="H10" i="155"/>
  <c r="G7" i="155"/>
  <c r="A405" i="151"/>
  <c r="B405" i="151"/>
  <c r="C405" i="151"/>
  <c r="D405" i="151"/>
  <c r="F405" i="151"/>
  <c r="G405" i="151"/>
  <c r="H405" i="151"/>
  <c r="K405" i="151"/>
  <c r="A406" i="151"/>
  <c r="B406" i="151"/>
  <c r="C406" i="151"/>
  <c r="D406" i="151"/>
  <c r="F406" i="151"/>
  <c r="G406" i="151"/>
  <c r="H406" i="151"/>
  <c r="K406" i="151"/>
  <c r="A407" i="151"/>
  <c r="B407" i="151"/>
  <c r="C407" i="151"/>
  <c r="D407" i="151"/>
  <c r="F407" i="151"/>
  <c r="G407" i="151"/>
  <c r="K407" i="151"/>
  <c r="A408" i="151"/>
  <c r="B408" i="151"/>
  <c r="C408" i="151"/>
  <c r="D408" i="151"/>
  <c r="F408" i="151"/>
  <c r="G408" i="151"/>
  <c r="K408" i="151"/>
  <c r="A409" i="151"/>
  <c r="B409" i="151"/>
  <c r="C409" i="151"/>
  <c r="D409" i="151"/>
  <c r="F409" i="151"/>
  <c r="G409" i="151"/>
  <c r="K409" i="151"/>
  <c r="A410" i="151"/>
  <c r="B410" i="151"/>
  <c r="C410" i="151"/>
  <c r="D410" i="151"/>
  <c r="F410" i="151"/>
  <c r="G410" i="151"/>
  <c r="K410" i="151"/>
  <c r="A411" i="151"/>
  <c r="B411" i="151"/>
  <c r="C411" i="151"/>
  <c r="D411" i="151"/>
  <c r="F411" i="151"/>
  <c r="G411" i="151"/>
  <c r="K411" i="151"/>
  <c r="A412" i="151"/>
  <c r="B412" i="151"/>
  <c r="C412" i="151"/>
  <c r="D412" i="151"/>
  <c r="E412" i="151"/>
  <c r="F412" i="151"/>
  <c r="G412" i="151"/>
  <c r="K412" i="151"/>
  <c r="A413" i="151"/>
  <c r="B413" i="151"/>
  <c r="C413" i="151"/>
  <c r="D413" i="151"/>
  <c r="F413" i="151"/>
  <c r="G413" i="151"/>
  <c r="K413" i="151"/>
  <c r="A414" i="151"/>
  <c r="B414" i="151"/>
  <c r="C414" i="151"/>
  <c r="D414" i="151"/>
  <c r="F414" i="151"/>
  <c r="G414" i="151"/>
  <c r="K414" i="151"/>
  <c r="A415" i="151"/>
  <c r="B415" i="151"/>
  <c r="C415" i="151"/>
  <c r="D415" i="151"/>
  <c r="F415" i="151"/>
  <c r="G415" i="151"/>
  <c r="K415" i="151"/>
  <c r="A416" i="151"/>
  <c r="B416" i="151"/>
  <c r="C416" i="151"/>
  <c r="D416" i="151"/>
  <c r="E416" i="151"/>
  <c r="F416" i="151"/>
  <c r="G416" i="151"/>
  <c r="K416" i="151"/>
  <c r="A417" i="151"/>
  <c r="B417" i="151"/>
  <c r="C417" i="151"/>
  <c r="D417" i="151"/>
  <c r="E417" i="151"/>
  <c r="F417" i="151"/>
  <c r="G417" i="151"/>
  <c r="K417" i="151"/>
  <c r="A418" i="151"/>
  <c r="B418" i="151"/>
  <c r="C418" i="151"/>
  <c r="D418" i="151"/>
  <c r="E418" i="151"/>
  <c r="F418" i="151"/>
  <c r="G418" i="151"/>
  <c r="K418" i="151"/>
  <c r="A419" i="151"/>
  <c r="B419" i="151"/>
  <c r="C419" i="151"/>
  <c r="D419" i="151"/>
  <c r="E419" i="151"/>
  <c r="F419" i="151"/>
  <c r="G419" i="151"/>
  <c r="K419" i="151"/>
  <c r="A420" i="151"/>
  <c r="B420" i="151"/>
  <c r="C420" i="151"/>
  <c r="D420" i="151"/>
  <c r="E420" i="151"/>
  <c r="F420" i="151"/>
  <c r="G420" i="151"/>
  <c r="K420" i="151"/>
  <c r="E29" i="146"/>
  <c r="H29" i="146" s="1"/>
  <c r="H410" i="151" s="1"/>
  <c r="A393" i="151"/>
  <c r="B393" i="151"/>
  <c r="C393" i="151"/>
  <c r="D393" i="151"/>
  <c r="F393" i="151"/>
  <c r="G393" i="151"/>
  <c r="K393" i="151"/>
  <c r="A394" i="151"/>
  <c r="B394" i="151"/>
  <c r="C394" i="151"/>
  <c r="D394" i="151"/>
  <c r="E394" i="151"/>
  <c r="F394" i="151"/>
  <c r="G394" i="151"/>
  <c r="K394" i="151"/>
  <c r="A395" i="151"/>
  <c r="B395" i="151"/>
  <c r="C395" i="151"/>
  <c r="D395" i="151"/>
  <c r="F395" i="151"/>
  <c r="G395" i="151"/>
  <c r="K395" i="151"/>
  <c r="A396" i="151"/>
  <c r="B396" i="151"/>
  <c r="C396" i="151"/>
  <c r="D396" i="151"/>
  <c r="F396" i="151"/>
  <c r="G396" i="151"/>
  <c r="K396" i="151"/>
  <c r="A397" i="151"/>
  <c r="B397" i="151"/>
  <c r="C397" i="151"/>
  <c r="D397" i="151"/>
  <c r="E397" i="151"/>
  <c r="F397" i="151"/>
  <c r="G397" i="151"/>
  <c r="K397" i="151"/>
  <c r="A398" i="151"/>
  <c r="B398" i="151"/>
  <c r="C398" i="151"/>
  <c r="D398" i="151"/>
  <c r="F398" i="151"/>
  <c r="G398" i="151"/>
  <c r="K398" i="151"/>
  <c r="A399" i="151"/>
  <c r="B399" i="151"/>
  <c r="C399" i="151"/>
  <c r="D399" i="151"/>
  <c r="E399" i="151"/>
  <c r="F399" i="151"/>
  <c r="G399" i="151"/>
  <c r="K399" i="151"/>
  <c r="A400" i="151"/>
  <c r="B400" i="151"/>
  <c r="C400" i="151"/>
  <c r="D400" i="151"/>
  <c r="E400" i="151"/>
  <c r="F400" i="151"/>
  <c r="G400" i="151"/>
  <c r="K400" i="151"/>
  <c r="A401" i="151"/>
  <c r="B401" i="151"/>
  <c r="C401" i="151"/>
  <c r="D401" i="151"/>
  <c r="E401" i="151"/>
  <c r="F401" i="151"/>
  <c r="G401" i="151"/>
  <c r="K401" i="151"/>
  <c r="A402" i="151"/>
  <c r="B402" i="151"/>
  <c r="C402" i="151"/>
  <c r="D402" i="151"/>
  <c r="E402" i="151"/>
  <c r="F402" i="151"/>
  <c r="G402" i="151"/>
  <c r="K402" i="151"/>
  <c r="A403" i="151"/>
  <c r="B403" i="151"/>
  <c r="C403" i="151"/>
  <c r="D403" i="151"/>
  <c r="E403" i="151"/>
  <c r="F403" i="151"/>
  <c r="G403" i="151"/>
  <c r="K403" i="151"/>
  <c r="A293" i="151"/>
  <c r="B293" i="151"/>
  <c r="C293" i="151"/>
  <c r="D293" i="151"/>
  <c r="F293" i="151"/>
  <c r="G293" i="151"/>
  <c r="K293" i="151"/>
  <c r="A294" i="151"/>
  <c r="B294" i="151"/>
  <c r="C294" i="151"/>
  <c r="D294" i="151"/>
  <c r="F294" i="151"/>
  <c r="G294" i="151"/>
  <c r="K294" i="151"/>
  <c r="A295" i="151"/>
  <c r="B295" i="151"/>
  <c r="C295" i="151"/>
  <c r="D295" i="151"/>
  <c r="F295" i="151"/>
  <c r="G295" i="151"/>
  <c r="K295" i="151"/>
  <c r="A296" i="151"/>
  <c r="B296" i="151"/>
  <c r="C296" i="151"/>
  <c r="D296" i="151"/>
  <c r="F296" i="151"/>
  <c r="G296" i="151"/>
  <c r="K296" i="151"/>
  <c r="A297" i="151"/>
  <c r="B297" i="151"/>
  <c r="C297" i="151"/>
  <c r="D297" i="151"/>
  <c r="F297" i="151"/>
  <c r="G297" i="151"/>
  <c r="K297" i="151"/>
  <c r="A298" i="151"/>
  <c r="B298" i="151"/>
  <c r="C298" i="151"/>
  <c r="D298" i="151"/>
  <c r="F298" i="151"/>
  <c r="G298" i="151"/>
  <c r="K298" i="151"/>
  <c r="A299" i="151"/>
  <c r="B299" i="151"/>
  <c r="C299" i="151"/>
  <c r="D299" i="151"/>
  <c r="F299" i="151"/>
  <c r="G299" i="151"/>
  <c r="K299" i="151"/>
  <c r="A300" i="151"/>
  <c r="B300" i="151"/>
  <c r="C300" i="151"/>
  <c r="D300" i="151"/>
  <c r="F300" i="151"/>
  <c r="G300" i="151"/>
  <c r="K300" i="151"/>
  <c r="A301" i="151"/>
  <c r="B301" i="151"/>
  <c r="C301" i="151"/>
  <c r="D301" i="151"/>
  <c r="F301" i="151"/>
  <c r="G301" i="151"/>
  <c r="K301" i="151"/>
  <c r="A302" i="151"/>
  <c r="B302" i="151"/>
  <c r="C302" i="151"/>
  <c r="D302" i="151"/>
  <c r="F302" i="151"/>
  <c r="G302" i="151"/>
  <c r="K302" i="151"/>
  <c r="A303" i="151"/>
  <c r="B303" i="151"/>
  <c r="C303" i="151"/>
  <c r="D303" i="151"/>
  <c r="F303" i="151"/>
  <c r="G303" i="151"/>
  <c r="K303" i="151"/>
  <c r="A304" i="151"/>
  <c r="B304" i="151"/>
  <c r="C304" i="151"/>
  <c r="D304" i="151"/>
  <c r="F304" i="151"/>
  <c r="G304" i="151"/>
  <c r="K304" i="151"/>
  <c r="A305" i="151"/>
  <c r="B305" i="151"/>
  <c r="C305" i="151"/>
  <c r="D305" i="151"/>
  <c r="F305" i="151"/>
  <c r="G305" i="151"/>
  <c r="K305" i="151"/>
  <c r="A306" i="151"/>
  <c r="B306" i="151"/>
  <c r="C306" i="151"/>
  <c r="D306" i="151"/>
  <c r="F306" i="151"/>
  <c r="G306" i="151"/>
  <c r="K306" i="151"/>
  <c r="A307" i="151"/>
  <c r="B307" i="151"/>
  <c r="C307" i="151"/>
  <c r="D307" i="151"/>
  <c r="F307" i="151"/>
  <c r="G307" i="151"/>
  <c r="K307" i="151"/>
  <c r="A308" i="151"/>
  <c r="B308" i="151"/>
  <c r="C308" i="151"/>
  <c r="D308" i="151"/>
  <c r="F308" i="151"/>
  <c r="G308" i="151"/>
  <c r="K308" i="151"/>
  <c r="A309" i="151"/>
  <c r="B309" i="151"/>
  <c r="C309" i="151"/>
  <c r="D309" i="151"/>
  <c r="F309" i="151"/>
  <c r="G309" i="151"/>
  <c r="K309" i="151"/>
  <c r="A310" i="151"/>
  <c r="B310" i="151"/>
  <c r="C310" i="151"/>
  <c r="D310" i="151"/>
  <c r="F310" i="151"/>
  <c r="G310" i="151"/>
  <c r="K310" i="151"/>
  <c r="A311" i="151"/>
  <c r="B311" i="151"/>
  <c r="C311" i="151"/>
  <c r="D311" i="151"/>
  <c r="F311" i="151"/>
  <c r="G311" i="151"/>
  <c r="K311" i="151"/>
  <c r="A312" i="151"/>
  <c r="B312" i="151"/>
  <c r="C312" i="151"/>
  <c r="D312" i="151"/>
  <c r="F312" i="151"/>
  <c r="G312" i="151"/>
  <c r="K312" i="151"/>
  <c r="A313" i="151"/>
  <c r="B313" i="151"/>
  <c r="C313" i="151"/>
  <c r="D313" i="151"/>
  <c r="F313" i="151"/>
  <c r="G313" i="151"/>
  <c r="K313" i="151"/>
  <c r="A314" i="151"/>
  <c r="B314" i="151"/>
  <c r="C314" i="151"/>
  <c r="D314" i="151"/>
  <c r="F314" i="151"/>
  <c r="G314" i="151"/>
  <c r="K314" i="151"/>
  <c r="A315" i="151"/>
  <c r="B315" i="151"/>
  <c r="C315" i="151"/>
  <c r="D315" i="151"/>
  <c r="F315" i="151"/>
  <c r="G315" i="151"/>
  <c r="K315" i="151"/>
  <c r="A316" i="151"/>
  <c r="B316" i="151"/>
  <c r="C316" i="151"/>
  <c r="D316" i="151"/>
  <c r="F316" i="151"/>
  <c r="G316" i="151"/>
  <c r="K316" i="151"/>
  <c r="A317" i="151"/>
  <c r="B317" i="151"/>
  <c r="C317" i="151"/>
  <c r="D317" i="151"/>
  <c r="F317" i="151"/>
  <c r="G317" i="151"/>
  <c r="K317" i="151"/>
  <c r="A318" i="151"/>
  <c r="B318" i="151"/>
  <c r="C318" i="151"/>
  <c r="D318" i="151"/>
  <c r="E318" i="151"/>
  <c r="F318" i="151"/>
  <c r="G318" i="151"/>
  <c r="K318" i="151"/>
  <c r="A319" i="151"/>
  <c r="B319" i="151"/>
  <c r="C319" i="151"/>
  <c r="D319" i="151"/>
  <c r="F319" i="151"/>
  <c r="G319" i="151"/>
  <c r="K319" i="151"/>
  <c r="A320" i="151"/>
  <c r="B320" i="151"/>
  <c r="C320" i="151"/>
  <c r="D320" i="151"/>
  <c r="F320" i="151"/>
  <c r="G320" i="151"/>
  <c r="K320" i="151"/>
  <c r="A321" i="151"/>
  <c r="B321" i="151"/>
  <c r="C321" i="151"/>
  <c r="D321" i="151"/>
  <c r="F321" i="151"/>
  <c r="G321" i="151"/>
  <c r="K321" i="151"/>
  <c r="A322" i="151"/>
  <c r="B322" i="151"/>
  <c r="C322" i="151"/>
  <c r="D322" i="151"/>
  <c r="F322" i="151"/>
  <c r="G322" i="151"/>
  <c r="K322" i="151"/>
  <c r="A323" i="151"/>
  <c r="B323" i="151"/>
  <c r="C323" i="151"/>
  <c r="D323" i="151"/>
  <c r="F323" i="151"/>
  <c r="G323" i="151"/>
  <c r="K323" i="151"/>
  <c r="A324" i="151"/>
  <c r="B324" i="151"/>
  <c r="C324" i="151"/>
  <c r="D324" i="151"/>
  <c r="F324" i="151"/>
  <c r="G324" i="151"/>
  <c r="K324" i="151"/>
  <c r="A325" i="151"/>
  <c r="B325" i="151"/>
  <c r="C325" i="151"/>
  <c r="D325" i="151"/>
  <c r="F325" i="151"/>
  <c r="G325" i="151"/>
  <c r="K325" i="151"/>
  <c r="A326" i="151"/>
  <c r="B326" i="151"/>
  <c r="C326" i="151"/>
  <c r="D326" i="151"/>
  <c r="E326" i="151"/>
  <c r="F326" i="151"/>
  <c r="G326" i="151"/>
  <c r="K326" i="151"/>
  <c r="A327" i="151"/>
  <c r="B327" i="151"/>
  <c r="C327" i="151"/>
  <c r="D327" i="151"/>
  <c r="E327" i="151"/>
  <c r="F327" i="151"/>
  <c r="G327" i="151"/>
  <c r="K327" i="151"/>
  <c r="A328" i="151"/>
  <c r="B328" i="151"/>
  <c r="C328" i="151"/>
  <c r="D328" i="151"/>
  <c r="E328" i="151"/>
  <c r="F328" i="151"/>
  <c r="G328" i="151"/>
  <c r="K328" i="151"/>
  <c r="A329" i="151"/>
  <c r="B329" i="151"/>
  <c r="C329" i="151"/>
  <c r="D329" i="151"/>
  <c r="F329" i="151"/>
  <c r="G329" i="151"/>
  <c r="K329" i="151"/>
  <c r="A330" i="151"/>
  <c r="B330" i="151"/>
  <c r="C330" i="151"/>
  <c r="D330" i="151"/>
  <c r="F330" i="151"/>
  <c r="G330" i="151"/>
  <c r="K330" i="151"/>
  <c r="A331" i="151"/>
  <c r="B331" i="151"/>
  <c r="C331" i="151"/>
  <c r="D331" i="151"/>
  <c r="F331" i="151"/>
  <c r="G331" i="151"/>
  <c r="K331" i="151"/>
  <c r="A332" i="151"/>
  <c r="B332" i="151"/>
  <c r="C332" i="151"/>
  <c r="D332" i="151"/>
  <c r="F332" i="151"/>
  <c r="G332" i="151"/>
  <c r="K332" i="151"/>
  <c r="A333" i="151"/>
  <c r="B333" i="151"/>
  <c r="C333" i="151"/>
  <c r="D333" i="151"/>
  <c r="F333" i="151"/>
  <c r="G333" i="151"/>
  <c r="K333" i="151"/>
  <c r="A334" i="151"/>
  <c r="B334" i="151"/>
  <c r="C334" i="151"/>
  <c r="D334" i="151"/>
  <c r="F334" i="151"/>
  <c r="G334" i="151"/>
  <c r="K334" i="151"/>
  <c r="A335" i="151"/>
  <c r="B335" i="151"/>
  <c r="C335" i="151"/>
  <c r="D335" i="151"/>
  <c r="F335" i="151"/>
  <c r="G335" i="151"/>
  <c r="K335" i="151"/>
  <c r="A336" i="151"/>
  <c r="B336" i="151"/>
  <c r="C336" i="151"/>
  <c r="D336" i="151"/>
  <c r="F336" i="151"/>
  <c r="G336" i="151"/>
  <c r="K336" i="151"/>
  <c r="A337" i="151"/>
  <c r="B337" i="151"/>
  <c r="C337" i="151"/>
  <c r="D337" i="151"/>
  <c r="F337" i="151"/>
  <c r="G337" i="151"/>
  <c r="K337" i="151"/>
  <c r="A338" i="151"/>
  <c r="B338" i="151"/>
  <c r="C338" i="151"/>
  <c r="D338" i="151"/>
  <c r="E338" i="151"/>
  <c r="F338" i="151"/>
  <c r="G338" i="151"/>
  <c r="K338" i="151"/>
  <c r="A339" i="151"/>
  <c r="B339" i="151"/>
  <c r="C339" i="151"/>
  <c r="D339" i="151"/>
  <c r="F339" i="151"/>
  <c r="G339" i="151"/>
  <c r="K339" i="151"/>
  <c r="A340" i="151"/>
  <c r="B340" i="151"/>
  <c r="C340" i="151"/>
  <c r="D340" i="151"/>
  <c r="F340" i="151"/>
  <c r="G340" i="151"/>
  <c r="K340" i="151"/>
  <c r="A341" i="151"/>
  <c r="B341" i="151"/>
  <c r="C341" i="151"/>
  <c r="D341" i="151"/>
  <c r="F341" i="151"/>
  <c r="G341" i="151"/>
  <c r="K341" i="151"/>
  <c r="A342" i="151"/>
  <c r="B342" i="151"/>
  <c r="C342" i="151"/>
  <c r="D342" i="151"/>
  <c r="F342" i="151"/>
  <c r="G342" i="151"/>
  <c r="K342" i="151"/>
  <c r="A343" i="151"/>
  <c r="B343" i="151"/>
  <c r="C343" i="151"/>
  <c r="D343" i="151"/>
  <c r="F343" i="151"/>
  <c r="G343" i="151"/>
  <c r="K343" i="151"/>
  <c r="A344" i="151"/>
  <c r="B344" i="151"/>
  <c r="C344" i="151"/>
  <c r="D344" i="151"/>
  <c r="F344" i="151"/>
  <c r="G344" i="151"/>
  <c r="K344" i="151"/>
  <c r="A345" i="151"/>
  <c r="B345" i="151"/>
  <c r="C345" i="151"/>
  <c r="D345" i="151"/>
  <c r="F345" i="151"/>
  <c r="G345" i="151"/>
  <c r="K345" i="151"/>
  <c r="A346" i="151"/>
  <c r="B346" i="151"/>
  <c r="C346" i="151"/>
  <c r="D346" i="151"/>
  <c r="F346" i="151"/>
  <c r="G346" i="151"/>
  <c r="K346" i="151"/>
  <c r="A347" i="151"/>
  <c r="B347" i="151"/>
  <c r="C347" i="151"/>
  <c r="D347" i="151"/>
  <c r="F347" i="151"/>
  <c r="G347" i="151"/>
  <c r="K347" i="151"/>
  <c r="A348" i="151"/>
  <c r="B348" i="151"/>
  <c r="C348" i="151"/>
  <c r="D348" i="151"/>
  <c r="F348" i="151"/>
  <c r="G348" i="151"/>
  <c r="K348" i="151"/>
  <c r="A349" i="151"/>
  <c r="B349" i="151"/>
  <c r="C349" i="151"/>
  <c r="D349" i="151"/>
  <c r="F349" i="151"/>
  <c r="G349" i="151"/>
  <c r="K349" i="151"/>
  <c r="A350" i="151"/>
  <c r="B350" i="151"/>
  <c r="C350" i="151"/>
  <c r="D350" i="151"/>
  <c r="F350" i="151"/>
  <c r="G350" i="151"/>
  <c r="K350" i="151"/>
  <c r="A351" i="151"/>
  <c r="B351" i="151"/>
  <c r="C351" i="151"/>
  <c r="D351" i="151"/>
  <c r="F351" i="151"/>
  <c r="G351" i="151"/>
  <c r="K351" i="151"/>
  <c r="A352" i="151"/>
  <c r="B352" i="151"/>
  <c r="C352" i="151"/>
  <c r="D352" i="151"/>
  <c r="F352" i="151"/>
  <c r="G352" i="151"/>
  <c r="K352" i="151"/>
  <c r="A353" i="151"/>
  <c r="B353" i="151"/>
  <c r="C353" i="151"/>
  <c r="D353" i="151"/>
  <c r="F353" i="151"/>
  <c r="G353" i="151"/>
  <c r="K353" i="151"/>
  <c r="A354" i="151"/>
  <c r="B354" i="151"/>
  <c r="C354" i="151"/>
  <c r="D354" i="151"/>
  <c r="F354" i="151"/>
  <c r="G354" i="151"/>
  <c r="K354" i="151"/>
  <c r="A355" i="151"/>
  <c r="B355" i="151"/>
  <c r="C355" i="151"/>
  <c r="D355" i="151"/>
  <c r="F355" i="151"/>
  <c r="G355" i="151"/>
  <c r="K355" i="151"/>
  <c r="A356" i="151"/>
  <c r="B356" i="151"/>
  <c r="C356" i="151"/>
  <c r="D356" i="151"/>
  <c r="E356" i="151"/>
  <c r="F356" i="151"/>
  <c r="G356" i="151"/>
  <c r="K356" i="151"/>
  <c r="A357" i="151"/>
  <c r="B357" i="151"/>
  <c r="C357" i="151"/>
  <c r="D357" i="151"/>
  <c r="F357" i="151"/>
  <c r="G357" i="151"/>
  <c r="K357" i="151"/>
  <c r="A358" i="151"/>
  <c r="B358" i="151"/>
  <c r="C358" i="151"/>
  <c r="D358" i="151"/>
  <c r="F358" i="151"/>
  <c r="G358" i="151"/>
  <c r="K358" i="151"/>
  <c r="A359" i="151"/>
  <c r="B359" i="151"/>
  <c r="C359" i="151"/>
  <c r="D359" i="151"/>
  <c r="F359" i="151"/>
  <c r="G359" i="151"/>
  <c r="K359" i="151"/>
  <c r="A360" i="151"/>
  <c r="B360" i="151"/>
  <c r="C360" i="151"/>
  <c r="D360" i="151"/>
  <c r="F360" i="151"/>
  <c r="G360" i="151"/>
  <c r="K360" i="151"/>
  <c r="A361" i="151"/>
  <c r="B361" i="151"/>
  <c r="C361" i="151"/>
  <c r="D361" i="151"/>
  <c r="F361" i="151"/>
  <c r="G361" i="151"/>
  <c r="K361" i="151"/>
  <c r="A362" i="151"/>
  <c r="B362" i="151"/>
  <c r="C362" i="151"/>
  <c r="D362" i="151"/>
  <c r="F362" i="151"/>
  <c r="G362" i="151"/>
  <c r="K362" i="151"/>
  <c r="A363" i="151"/>
  <c r="B363" i="151"/>
  <c r="C363" i="151"/>
  <c r="D363" i="151"/>
  <c r="F363" i="151"/>
  <c r="G363" i="151"/>
  <c r="K363" i="151"/>
  <c r="A364" i="151"/>
  <c r="B364" i="151"/>
  <c r="C364" i="151"/>
  <c r="D364" i="151"/>
  <c r="E364" i="151"/>
  <c r="F364" i="151"/>
  <c r="G364" i="151"/>
  <c r="K364" i="151"/>
  <c r="A365" i="151"/>
  <c r="B365" i="151"/>
  <c r="C365" i="151"/>
  <c r="D365" i="151"/>
  <c r="E365" i="151"/>
  <c r="F365" i="151"/>
  <c r="G365" i="151"/>
  <c r="K365" i="151"/>
  <c r="A366" i="151"/>
  <c r="B366" i="151"/>
  <c r="C366" i="151"/>
  <c r="D366" i="151"/>
  <c r="E366" i="151"/>
  <c r="F366" i="151"/>
  <c r="G366" i="151"/>
  <c r="K366" i="151"/>
  <c r="A367" i="151"/>
  <c r="B367" i="151"/>
  <c r="C367" i="151"/>
  <c r="D367" i="151"/>
  <c r="F367" i="151"/>
  <c r="G367" i="151"/>
  <c r="K367" i="151"/>
  <c r="A368" i="151"/>
  <c r="B368" i="151"/>
  <c r="C368" i="151"/>
  <c r="D368" i="151"/>
  <c r="F368" i="151"/>
  <c r="G368" i="151"/>
  <c r="K368" i="151"/>
  <c r="A369" i="151"/>
  <c r="B369" i="151"/>
  <c r="C369" i="151"/>
  <c r="D369" i="151"/>
  <c r="F369" i="151"/>
  <c r="G369" i="151"/>
  <c r="K369" i="151"/>
  <c r="A370" i="151"/>
  <c r="B370" i="151"/>
  <c r="C370" i="151"/>
  <c r="D370" i="151"/>
  <c r="F370" i="151"/>
  <c r="G370" i="151"/>
  <c r="K370" i="151"/>
  <c r="A371" i="151"/>
  <c r="B371" i="151"/>
  <c r="C371" i="151"/>
  <c r="D371" i="151"/>
  <c r="F371" i="151"/>
  <c r="G371" i="151"/>
  <c r="K371" i="151"/>
  <c r="A372" i="151"/>
  <c r="B372" i="151"/>
  <c r="C372" i="151"/>
  <c r="D372" i="151"/>
  <c r="F372" i="151"/>
  <c r="G372" i="151"/>
  <c r="K372" i="151"/>
  <c r="A373" i="151"/>
  <c r="B373" i="151"/>
  <c r="C373" i="151"/>
  <c r="D373" i="151"/>
  <c r="F373" i="151"/>
  <c r="G373" i="151"/>
  <c r="K373" i="151"/>
  <c r="A374" i="151"/>
  <c r="B374" i="151"/>
  <c r="C374" i="151"/>
  <c r="D374" i="151"/>
  <c r="F374" i="151"/>
  <c r="G374" i="151"/>
  <c r="K374" i="151"/>
  <c r="A375" i="151"/>
  <c r="B375" i="151"/>
  <c r="C375" i="151"/>
  <c r="D375" i="151"/>
  <c r="F375" i="151"/>
  <c r="G375" i="151"/>
  <c r="K375" i="151"/>
  <c r="A376" i="151"/>
  <c r="B376" i="151"/>
  <c r="C376" i="151"/>
  <c r="D376" i="151"/>
  <c r="F376" i="151"/>
  <c r="G376" i="151"/>
  <c r="K376" i="151"/>
  <c r="A377" i="151"/>
  <c r="B377" i="151"/>
  <c r="C377" i="151"/>
  <c r="D377" i="151"/>
  <c r="F377" i="151"/>
  <c r="G377" i="151"/>
  <c r="K377" i="151"/>
  <c r="A378" i="151"/>
  <c r="B378" i="151"/>
  <c r="C378" i="151"/>
  <c r="D378" i="151"/>
  <c r="F378" i="151"/>
  <c r="G378" i="151"/>
  <c r="K378" i="151"/>
  <c r="A379" i="151"/>
  <c r="B379" i="151"/>
  <c r="C379" i="151"/>
  <c r="D379" i="151"/>
  <c r="E379" i="151"/>
  <c r="F379" i="151"/>
  <c r="G379" i="151"/>
  <c r="K379" i="151"/>
  <c r="A380" i="151"/>
  <c r="B380" i="151"/>
  <c r="C380" i="151"/>
  <c r="D380" i="151"/>
  <c r="F380" i="151"/>
  <c r="G380" i="151"/>
  <c r="K380" i="151"/>
  <c r="A381" i="151"/>
  <c r="B381" i="151"/>
  <c r="C381" i="151"/>
  <c r="D381" i="151"/>
  <c r="F381" i="151"/>
  <c r="G381" i="151"/>
  <c r="K381" i="151"/>
  <c r="A382" i="151"/>
  <c r="B382" i="151"/>
  <c r="C382" i="151"/>
  <c r="D382" i="151"/>
  <c r="E382" i="151"/>
  <c r="F382" i="151"/>
  <c r="G382" i="151"/>
  <c r="K382" i="151"/>
  <c r="A383" i="151"/>
  <c r="B383" i="151"/>
  <c r="C383" i="151"/>
  <c r="D383" i="151"/>
  <c r="F383" i="151"/>
  <c r="G383" i="151"/>
  <c r="K383" i="151"/>
  <c r="A384" i="151"/>
  <c r="B384" i="151"/>
  <c r="C384" i="151"/>
  <c r="D384" i="151"/>
  <c r="F384" i="151"/>
  <c r="G384" i="151"/>
  <c r="K384" i="151"/>
  <c r="A385" i="151"/>
  <c r="B385" i="151"/>
  <c r="C385" i="151"/>
  <c r="D385" i="151"/>
  <c r="F385" i="151"/>
  <c r="G385" i="151"/>
  <c r="K385" i="151"/>
  <c r="A386" i="151"/>
  <c r="B386" i="151"/>
  <c r="C386" i="151"/>
  <c r="D386" i="151"/>
  <c r="F386" i="151"/>
  <c r="G386" i="151"/>
  <c r="K386" i="151"/>
  <c r="A387" i="151"/>
  <c r="B387" i="151"/>
  <c r="C387" i="151"/>
  <c r="D387" i="151"/>
  <c r="F387" i="151"/>
  <c r="G387" i="151"/>
  <c r="K387" i="151"/>
  <c r="A388" i="151"/>
  <c r="B388" i="151"/>
  <c r="C388" i="151"/>
  <c r="D388" i="151"/>
  <c r="F388" i="151"/>
  <c r="G388" i="151"/>
  <c r="K388" i="151"/>
  <c r="A389" i="151"/>
  <c r="B389" i="151"/>
  <c r="C389" i="151"/>
  <c r="D389" i="151"/>
  <c r="F389" i="151"/>
  <c r="G389" i="151"/>
  <c r="K389" i="151"/>
  <c r="A390" i="151"/>
  <c r="B390" i="151"/>
  <c r="C390" i="151"/>
  <c r="D390" i="151"/>
  <c r="F390" i="151"/>
  <c r="G390" i="151"/>
  <c r="K390" i="151"/>
  <c r="A391" i="151"/>
  <c r="B391" i="151"/>
  <c r="C391" i="151"/>
  <c r="D391" i="151"/>
  <c r="F391" i="151"/>
  <c r="G391" i="151"/>
  <c r="K391" i="151"/>
  <c r="A392" i="151"/>
  <c r="B392" i="151"/>
  <c r="C392" i="151"/>
  <c r="D392" i="151"/>
  <c r="F392" i="151"/>
  <c r="G392" i="151"/>
  <c r="K392" i="151"/>
  <c r="A248" i="151"/>
  <c r="B248" i="151"/>
  <c r="C248" i="151"/>
  <c r="D248" i="151"/>
  <c r="E248" i="151"/>
  <c r="F248" i="151"/>
  <c r="G248" i="151"/>
  <c r="K248" i="151"/>
  <c r="A249" i="151"/>
  <c r="B249" i="151"/>
  <c r="C249" i="151"/>
  <c r="D249" i="151"/>
  <c r="E249" i="151"/>
  <c r="F249" i="151"/>
  <c r="G249" i="151"/>
  <c r="K249" i="151"/>
  <c r="A250" i="151"/>
  <c r="B250" i="151"/>
  <c r="C250" i="151"/>
  <c r="D250" i="151"/>
  <c r="E250" i="151"/>
  <c r="F250" i="151"/>
  <c r="G250" i="151"/>
  <c r="K250" i="151"/>
  <c r="A251" i="151"/>
  <c r="B251" i="151"/>
  <c r="C251" i="151"/>
  <c r="D251" i="151"/>
  <c r="E251" i="151"/>
  <c r="G251" i="151"/>
  <c r="K251" i="151"/>
  <c r="A252" i="151"/>
  <c r="B252" i="151"/>
  <c r="C252" i="151"/>
  <c r="D252" i="151"/>
  <c r="E252" i="151"/>
  <c r="G252" i="151"/>
  <c r="K252" i="151"/>
  <c r="A253" i="151"/>
  <c r="B253" i="151"/>
  <c r="C253" i="151"/>
  <c r="D253" i="151"/>
  <c r="E253" i="151"/>
  <c r="G253" i="151"/>
  <c r="K253" i="151"/>
  <c r="A254" i="151"/>
  <c r="B254" i="151"/>
  <c r="C254" i="151"/>
  <c r="D254" i="151"/>
  <c r="E254" i="151"/>
  <c r="G254" i="151"/>
  <c r="K254" i="151"/>
  <c r="A255" i="151"/>
  <c r="B255" i="151"/>
  <c r="C255" i="151"/>
  <c r="D255" i="151"/>
  <c r="E255" i="151"/>
  <c r="G255" i="151"/>
  <c r="K255" i="151"/>
  <c r="A256" i="151"/>
  <c r="B256" i="151"/>
  <c r="C256" i="151"/>
  <c r="D256" i="151"/>
  <c r="E256" i="151"/>
  <c r="G256" i="151"/>
  <c r="K256" i="151"/>
  <c r="A257" i="151"/>
  <c r="B257" i="151"/>
  <c r="C257" i="151"/>
  <c r="D257" i="151"/>
  <c r="E257" i="151"/>
  <c r="G257" i="151"/>
  <c r="K257" i="151"/>
  <c r="A258" i="151"/>
  <c r="B258" i="151"/>
  <c r="C258" i="151"/>
  <c r="D258" i="151"/>
  <c r="E258" i="151"/>
  <c r="G258" i="151"/>
  <c r="K258" i="151"/>
  <c r="A259" i="151"/>
  <c r="B259" i="151"/>
  <c r="C259" i="151"/>
  <c r="D259" i="151"/>
  <c r="E259" i="151"/>
  <c r="G259" i="151"/>
  <c r="K259" i="151"/>
  <c r="A260" i="151"/>
  <c r="B260" i="151"/>
  <c r="C260" i="151"/>
  <c r="D260" i="151"/>
  <c r="E260" i="151"/>
  <c r="G260" i="151"/>
  <c r="K260" i="151"/>
  <c r="A261" i="151"/>
  <c r="B261" i="151"/>
  <c r="C261" i="151"/>
  <c r="D261" i="151"/>
  <c r="E261" i="151"/>
  <c r="G261" i="151"/>
  <c r="K261" i="151"/>
  <c r="A262" i="151"/>
  <c r="B262" i="151"/>
  <c r="C262" i="151"/>
  <c r="D262" i="151"/>
  <c r="E262" i="151"/>
  <c r="G262" i="151"/>
  <c r="K262" i="151"/>
  <c r="A263" i="151"/>
  <c r="B263" i="151"/>
  <c r="C263" i="151"/>
  <c r="D263" i="151"/>
  <c r="E263" i="151"/>
  <c r="G263" i="151"/>
  <c r="K263" i="151"/>
  <c r="A264" i="151"/>
  <c r="B264" i="151"/>
  <c r="C264" i="151"/>
  <c r="D264" i="151"/>
  <c r="E264" i="151"/>
  <c r="G264" i="151"/>
  <c r="K264" i="151"/>
  <c r="A265" i="151"/>
  <c r="B265" i="151"/>
  <c r="C265" i="151"/>
  <c r="D265" i="151"/>
  <c r="E265" i="151"/>
  <c r="G265" i="151"/>
  <c r="K265" i="151"/>
  <c r="A266" i="151"/>
  <c r="B266" i="151"/>
  <c r="C266" i="151"/>
  <c r="D266" i="151"/>
  <c r="E266" i="151"/>
  <c r="G266" i="151"/>
  <c r="K266" i="151"/>
  <c r="A267" i="151"/>
  <c r="B267" i="151"/>
  <c r="C267" i="151"/>
  <c r="D267" i="151"/>
  <c r="E267" i="151"/>
  <c r="G267" i="151"/>
  <c r="K267" i="151"/>
  <c r="A268" i="151"/>
  <c r="B268" i="151"/>
  <c r="C268" i="151"/>
  <c r="D268" i="151"/>
  <c r="E268" i="151"/>
  <c r="G268" i="151"/>
  <c r="K268" i="151"/>
  <c r="A269" i="151"/>
  <c r="B269" i="151"/>
  <c r="C269" i="151"/>
  <c r="D269" i="151"/>
  <c r="E269" i="151"/>
  <c r="G269" i="151"/>
  <c r="K269" i="151"/>
  <c r="A270" i="151"/>
  <c r="B270" i="151"/>
  <c r="C270" i="151"/>
  <c r="D270" i="151"/>
  <c r="E270" i="151"/>
  <c r="G270" i="151"/>
  <c r="K270" i="151"/>
  <c r="A271" i="151"/>
  <c r="B271" i="151"/>
  <c r="C271" i="151"/>
  <c r="D271" i="151"/>
  <c r="E271" i="151"/>
  <c r="G271" i="151"/>
  <c r="K271" i="151"/>
  <c r="A272" i="151"/>
  <c r="B272" i="151"/>
  <c r="C272" i="151"/>
  <c r="D272" i="151"/>
  <c r="E272" i="151"/>
  <c r="G272" i="151"/>
  <c r="K272" i="151"/>
  <c r="A273" i="151"/>
  <c r="B273" i="151"/>
  <c r="C273" i="151"/>
  <c r="D273" i="151"/>
  <c r="E273" i="151"/>
  <c r="G273" i="151"/>
  <c r="K273" i="151"/>
  <c r="A274" i="151"/>
  <c r="B274" i="151"/>
  <c r="C274" i="151"/>
  <c r="D274" i="151"/>
  <c r="E274" i="151"/>
  <c r="G274" i="151"/>
  <c r="K274" i="151"/>
  <c r="A275" i="151"/>
  <c r="B275" i="151"/>
  <c r="C275" i="151"/>
  <c r="D275" i="151"/>
  <c r="E275" i="151"/>
  <c r="G275" i="151"/>
  <c r="K275" i="151"/>
  <c r="A276" i="151"/>
  <c r="B276" i="151"/>
  <c r="C276" i="151"/>
  <c r="D276" i="151"/>
  <c r="E276" i="151"/>
  <c r="G276" i="151"/>
  <c r="K276" i="151"/>
  <c r="A277" i="151"/>
  <c r="B277" i="151"/>
  <c r="C277" i="151"/>
  <c r="D277" i="151"/>
  <c r="E277" i="151"/>
  <c r="G277" i="151"/>
  <c r="K277" i="151"/>
  <c r="A278" i="151"/>
  <c r="B278" i="151"/>
  <c r="C278" i="151"/>
  <c r="D278" i="151"/>
  <c r="E278" i="151"/>
  <c r="G278" i="151"/>
  <c r="K278" i="151"/>
  <c r="A279" i="151"/>
  <c r="B279" i="151"/>
  <c r="C279" i="151"/>
  <c r="D279" i="151"/>
  <c r="E279" i="151"/>
  <c r="G279" i="151"/>
  <c r="K279" i="151"/>
  <c r="A280" i="151"/>
  <c r="B280" i="151"/>
  <c r="C280" i="151"/>
  <c r="D280" i="151"/>
  <c r="E280" i="151"/>
  <c r="G280" i="151"/>
  <c r="K280" i="151"/>
  <c r="A281" i="151"/>
  <c r="B281" i="151"/>
  <c r="C281" i="151"/>
  <c r="D281" i="151"/>
  <c r="E281" i="151"/>
  <c r="G281" i="151"/>
  <c r="K281" i="151"/>
  <c r="A282" i="151"/>
  <c r="B282" i="151"/>
  <c r="C282" i="151"/>
  <c r="D282" i="151"/>
  <c r="E282" i="151"/>
  <c r="F282" i="151"/>
  <c r="G282" i="151"/>
  <c r="K282" i="151"/>
  <c r="A283" i="151"/>
  <c r="B283" i="151"/>
  <c r="C283" i="151"/>
  <c r="D283" i="151"/>
  <c r="E283" i="151"/>
  <c r="F283" i="151"/>
  <c r="G283" i="151"/>
  <c r="K283" i="151"/>
  <c r="A284" i="151"/>
  <c r="B284" i="151"/>
  <c r="C284" i="151"/>
  <c r="D284" i="151"/>
  <c r="E284" i="151"/>
  <c r="F284" i="151"/>
  <c r="G284" i="151"/>
  <c r="K284" i="151"/>
  <c r="A285" i="151"/>
  <c r="B285" i="151"/>
  <c r="C285" i="151"/>
  <c r="D285" i="151"/>
  <c r="E285" i="151"/>
  <c r="F285" i="151"/>
  <c r="G285" i="151"/>
  <c r="K285" i="151"/>
  <c r="A286" i="151"/>
  <c r="B286" i="151"/>
  <c r="C286" i="151"/>
  <c r="D286" i="151"/>
  <c r="E286" i="151"/>
  <c r="F286" i="151"/>
  <c r="G286" i="151"/>
  <c r="K286" i="151"/>
  <c r="A287" i="151"/>
  <c r="B287" i="151"/>
  <c r="C287" i="151"/>
  <c r="D287" i="151"/>
  <c r="E287" i="151"/>
  <c r="F287" i="151"/>
  <c r="G287" i="151"/>
  <c r="K287" i="151"/>
  <c r="A288" i="151"/>
  <c r="B288" i="151"/>
  <c r="C288" i="151"/>
  <c r="D288" i="151"/>
  <c r="E288" i="151"/>
  <c r="F288" i="151"/>
  <c r="G288" i="151"/>
  <c r="K288" i="151"/>
  <c r="A289" i="151"/>
  <c r="B289" i="151"/>
  <c r="C289" i="151"/>
  <c r="D289" i="151"/>
  <c r="E289" i="151"/>
  <c r="F289" i="151"/>
  <c r="G289" i="151"/>
  <c r="K289" i="151"/>
  <c r="A290" i="151"/>
  <c r="B290" i="151"/>
  <c r="C290" i="151"/>
  <c r="D290" i="151"/>
  <c r="E290" i="151"/>
  <c r="F290" i="151"/>
  <c r="G290" i="151"/>
  <c r="K290" i="151"/>
  <c r="A291" i="151"/>
  <c r="B291" i="151"/>
  <c r="C291" i="151"/>
  <c r="D291" i="151"/>
  <c r="E291" i="151"/>
  <c r="F291" i="151"/>
  <c r="G291" i="151"/>
  <c r="K291" i="151"/>
  <c r="A173" i="151"/>
  <c r="B173" i="151"/>
  <c r="C173" i="151"/>
  <c r="D173" i="151"/>
  <c r="F173" i="151"/>
  <c r="K173" i="151"/>
  <c r="A174" i="151"/>
  <c r="B174" i="151"/>
  <c r="C174" i="151"/>
  <c r="D174" i="151"/>
  <c r="F174" i="151"/>
  <c r="K174" i="151"/>
  <c r="A175" i="151"/>
  <c r="B175" i="151"/>
  <c r="C175" i="151"/>
  <c r="D175" i="151"/>
  <c r="F175" i="151"/>
  <c r="G175" i="151"/>
  <c r="K175" i="151"/>
  <c r="A176" i="151"/>
  <c r="B176" i="151"/>
  <c r="C176" i="151"/>
  <c r="D176" i="151"/>
  <c r="F176" i="151"/>
  <c r="K176" i="151"/>
  <c r="A177" i="151"/>
  <c r="B177" i="151"/>
  <c r="C177" i="151"/>
  <c r="D177" i="151"/>
  <c r="F177" i="151"/>
  <c r="G177" i="151"/>
  <c r="K177" i="151"/>
  <c r="A178" i="151"/>
  <c r="B178" i="151"/>
  <c r="C178" i="151"/>
  <c r="D178" i="151"/>
  <c r="F178" i="151"/>
  <c r="G178" i="151"/>
  <c r="K178" i="151"/>
  <c r="A179" i="151"/>
  <c r="B179" i="151"/>
  <c r="C179" i="151"/>
  <c r="D179" i="151"/>
  <c r="F179" i="151"/>
  <c r="G179" i="151"/>
  <c r="K179" i="151"/>
  <c r="A180" i="151"/>
  <c r="B180" i="151"/>
  <c r="C180" i="151"/>
  <c r="D180" i="151"/>
  <c r="F180" i="151"/>
  <c r="G180" i="151"/>
  <c r="K180" i="151"/>
  <c r="A181" i="151"/>
  <c r="B181" i="151"/>
  <c r="C181" i="151"/>
  <c r="D181" i="151"/>
  <c r="F181" i="151"/>
  <c r="G181" i="151"/>
  <c r="K181" i="151"/>
  <c r="A182" i="151"/>
  <c r="B182" i="151"/>
  <c r="C182" i="151"/>
  <c r="D182" i="151"/>
  <c r="F182" i="151"/>
  <c r="G182" i="151"/>
  <c r="K182" i="151"/>
  <c r="A183" i="151"/>
  <c r="B183" i="151"/>
  <c r="C183" i="151"/>
  <c r="D183" i="151"/>
  <c r="F183" i="151"/>
  <c r="G183" i="151"/>
  <c r="K183" i="151"/>
  <c r="A184" i="151"/>
  <c r="B184" i="151"/>
  <c r="C184" i="151"/>
  <c r="D184" i="151"/>
  <c r="F184" i="151"/>
  <c r="G184" i="151"/>
  <c r="K184" i="151"/>
  <c r="A185" i="151"/>
  <c r="B185" i="151"/>
  <c r="C185" i="151"/>
  <c r="D185" i="151"/>
  <c r="F185" i="151"/>
  <c r="G185" i="151"/>
  <c r="K185" i="151"/>
  <c r="A186" i="151"/>
  <c r="B186" i="151"/>
  <c r="C186" i="151"/>
  <c r="D186" i="151"/>
  <c r="F186" i="151"/>
  <c r="G186" i="151"/>
  <c r="K186" i="151"/>
  <c r="A187" i="151"/>
  <c r="B187" i="151"/>
  <c r="C187" i="151"/>
  <c r="D187" i="151"/>
  <c r="F187" i="151"/>
  <c r="G187" i="151"/>
  <c r="K187" i="151"/>
  <c r="A188" i="151"/>
  <c r="B188" i="151"/>
  <c r="C188" i="151"/>
  <c r="D188" i="151"/>
  <c r="E188" i="151"/>
  <c r="F188" i="151"/>
  <c r="G188" i="151"/>
  <c r="K188" i="151"/>
  <c r="A189" i="151"/>
  <c r="B189" i="151"/>
  <c r="C189" i="151"/>
  <c r="D189" i="151"/>
  <c r="E189" i="151"/>
  <c r="F189" i="151"/>
  <c r="G189" i="151"/>
  <c r="K189" i="151"/>
  <c r="A190" i="151"/>
  <c r="B190" i="151"/>
  <c r="C190" i="151"/>
  <c r="D190" i="151"/>
  <c r="E190" i="151"/>
  <c r="F190" i="151"/>
  <c r="G190" i="151"/>
  <c r="K190" i="151"/>
  <c r="A191" i="151"/>
  <c r="B191" i="151"/>
  <c r="C191" i="151"/>
  <c r="D191" i="151"/>
  <c r="E191" i="151"/>
  <c r="F191" i="151"/>
  <c r="G191" i="151"/>
  <c r="K191" i="151"/>
  <c r="A192" i="151"/>
  <c r="B192" i="151"/>
  <c r="C192" i="151"/>
  <c r="D192" i="151"/>
  <c r="E192" i="151"/>
  <c r="F192" i="151"/>
  <c r="G192" i="151"/>
  <c r="K192" i="151"/>
  <c r="A193" i="151"/>
  <c r="B193" i="151"/>
  <c r="C193" i="151"/>
  <c r="D193" i="151"/>
  <c r="E193" i="151"/>
  <c r="F193" i="151"/>
  <c r="G193" i="151"/>
  <c r="K193" i="151"/>
  <c r="A194" i="151"/>
  <c r="B194" i="151"/>
  <c r="C194" i="151"/>
  <c r="D194" i="151"/>
  <c r="E194" i="151"/>
  <c r="F194" i="151"/>
  <c r="G194" i="151"/>
  <c r="K194" i="151"/>
  <c r="A195" i="151"/>
  <c r="B195" i="151"/>
  <c r="C195" i="151"/>
  <c r="D195" i="151"/>
  <c r="E195" i="151"/>
  <c r="F195" i="151"/>
  <c r="G195" i="151"/>
  <c r="K195" i="151"/>
  <c r="A196" i="151"/>
  <c r="B196" i="151"/>
  <c r="C196" i="151"/>
  <c r="D196" i="151"/>
  <c r="E196" i="151"/>
  <c r="F196" i="151"/>
  <c r="G196" i="151"/>
  <c r="K196" i="151"/>
  <c r="A197" i="151"/>
  <c r="B197" i="151"/>
  <c r="C197" i="151"/>
  <c r="D197" i="151"/>
  <c r="E197" i="151"/>
  <c r="F197" i="151"/>
  <c r="G197" i="151"/>
  <c r="K197" i="151"/>
  <c r="A198" i="151"/>
  <c r="B198" i="151"/>
  <c r="C198" i="151"/>
  <c r="D198" i="151"/>
  <c r="E198" i="151"/>
  <c r="F198" i="151"/>
  <c r="G198" i="151"/>
  <c r="K198" i="151"/>
  <c r="A199" i="151"/>
  <c r="B199" i="151"/>
  <c r="C199" i="151"/>
  <c r="D199" i="151"/>
  <c r="F199" i="151"/>
  <c r="G199" i="151"/>
  <c r="K199" i="151"/>
  <c r="A200" i="151"/>
  <c r="B200" i="151"/>
  <c r="C200" i="151"/>
  <c r="D200" i="151"/>
  <c r="F200" i="151"/>
  <c r="G200" i="151"/>
  <c r="K200" i="151"/>
  <c r="A201" i="151"/>
  <c r="B201" i="151"/>
  <c r="C201" i="151"/>
  <c r="D201" i="151"/>
  <c r="F201" i="151"/>
  <c r="G201" i="151"/>
  <c r="K201" i="151"/>
  <c r="A202" i="151"/>
  <c r="B202" i="151"/>
  <c r="C202" i="151"/>
  <c r="D202" i="151"/>
  <c r="F202" i="151"/>
  <c r="G202" i="151"/>
  <c r="K202" i="151"/>
  <c r="A203" i="151"/>
  <c r="B203" i="151"/>
  <c r="C203" i="151"/>
  <c r="D203" i="151"/>
  <c r="E203" i="151"/>
  <c r="F203" i="151"/>
  <c r="G203" i="151"/>
  <c r="K203" i="151"/>
  <c r="A204" i="151"/>
  <c r="B204" i="151"/>
  <c r="C204" i="151"/>
  <c r="D204" i="151"/>
  <c r="E204" i="151"/>
  <c r="F204" i="151"/>
  <c r="G204" i="151"/>
  <c r="K204" i="151"/>
  <c r="A205" i="151"/>
  <c r="B205" i="151"/>
  <c r="C205" i="151"/>
  <c r="D205" i="151"/>
  <c r="E205" i="151"/>
  <c r="F205" i="151"/>
  <c r="G205" i="151"/>
  <c r="K205" i="151"/>
  <c r="A206" i="151"/>
  <c r="B206" i="151"/>
  <c r="C206" i="151"/>
  <c r="D206" i="151"/>
  <c r="E206" i="151"/>
  <c r="F206" i="151"/>
  <c r="G206" i="151"/>
  <c r="K206" i="151"/>
  <c r="A207" i="151"/>
  <c r="B207" i="151"/>
  <c r="C207" i="151"/>
  <c r="D207" i="151"/>
  <c r="E207" i="151"/>
  <c r="F207" i="151"/>
  <c r="G207" i="151"/>
  <c r="K207" i="151"/>
  <c r="A134" i="151"/>
  <c r="B134" i="151"/>
  <c r="C134" i="151"/>
  <c r="D134" i="151"/>
  <c r="F134" i="151"/>
  <c r="G134" i="151"/>
  <c r="K134" i="151"/>
  <c r="A135" i="151"/>
  <c r="B135" i="151"/>
  <c r="C135" i="151"/>
  <c r="D135" i="151"/>
  <c r="F135" i="151"/>
  <c r="G135" i="151"/>
  <c r="K135" i="151"/>
  <c r="A136" i="151"/>
  <c r="B136" i="151"/>
  <c r="C136" i="151"/>
  <c r="D136" i="151"/>
  <c r="F136" i="151"/>
  <c r="K136" i="151"/>
  <c r="A137" i="151"/>
  <c r="B137" i="151"/>
  <c r="C137" i="151"/>
  <c r="D137" i="151"/>
  <c r="F137" i="151"/>
  <c r="K137" i="151"/>
  <c r="A138" i="151"/>
  <c r="B138" i="151"/>
  <c r="C138" i="151"/>
  <c r="D138" i="151"/>
  <c r="F138" i="151"/>
  <c r="G138" i="151"/>
  <c r="K138" i="151"/>
  <c r="A139" i="151"/>
  <c r="B139" i="151"/>
  <c r="C139" i="151"/>
  <c r="D139" i="151"/>
  <c r="F139" i="151"/>
  <c r="G139" i="151"/>
  <c r="K139" i="151"/>
  <c r="A140" i="151"/>
  <c r="B140" i="151"/>
  <c r="C140" i="151"/>
  <c r="D140" i="151"/>
  <c r="F140" i="151"/>
  <c r="G140" i="151"/>
  <c r="K140" i="151"/>
  <c r="A141" i="151"/>
  <c r="B141" i="151"/>
  <c r="C141" i="151"/>
  <c r="D141" i="151"/>
  <c r="F141" i="151"/>
  <c r="G141" i="151"/>
  <c r="K141" i="151"/>
  <c r="A142" i="151"/>
  <c r="B142" i="151"/>
  <c r="C142" i="151"/>
  <c r="D142" i="151"/>
  <c r="F142" i="151"/>
  <c r="G142" i="151"/>
  <c r="K142" i="151"/>
  <c r="A143" i="151"/>
  <c r="B143" i="151"/>
  <c r="C143" i="151"/>
  <c r="D143" i="151"/>
  <c r="F143" i="151"/>
  <c r="G143" i="151"/>
  <c r="K143" i="151"/>
  <c r="A144" i="151"/>
  <c r="B144" i="151"/>
  <c r="C144" i="151"/>
  <c r="D144" i="151"/>
  <c r="F144" i="151"/>
  <c r="G144" i="151"/>
  <c r="K144" i="151"/>
  <c r="A145" i="151"/>
  <c r="B145" i="151"/>
  <c r="C145" i="151"/>
  <c r="D145" i="151"/>
  <c r="F145" i="151"/>
  <c r="G145" i="151"/>
  <c r="K145" i="151"/>
  <c r="A146" i="151"/>
  <c r="B146" i="151"/>
  <c r="C146" i="151"/>
  <c r="D146" i="151"/>
  <c r="F146" i="151"/>
  <c r="G146" i="151"/>
  <c r="K146" i="151"/>
  <c r="A147" i="151"/>
  <c r="B147" i="151"/>
  <c r="C147" i="151"/>
  <c r="D147" i="151"/>
  <c r="F147" i="151"/>
  <c r="G147" i="151"/>
  <c r="K147" i="151"/>
  <c r="A148" i="151"/>
  <c r="B148" i="151"/>
  <c r="C148" i="151"/>
  <c r="D148" i="151"/>
  <c r="F148" i="151"/>
  <c r="G148" i="151"/>
  <c r="K148" i="151"/>
  <c r="A149" i="151"/>
  <c r="B149" i="151"/>
  <c r="C149" i="151"/>
  <c r="D149" i="151"/>
  <c r="F149" i="151"/>
  <c r="G149" i="151"/>
  <c r="K149" i="151"/>
  <c r="A150" i="151"/>
  <c r="B150" i="151"/>
  <c r="C150" i="151"/>
  <c r="D150" i="151"/>
  <c r="F150" i="151"/>
  <c r="G150" i="151"/>
  <c r="K150" i="151"/>
  <c r="A151" i="151"/>
  <c r="B151" i="151"/>
  <c r="C151" i="151"/>
  <c r="D151" i="151"/>
  <c r="F151" i="151"/>
  <c r="G151" i="151"/>
  <c r="K151" i="151"/>
  <c r="A152" i="151"/>
  <c r="B152" i="151"/>
  <c r="C152" i="151"/>
  <c r="D152" i="151"/>
  <c r="F152" i="151"/>
  <c r="G152" i="151"/>
  <c r="K152" i="151"/>
  <c r="A153" i="151"/>
  <c r="B153" i="151"/>
  <c r="C153" i="151"/>
  <c r="D153" i="151"/>
  <c r="F153" i="151"/>
  <c r="G153" i="151"/>
  <c r="K153" i="151"/>
  <c r="A154" i="151"/>
  <c r="B154" i="151"/>
  <c r="C154" i="151"/>
  <c r="D154" i="151"/>
  <c r="F154" i="151"/>
  <c r="G154" i="151"/>
  <c r="K154" i="151"/>
  <c r="A155" i="151"/>
  <c r="B155" i="151"/>
  <c r="C155" i="151"/>
  <c r="D155" i="151"/>
  <c r="F155" i="151"/>
  <c r="G155" i="151"/>
  <c r="K155" i="151"/>
  <c r="A156" i="151"/>
  <c r="B156" i="151"/>
  <c r="C156" i="151"/>
  <c r="D156" i="151"/>
  <c r="F156" i="151"/>
  <c r="G156" i="151"/>
  <c r="K156" i="151"/>
  <c r="A157" i="151"/>
  <c r="B157" i="151"/>
  <c r="C157" i="151"/>
  <c r="D157" i="151"/>
  <c r="F157" i="151"/>
  <c r="G157" i="151"/>
  <c r="K157" i="151"/>
  <c r="A158" i="151"/>
  <c r="B158" i="151"/>
  <c r="C158" i="151"/>
  <c r="D158" i="151"/>
  <c r="F158" i="151"/>
  <c r="G158" i="151"/>
  <c r="K158" i="151"/>
  <c r="A159" i="151"/>
  <c r="B159" i="151"/>
  <c r="C159" i="151"/>
  <c r="D159" i="151"/>
  <c r="E159" i="151"/>
  <c r="F159" i="151"/>
  <c r="G159" i="151"/>
  <c r="K159" i="151"/>
  <c r="A160" i="151"/>
  <c r="B160" i="151"/>
  <c r="C160" i="151"/>
  <c r="D160" i="151"/>
  <c r="E160" i="151"/>
  <c r="F160" i="151"/>
  <c r="G160" i="151"/>
  <c r="K160" i="151"/>
  <c r="A161" i="151"/>
  <c r="B161" i="151"/>
  <c r="C161" i="151"/>
  <c r="D161" i="151"/>
  <c r="E161" i="151"/>
  <c r="F161" i="151"/>
  <c r="G161" i="151"/>
  <c r="K161" i="151"/>
  <c r="A162" i="151"/>
  <c r="B162" i="151"/>
  <c r="C162" i="151"/>
  <c r="D162" i="151"/>
  <c r="E162" i="151"/>
  <c r="F162" i="151"/>
  <c r="G162" i="151"/>
  <c r="K162" i="151"/>
  <c r="A163" i="151"/>
  <c r="B163" i="151"/>
  <c r="C163" i="151"/>
  <c r="D163" i="151"/>
  <c r="F163" i="151"/>
  <c r="G163" i="151"/>
  <c r="K163" i="151"/>
  <c r="A164" i="151"/>
  <c r="B164" i="151"/>
  <c r="C164" i="151"/>
  <c r="D164" i="151"/>
  <c r="F164" i="151"/>
  <c r="G164" i="151"/>
  <c r="K164" i="151"/>
  <c r="A165" i="151"/>
  <c r="B165" i="151"/>
  <c r="C165" i="151"/>
  <c r="D165" i="151"/>
  <c r="F165" i="151"/>
  <c r="G165" i="151"/>
  <c r="K165" i="151"/>
  <c r="A166" i="151"/>
  <c r="B166" i="151"/>
  <c r="C166" i="151"/>
  <c r="D166" i="151"/>
  <c r="F166" i="151"/>
  <c r="G166" i="151"/>
  <c r="K166" i="151"/>
  <c r="A167" i="151"/>
  <c r="B167" i="151"/>
  <c r="C167" i="151"/>
  <c r="D167" i="151"/>
  <c r="E167" i="151"/>
  <c r="F167" i="151"/>
  <c r="G167" i="151"/>
  <c r="K167" i="151"/>
  <c r="A168" i="151"/>
  <c r="B168" i="151"/>
  <c r="C168" i="151"/>
  <c r="D168" i="151"/>
  <c r="E168" i="151"/>
  <c r="F168" i="151"/>
  <c r="G168" i="151"/>
  <c r="K168" i="151"/>
  <c r="A169" i="151"/>
  <c r="B169" i="151"/>
  <c r="C169" i="151"/>
  <c r="D169" i="151"/>
  <c r="E169" i="151"/>
  <c r="F169" i="151"/>
  <c r="G169" i="151"/>
  <c r="K169" i="151"/>
  <c r="A170" i="151"/>
  <c r="B170" i="151"/>
  <c r="C170" i="151"/>
  <c r="D170" i="151"/>
  <c r="E170" i="151"/>
  <c r="F170" i="151"/>
  <c r="G170" i="151"/>
  <c r="K170" i="151"/>
  <c r="A171" i="151"/>
  <c r="B171" i="151"/>
  <c r="C171" i="151"/>
  <c r="D171" i="151"/>
  <c r="E171" i="151"/>
  <c r="F171" i="151"/>
  <c r="G171" i="151"/>
  <c r="K171" i="151"/>
  <c r="A666" i="151"/>
  <c r="B666" i="151"/>
  <c r="C666" i="151"/>
  <c r="D666" i="151"/>
  <c r="E666" i="151"/>
  <c r="F666" i="151"/>
  <c r="G666" i="151"/>
  <c r="K666" i="151"/>
  <c r="A667" i="151"/>
  <c r="B667" i="151"/>
  <c r="C667" i="151"/>
  <c r="D667" i="151"/>
  <c r="E667" i="151"/>
  <c r="F667" i="151"/>
  <c r="G667" i="151"/>
  <c r="K667" i="151"/>
  <c r="A668" i="151"/>
  <c r="B668" i="151"/>
  <c r="C668" i="151"/>
  <c r="D668" i="151"/>
  <c r="E668" i="151"/>
  <c r="F668" i="151"/>
  <c r="G668" i="151"/>
  <c r="K668" i="151"/>
  <c r="A669" i="151"/>
  <c r="B669" i="151"/>
  <c r="C669" i="151"/>
  <c r="D669" i="151"/>
  <c r="E669" i="151"/>
  <c r="F669" i="151"/>
  <c r="G669" i="151"/>
  <c r="K669" i="151"/>
  <c r="A670" i="151"/>
  <c r="B670" i="151"/>
  <c r="C670" i="151"/>
  <c r="D670" i="151"/>
  <c r="E670" i="151"/>
  <c r="F670" i="151"/>
  <c r="G670" i="151"/>
  <c r="K670" i="151"/>
  <c r="A671" i="151"/>
  <c r="B671" i="151"/>
  <c r="C671" i="151"/>
  <c r="D671" i="151"/>
  <c r="E671" i="151"/>
  <c r="F671" i="151"/>
  <c r="G671" i="151"/>
  <c r="K671" i="151"/>
  <c r="A672" i="151"/>
  <c r="B672" i="151"/>
  <c r="C672" i="151"/>
  <c r="D672" i="151"/>
  <c r="E672" i="151"/>
  <c r="F672" i="151"/>
  <c r="G672" i="151"/>
  <c r="K672" i="151"/>
  <c r="A673" i="151"/>
  <c r="B673" i="151"/>
  <c r="C673" i="151"/>
  <c r="D673" i="151"/>
  <c r="E673" i="151"/>
  <c r="F673" i="151"/>
  <c r="G673" i="151"/>
  <c r="K673" i="151"/>
  <c r="A674" i="151"/>
  <c r="B674" i="151"/>
  <c r="C674" i="151"/>
  <c r="D674" i="151"/>
  <c r="E674" i="151"/>
  <c r="F674" i="151"/>
  <c r="G674" i="151"/>
  <c r="K674" i="151"/>
  <c r="A675" i="151"/>
  <c r="B675" i="151"/>
  <c r="C675" i="151"/>
  <c r="D675" i="151"/>
  <c r="E675" i="151"/>
  <c r="F675" i="151"/>
  <c r="G675" i="151"/>
  <c r="K675" i="151"/>
  <c r="A676" i="151"/>
  <c r="B676" i="151"/>
  <c r="C676" i="151"/>
  <c r="D676" i="151"/>
  <c r="E676" i="151"/>
  <c r="F676" i="151"/>
  <c r="G676" i="151"/>
  <c r="K676" i="151"/>
  <c r="A660" i="151"/>
  <c r="B660" i="151"/>
  <c r="C660" i="151"/>
  <c r="D660" i="151"/>
  <c r="E660" i="151"/>
  <c r="F660" i="151"/>
  <c r="G660" i="151"/>
  <c r="K660" i="151"/>
  <c r="A661" i="151"/>
  <c r="B661" i="151"/>
  <c r="C661" i="151"/>
  <c r="D661" i="151"/>
  <c r="E661" i="151"/>
  <c r="F661" i="151"/>
  <c r="G661" i="151"/>
  <c r="K661" i="151"/>
  <c r="A662" i="151"/>
  <c r="B662" i="151"/>
  <c r="C662" i="151"/>
  <c r="D662" i="151"/>
  <c r="E662" i="151"/>
  <c r="F662" i="151"/>
  <c r="G662" i="151"/>
  <c r="K662" i="151"/>
  <c r="A663" i="151"/>
  <c r="B663" i="151"/>
  <c r="C663" i="151"/>
  <c r="D663" i="151"/>
  <c r="E663" i="151"/>
  <c r="F663" i="151"/>
  <c r="G663" i="151"/>
  <c r="K663" i="151"/>
  <c r="A664" i="151"/>
  <c r="B664" i="151"/>
  <c r="C664" i="151"/>
  <c r="D664" i="151"/>
  <c r="E664" i="151"/>
  <c r="F664" i="151"/>
  <c r="G664" i="151"/>
  <c r="K664" i="151"/>
  <c r="A665" i="151"/>
  <c r="B665" i="151"/>
  <c r="C665" i="151"/>
  <c r="D665" i="151"/>
  <c r="E665" i="151"/>
  <c r="F665" i="151"/>
  <c r="G665" i="151"/>
  <c r="K665" i="151"/>
  <c r="A602" i="151"/>
  <c r="B602" i="151"/>
  <c r="C602" i="151"/>
  <c r="D602" i="151"/>
  <c r="E602" i="151"/>
  <c r="F602" i="151"/>
  <c r="G602" i="151"/>
  <c r="K602" i="151"/>
  <c r="A603" i="151"/>
  <c r="B603" i="151"/>
  <c r="C603" i="151"/>
  <c r="D603" i="151"/>
  <c r="E603" i="151"/>
  <c r="F603" i="151"/>
  <c r="G603" i="151"/>
  <c r="K603" i="151"/>
  <c r="A604" i="151"/>
  <c r="B604" i="151"/>
  <c r="C604" i="151"/>
  <c r="D604" i="151"/>
  <c r="E604" i="151"/>
  <c r="F604" i="151"/>
  <c r="G604" i="151"/>
  <c r="K604" i="151"/>
  <c r="A605" i="151"/>
  <c r="B605" i="151"/>
  <c r="C605" i="151"/>
  <c r="D605" i="151"/>
  <c r="E605" i="151"/>
  <c r="F605" i="151"/>
  <c r="G605" i="151"/>
  <c r="K605" i="151"/>
  <c r="A606" i="151"/>
  <c r="B606" i="151"/>
  <c r="C606" i="151"/>
  <c r="D606" i="151"/>
  <c r="E606" i="151"/>
  <c r="F606" i="151"/>
  <c r="G606" i="151"/>
  <c r="K606" i="151"/>
  <c r="A607" i="151"/>
  <c r="B607" i="151"/>
  <c r="C607" i="151"/>
  <c r="D607" i="151"/>
  <c r="E607" i="151"/>
  <c r="F607" i="151"/>
  <c r="G607" i="151"/>
  <c r="K607" i="151"/>
  <c r="A608" i="151"/>
  <c r="B608" i="151"/>
  <c r="C608" i="151"/>
  <c r="D608" i="151"/>
  <c r="E608" i="151"/>
  <c r="F608" i="151"/>
  <c r="G608" i="151"/>
  <c r="K608" i="151"/>
  <c r="A609" i="151"/>
  <c r="B609" i="151"/>
  <c r="C609" i="151"/>
  <c r="D609" i="151"/>
  <c r="E609" i="151"/>
  <c r="F609" i="151"/>
  <c r="G609" i="151"/>
  <c r="K609" i="151"/>
  <c r="A610" i="151"/>
  <c r="B610" i="151"/>
  <c r="C610" i="151"/>
  <c r="D610" i="151"/>
  <c r="E610" i="151"/>
  <c r="F610" i="151"/>
  <c r="G610" i="151"/>
  <c r="K610" i="151"/>
  <c r="A611" i="151"/>
  <c r="B611" i="151"/>
  <c r="C611" i="151"/>
  <c r="D611" i="151"/>
  <c r="E611" i="151"/>
  <c r="F611" i="151"/>
  <c r="G611" i="151"/>
  <c r="K611" i="151"/>
  <c r="A612" i="151"/>
  <c r="B612" i="151"/>
  <c r="C612" i="151"/>
  <c r="D612" i="151"/>
  <c r="E612" i="151"/>
  <c r="F612" i="151"/>
  <c r="G612" i="151"/>
  <c r="K612" i="151"/>
  <c r="A613" i="151"/>
  <c r="B613" i="151"/>
  <c r="C613" i="151"/>
  <c r="D613" i="151"/>
  <c r="E613" i="151"/>
  <c r="F613" i="151"/>
  <c r="G613" i="151"/>
  <c r="K613" i="151"/>
  <c r="A614" i="151"/>
  <c r="B614" i="151"/>
  <c r="C614" i="151"/>
  <c r="D614" i="151"/>
  <c r="E614" i="151"/>
  <c r="F614" i="151"/>
  <c r="G614" i="151"/>
  <c r="K614" i="151"/>
  <c r="A615" i="151"/>
  <c r="B615" i="151"/>
  <c r="C615" i="151"/>
  <c r="D615" i="151"/>
  <c r="E615" i="151"/>
  <c r="F615" i="151"/>
  <c r="G615" i="151"/>
  <c r="K615" i="151"/>
  <c r="A616" i="151"/>
  <c r="B616" i="151"/>
  <c r="C616" i="151"/>
  <c r="D616" i="151"/>
  <c r="E616" i="151"/>
  <c r="F616" i="151"/>
  <c r="G616" i="151"/>
  <c r="K616" i="151"/>
  <c r="A617" i="151"/>
  <c r="B617" i="151"/>
  <c r="C617" i="151"/>
  <c r="D617" i="151"/>
  <c r="E617" i="151"/>
  <c r="F617" i="151"/>
  <c r="G617" i="151"/>
  <c r="K617" i="151"/>
  <c r="A618" i="151"/>
  <c r="B618" i="151"/>
  <c r="C618" i="151"/>
  <c r="D618" i="151"/>
  <c r="E618" i="151"/>
  <c r="F618" i="151"/>
  <c r="G618" i="151"/>
  <c r="K618" i="151"/>
  <c r="A619" i="151"/>
  <c r="B619" i="151"/>
  <c r="C619" i="151"/>
  <c r="D619" i="151"/>
  <c r="E619" i="151"/>
  <c r="F619" i="151"/>
  <c r="G619" i="151"/>
  <c r="K619" i="151"/>
  <c r="A620" i="151"/>
  <c r="B620" i="151"/>
  <c r="C620" i="151"/>
  <c r="D620" i="151"/>
  <c r="E620" i="151"/>
  <c r="F620" i="151"/>
  <c r="G620" i="151"/>
  <c r="K620" i="151"/>
  <c r="A621" i="151"/>
  <c r="B621" i="151"/>
  <c r="C621" i="151"/>
  <c r="D621" i="151"/>
  <c r="E621" i="151"/>
  <c r="F621" i="151"/>
  <c r="G621" i="151"/>
  <c r="K621" i="151"/>
  <c r="A622" i="151"/>
  <c r="B622" i="151"/>
  <c r="C622" i="151"/>
  <c r="D622" i="151"/>
  <c r="E622" i="151"/>
  <c r="F622" i="151"/>
  <c r="G622" i="151"/>
  <c r="K622" i="151"/>
  <c r="A623" i="151"/>
  <c r="B623" i="151"/>
  <c r="C623" i="151"/>
  <c r="D623" i="151"/>
  <c r="E623" i="151"/>
  <c r="F623" i="151"/>
  <c r="G623" i="151"/>
  <c r="K623" i="151"/>
  <c r="A624" i="151"/>
  <c r="B624" i="151"/>
  <c r="C624" i="151"/>
  <c r="D624" i="151"/>
  <c r="E624" i="151"/>
  <c r="F624" i="151"/>
  <c r="G624" i="151"/>
  <c r="K624" i="151"/>
  <c r="A625" i="151"/>
  <c r="B625" i="151"/>
  <c r="C625" i="151"/>
  <c r="D625" i="151"/>
  <c r="E625" i="151"/>
  <c r="F625" i="151"/>
  <c r="G625" i="151"/>
  <c r="K625" i="151"/>
  <c r="A626" i="151"/>
  <c r="B626" i="151"/>
  <c r="C626" i="151"/>
  <c r="D626" i="151"/>
  <c r="E626" i="151"/>
  <c r="F626" i="151"/>
  <c r="G626" i="151"/>
  <c r="K626" i="151"/>
  <c r="A627" i="151"/>
  <c r="B627" i="151"/>
  <c r="C627" i="151"/>
  <c r="D627" i="151"/>
  <c r="E627" i="151"/>
  <c r="F627" i="151"/>
  <c r="G627" i="151"/>
  <c r="K627" i="151"/>
  <c r="A628" i="151"/>
  <c r="B628" i="151"/>
  <c r="C628" i="151"/>
  <c r="D628" i="151"/>
  <c r="E628" i="151"/>
  <c r="F628" i="151"/>
  <c r="G628" i="151"/>
  <c r="K628" i="151"/>
  <c r="A629" i="151"/>
  <c r="B629" i="151"/>
  <c r="C629" i="151"/>
  <c r="D629" i="151"/>
  <c r="E629" i="151"/>
  <c r="F629" i="151"/>
  <c r="G629" i="151"/>
  <c r="K629" i="151"/>
  <c r="A630" i="151"/>
  <c r="B630" i="151"/>
  <c r="C630" i="151"/>
  <c r="D630" i="151"/>
  <c r="E630" i="151"/>
  <c r="F630" i="151"/>
  <c r="G630" i="151"/>
  <c r="K630" i="151"/>
  <c r="A631" i="151"/>
  <c r="B631" i="151"/>
  <c r="C631" i="151"/>
  <c r="D631" i="151"/>
  <c r="E631" i="151"/>
  <c r="F631" i="151"/>
  <c r="G631" i="151"/>
  <c r="K631" i="151"/>
  <c r="A632" i="151"/>
  <c r="B632" i="151"/>
  <c r="C632" i="151"/>
  <c r="D632" i="151"/>
  <c r="E632" i="151"/>
  <c r="F632" i="151"/>
  <c r="G632" i="151"/>
  <c r="K632" i="151"/>
  <c r="A633" i="151"/>
  <c r="B633" i="151"/>
  <c r="C633" i="151"/>
  <c r="D633" i="151"/>
  <c r="E633" i="151"/>
  <c r="F633" i="151"/>
  <c r="G633" i="151"/>
  <c r="K633" i="151"/>
  <c r="A634" i="151"/>
  <c r="B634" i="151"/>
  <c r="C634" i="151"/>
  <c r="D634" i="151"/>
  <c r="E634" i="151"/>
  <c r="F634" i="151"/>
  <c r="G634" i="151"/>
  <c r="K634" i="151"/>
  <c r="A635" i="151"/>
  <c r="B635" i="151"/>
  <c r="C635" i="151"/>
  <c r="D635" i="151"/>
  <c r="E635" i="151"/>
  <c r="F635" i="151"/>
  <c r="G635" i="151"/>
  <c r="K635" i="151"/>
  <c r="A636" i="151"/>
  <c r="B636" i="151"/>
  <c r="C636" i="151"/>
  <c r="D636" i="151"/>
  <c r="E636" i="151"/>
  <c r="F636" i="151"/>
  <c r="G636" i="151"/>
  <c r="K636" i="151"/>
  <c r="A637" i="151"/>
  <c r="B637" i="151"/>
  <c r="C637" i="151"/>
  <c r="D637" i="151"/>
  <c r="E637" i="151"/>
  <c r="F637" i="151"/>
  <c r="G637" i="151"/>
  <c r="K637" i="151"/>
  <c r="A638" i="151"/>
  <c r="B638" i="151"/>
  <c r="C638" i="151"/>
  <c r="D638" i="151"/>
  <c r="E638" i="151"/>
  <c r="F638" i="151"/>
  <c r="G638" i="151"/>
  <c r="K638" i="151"/>
  <c r="A639" i="151"/>
  <c r="B639" i="151"/>
  <c r="C639" i="151"/>
  <c r="D639" i="151"/>
  <c r="E639" i="151"/>
  <c r="F639" i="151"/>
  <c r="G639" i="151"/>
  <c r="K639" i="151"/>
  <c r="A640" i="151"/>
  <c r="B640" i="151"/>
  <c r="C640" i="151"/>
  <c r="D640" i="151"/>
  <c r="E640" i="151"/>
  <c r="F640" i="151"/>
  <c r="G640" i="151"/>
  <c r="K640" i="151"/>
  <c r="A641" i="151"/>
  <c r="B641" i="151"/>
  <c r="C641" i="151"/>
  <c r="D641" i="151"/>
  <c r="E641" i="151"/>
  <c r="F641" i="151"/>
  <c r="G641" i="151"/>
  <c r="K641" i="151"/>
  <c r="A642" i="151"/>
  <c r="B642" i="151"/>
  <c r="C642" i="151"/>
  <c r="D642" i="151"/>
  <c r="E642" i="151"/>
  <c r="F642" i="151"/>
  <c r="G642" i="151"/>
  <c r="K642" i="151"/>
  <c r="A643" i="151"/>
  <c r="B643" i="151"/>
  <c r="C643" i="151"/>
  <c r="D643" i="151"/>
  <c r="E643" i="151"/>
  <c r="F643" i="151"/>
  <c r="G643" i="151"/>
  <c r="K643" i="151"/>
  <c r="A644" i="151"/>
  <c r="B644" i="151"/>
  <c r="C644" i="151"/>
  <c r="D644" i="151"/>
  <c r="E644" i="151"/>
  <c r="F644" i="151"/>
  <c r="G644" i="151"/>
  <c r="K644" i="151"/>
  <c r="A645" i="151"/>
  <c r="B645" i="151"/>
  <c r="C645" i="151"/>
  <c r="D645" i="151"/>
  <c r="E645" i="151"/>
  <c r="F645" i="151"/>
  <c r="G645" i="151"/>
  <c r="K645" i="151"/>
  <c r="A646" i="151"/>
  <c r="B646" i="151"/>
  <c r="C646" i="151"/>
  <c r="D646" i="151"/>
  <c r="E646" i="151"/>
  <c r="F646" i="151"/>
  <c r="G646" i="151"/>
  <c r="K646" i="151"/>
  <c r="A647" i="151"/>
  <c r="B647" i="151"/>
  <c r="C647" i="151"/>
  <c r="D647" i="151"/>
  <c r="E647" i="151"/>
  <c r="F647" i="151"/>
  <c r="G647" i="151"/>
  <c r="K647" i="151"/>
  <c r="A648" i="151"/>
  <c r="B648" i="151"/>
  <c r="C648" i="151"/>
  <c r="D648" i="151"/>
  <c r="E648" i="151"/>
  <c r="F648" i="151"/>
  <c r="G648" i="151"/>
  <c r="K648" i="151"/>
  <c r="A649" i="151"/>
  <c r="B649" i="151"/>
  <c r="C649" i="151"/>
  <c r="D649" i="151"/>
  <c r="E649" i="151"/>
  <c r="F649" i="151"/>
  <c r="G649" i="151"/>
  <c r="K649" i="151"/>
  <c r="A650" i="151"/>
  <c r="B650" i="151"/>
  <c r="C650" i="151"/>
  <c r="D650" i="151"/>
  <c r="E650" i="151"/>
  <c r="F650" i="151"/>
  <c r="G650" i="151"/>
  <c r="K650" i="151"/>
  <c r="A651" i="151"/>
  <c r="B651" i="151"/>
  <c r="C651" i="151"/>
  <c r="D651" i="151"/>
  <c r="E651" i="151"/>
  <c r="F651" i="151"/>
  <c r="G651" i="151"/>
  <c r="K651" i="151"/>
  <c r="A652" i="151"/>
  <c r="B652" i="151"/>
  <c r="C652" i="151"/>
  <c r="D652" i="151"/>
  <c r="E652" i="151"/>
  <c r="F652" i="151"/>
  <c r="G652" i="151"/>
  <c r="K652" i="151"/>
  <c r="A653" i="151"/>
  <c r="B653" i="151"/>
  <c r="C653" i="151"/>
  <c r="D653" i="151"/>
  <c r="E653" i="151"/>
  <c r="F653" i="151"/>
  <c r="G653" i="151"/>
  <c r="K653" i="151"/>
  <c r="A654" i="151"/>
  <c r="B654" i="151"/>
  <c r="C654" i="151"/>
  <c r="D654" i="151"/>
  <c r="E654" i="151"/>
  <c r="F654" i="151"/>
  <c r="G654" i="151"/>
  <c r="K654" i="151"/>
  <c r="A655" i="151"/>
  <c r="B655" i="151"/>
  <c r="C655" i="151"/>
  <c r="D655" i="151"/>
  <c r="E655" i="151"/>
  <c r="F655" i="151"/>
  <c r="G655" i="151"/>
  <c r="K655" i="151"/>
  <c r="A656" i="151"/>
  <c r="B656" i="151"/>
  <c r="C656" i="151"/>
  <c r="D656" i="151"/>
  <c r="E656" i="151"/>
  <c r="F656" i="151"/>
  <c r="G656" i="151"/>
  <c r="K656" i="151"/>
  <c r="A657" i="151"/>
  <c r="B657" i="151"/>
  <c r="C657" i="151"/>
  <c r="D657" i="151"/>
  <c r="E657" i="151"/>
  <c r="F657" i="151"/>
  <c r="G657" i="151"/>
  <c r="K657" i="151"/>
  <c r="A658" i="151"/>
  <c r="B658" i="151"/>
  <c r="C658" i="151"/>
  <c r="D658" i="151"/>
  <c r="E658" i="151"/>
  <c r="F658" i="151"/>
  <c r="G658" i="151"/>
  <c r="K658" i="151"/>
  <c r="A659" i="151"/>
  <c r="B659" i="151"/>
  <c r="C659" i="151"/>
  <c r="D659" i="151"/>
  <c r="E659" i="151"/>
  <c r="F659" i="151"/>
  <c r="G659" i="151"/>
  <c r="K659" i="151"/>
  <c r="A584" i="151"/>
  <c r="B584" i="151"/>
  <c r="C584" i="151"/>
  <c r="D584" i="151"/>
  <c r="E584" i="151"/>
  <c r="F584" i="151"/>
  <c r="G584" i="151"/>
  <c r="K584" i="151"/>
  <c r="A585" i="151"/>
  <c r="B585" i="151"/>
  <c r="C585" i="151"/>
  <c r="D585" i="151"/>
  <c r="E585" i="151"/>
  <c r="F585" i="151"/>
  <c r="G585" i="151"/>
  <c r="K585" i="151"/>
  <c r="A586" i="151"/>
  <c r="B586" i="151"/>
  <c r="C586" i="151"/>
  <c r="D586" i="151"/>
  <c r="E586" i="151"/>
  <c r="F586" i="151"/>
  <c r="G586" i="151"/>
  <c r="K586" i="151"/>
  <c r="A587" i="151"/>
  <c r="B587" i="151"/>
  <c r="C587" i="151"/>
  <c r="D587" i="151"/>
  <c r="E587" i="151"/>
  <c r="F587" i="151"/>
  <c r="G587" i="151"/>
  <c r="K587" i="151"/>
  <c r="A588" i="151"/>
  <c r="B588" i="151"/>
  <c r="C588" i="151"/>
  <c r="D588" i="151"/>
  <c r="E588" i="151"/>
  <c r="F588" i="151"/>
  <c r="G588" i="151"/>
  <c r="K588" i="151"/>
  <c r="A589" i="151"/>
  <c r="B589" i="151"/>
  <c r="C589" i="151"/>
  <c r="D589" i="151"/>
  <c r="E589" i="151"/>
  <c r="F589" i="151"/>
  <c r="G589" i="151"/>
  <c r="K589" i="151"/>
  <c r="A590" i="151"/>
  <c r="B590" i="151"/>
  <c r="C590" i="151"/>
  <c r="D590" i="151"/>
  <c r="E590" i="151"/>
  <c r="F590" i="151"/>
  <c r="G590" i="151"/>
  <c r="K590" i="151"/>
  <c r="A591" i="151"/>
  <c r="B591" i="151"/>
  <c r="C591" i="151"/>
  <c r="D591" i="151"/>
  <c r="E591" i="151"/>
  <c r="F591" i="151"/>
  <c r="G591" i="151"/>
  <c r="K591" i="151"/>
  <c r="A592" i="151"/>
  <c r="B592" i="151"/>
  <c r="C592" i="151"/>
  <c r="D592" i="151"/>
  <c r="E592" i="151"/>
  <c r="F592" i="151"/>
  <c r="G592" i="151"/>
  <c r="K592" i="151"/>
  <c r="A593" i="151"/>
  <c r="B593" i="151"/>
  <c r="C593" i="151"/>
  <c r="D593" i="151"/>
  <c r="E593" i="151"/>
  <c r="F593" i="151"/>
  <c r="G593" i="151"/>
  <c r="K593" i="151"/>
  <c r="A594" i="151"/>
  <c r="B594" i="151"/>
  <c r="C594" i="151"/>
  <c r="D594" i="151"/>
  <c r="E594" i="151"/>
  <c r="F594" i="151"/>
  <c r="G594" i="151"/>
  <c r="K594" i="151"/>
  <c r="A595" i="151"/>
  <c r="B595" i="151"/>
  <c r="C595" i="151"/>
  <c r="D595" i="151"/>
  <c r="E595" i="151"/>
  <c r="F595" i="151"/>
  <c r="G595" i="151"/>
  <c r="K595" i="151"/>
  <c r="A596" i="151"/>
  <c r="B596" i="151"/>
  <c r="C596" i="151"/>
  <c r="D596" i="151"/>
  <c r="E596" i="151"/>
  <c r="F596" i="151"/>
  <c r="G596" i="151"/>
  <c r="K596" i="151"/>
  <c r="A597" i="151"/>
  <c r="B597" i="151"/>
  <c r="C597" i="151"/>
  <c r="D597" i="151"/>
  <c r="E597" i="151"/>
  <c r="F597" i="151"/>
  <c r="G597" i="151"/>
  <c r="K597" i="151"/>
  <c r="A598" i="151"/>
  <c r="B598" i="151"/>
  <c r="C598" i="151"/>
  <c r="D598" i="151"/>
  <c r="E598" i="151"/>
  <c r="F598" i="151"/>
  <c r="G598" i="151"/>
  <c r="K598" i="151"/>
  <c r="A599" i="151"/>
  <c r="B599" i="151"/>
  <c r="C599" i="151"/>
  <c r="D599" i="151"/>
  <c r="E599" i="151"/>
  <c r="F599" i="151"/>
  <c r="G599" i="151"/>
  <c r="K599" i="151"/>
  <c r="A600" i="151"/>
  <c r="B600" i="151"/>
  <c r="C600" i="151"/>
  <c r="D600" i="151"/>
  <c r="E600" i="151"/>
  <c r="F600" i="151"/>
  <c r="G600" i="151"/>
  <c r="K600" i="151"/>
  <c r="A601" i="151"/>
  <c r="B601" i="151"/>
  <c r="C601" i="151"/>
  <c r="D601" i="151"/>
  <c r="E601" i="151"/>
  <c r="F601" i="151"/>
  <c r="G601" i="151"/>
  <c r="K601" i="151"/>
  <c r="A422" i="151"/>
  <c r="B422" i="151"/>
  <c r="C422" i="151"/>
  <c r="D422" i="151"/>
  <c r="E422" i="151"/>
  <c r="F422" i="151"/>
  <c r="G422" i="151"/>
  <c r="K422" i="151"/>
  <c r="A423" i="151"/>
  <c r="B423" i="151"/>
  <c r="C423" i="151"/>
  <c r="D423" i="151"/>
  <c r="E423" i="151"/>
  <c r="F423" i="151"/>
  <c r="G423" i="151"/>
  <c r="K423" i="151"/>
  <c r="A424" i="151"/>
  <c r="B424" i="151"/>
  <c r="C424" i="151"/>
  <c r="D424" i="151"/>
  <c r="E424" i="151"/>
  <c r="F424" i="151"/>
  <c r="G424" i="151"/>
  <c r="K424" i="151"/>
  <c r="A425" i="151"/>
  <c r="B425" i="151"/>
  <c r="C425" i="151"/>
  <c r="D425" i="151"/>
  <c r="E425" i="151"/>
  <c r="F425" i="151"/>
  <c r="G425" i="151"/>
  <c r="K425" i="151"/>
  <c r="A426" i="151"/>
  <c r="B426" i="151"/>
  <c r="C426" i="151"/>
  <c r="D426" i="151"/>
  <c r="E426" i="151"/>
  <c r="F426" i="151"/>
  <c r="G426" i="151"/>
  <c r="K426" i="151"/>
  <c r="A427" i="151"/>
  <c r="B427" i="151"/>
  <c r="C427" i="151"/>
  <c r="D427" i="151"/>
  <c r="E427" i="151"/>
  <c r="F427" i="151"/>
  <c r="G427" i="151"/>
  <c r="K427" i="151"/>
  <c r="A428" i="151"/>
  <c r="B428" i="151"/>
  <c r="C428" i="151"/>
  <c r="D428" i="151"/>
  <c r="E428" i="151"/>
  <c r="F428" i="151"/>
  <c r="G428" i="151"/>
  <c r="K428" i="151"/>
  <c r="A429" i="151"/>
  <c r="B429" i="151"/>
  <c r="C429" i="151"/>
  <c r="D429" i="151"/>
  <c r="E429" i="151"/>
  <c r="F429" i="151"/>
  <c r="G429" i="151"/>
  <c r="K429" i="151"/>
  <c r="A430" i="151"/>
  <c r="B430" i="151"/>
  <c r="C430" i="151"/>
  <c r="D430" i="151"/>
  <c r="E430" i="151"/>
  <c r="F430" i="151"/>
  <c r="G430" i="151"/>
  <c r="K430" i="151"/>
  <c r="A431" i="151"/>
  <c r="B431" i="151"/>
  <c r="C431" i="151"/>
  <c r="D431" i="151"/>
  <c r="E431" i="151"/>
  <c r="F431" i="151"/>
  <c r="G431" i="151"/>
  <c r="K431" i="151"/>
  <c r="A432" i="151"/>
  <c r="B432" i="151"/>
  <c r="C432" i="151"/>
  <c r="D432" i="151"/>
  <c r="E432" i="151"/>
  <c r="F432" i="151"/>
  <c r="G432" i="151"/>
  <c r="K432" i="151"/>
  <c r="A433" i="151"/>
  <c r="B433" i="151"/>
  <c r="C433" i="151"/>
  <c r="D433" i="151"/>
  <c r="E433" i="151"/>
  <c r="F433" i="151"/>
  <c r="G433" i="151"/>
  <c r="K433" i="151"/>
  <c r="A434" i="151"/>
  <c r="B434" i="151"/>
  <c r="C434" i="151"/>
  <c r="D434" i="151"/>
  <c r="E434" i="151"/>
  <c r="F434" i="151"/>
  <c r="G434" i="151"/>
  <c r="K434" i="151"/>
  <c r="A435" i="151"/>
  <c r="B435" i="151"/>
  <c r="C435" i="151"/>
  <c r="D435" i="151"/>
  <c r="E435" i="151"/>
  <c r="F435" i="151"/>
  <c r="G435" i="151"/>
  <c r="K435" i="151"/>
  <c r="A436" i="151"/>
  <c r="B436" i="151"/>
  <c r="C436" i="151"/>
  <c r="D436" i="151"/>
  <c r="E436" i="151"/>
  <c r="F436" i="151"/>
  <c r="G436" i="151"/>
  <c r="K436" i="151"/>
  <c r="A437" i="151"/>
  <c r="B437" i="151"/>
  <c r="C437" i="151"/>
  <c r="D437" i="151"/>
  <c r="E437" i="151"/>
  <c r="F437" i="151"/>
  <c r="G437" i="151"/>
  <c r="K437" i="151"/>
  <c r="A438" i="151"/>
  <c r="B438" i="151"/>
  <c r="C438" i="151"/>
  <c r="D438" i="151"/>
  <c r="E438" i="151"/>
  <c r="F438" i="151"/>
  <c r="G438" i="151"/>
  <c r="K438" i="151"/>
  <c r="A439" i="151"/>
  <c r="B439" i="151"/>
  <c r="C439" i="151"/>
  <c r="D439" i="151"/>
  <c r="E439" i="151"/>
  <c r="F439" i="151"/>
  <c r="G439" i="151"/>
  <c r="K439" i="151"/>
  <c r="A440" i="151"/>
  <c r="B440" i="151"/>
  <c r="C440" i="151"/>
  <c r="D440" i="151"/>
  <c r="E440" i="151"/>
  <c r="F440" i="151"/>
  <c r="G440" i="151"/>
  <c r="K440" i="151"/>
  <c r="A441" i="151"/>
  <c r="B441" i="151"/>
  <c r="C441" i="151"/>
  <c r="D441" i="151"/>
  <c r="E441" i="151"/>
  <c r="F441" i="151"/>
  <c r="G441" i="151"/>
  <c r="K441" i="151"/>
  <c r="A442" i="151"/>
  <c r="B442" i="151"/>
  <c r="C442" i="151"/>
  <c r="D442" i="151"/>
  <c r="E442" i="151"/>
  <c r="F442" i="151"/>
  <c r="G442" i="151"/>
  <c r="K442" i="151"/>
  <c r="A443" i="151"/>
  <c r="B443" i="151"/>
  <c r="C443" i="151"/>
  <c r="D443" i="151"/>
  <c r="E443" i="151"/>
  <c r="F443" i="151"/>
  <c r="G443" i="151"/>
  <c r="K443" i="151"/>
  <c r="A444" i="151"/>
  <c r="B444" i="151"/>
  <c r="C444" i="151"/>
  <c r="D444" i="151"/>
  <c r="E444" i="151"/>
  <c r="F444" i="151"/>
  <c r="G444" i="151"/>
  <c r="K444" i="151"/>
  <c r="A445" i="151"/>
  <c r="B445" i="151"/>
  <c r="C445" i="151"/>
  <c r="D445" i="151"/>
  <c r="E445" i="151"/>
  <c r="F445" i="151"/>
  <c r="G445" i="151"/>
  <c r="K445" i="151"/>
  <c r="A446" i="151"/>
  <c r="B446" i="151"/>
  <c r="C446" i="151"/>
  <c r="D446" i="151"/>
  <c r="E446" i="151"/>
  <c r="F446" i="151"/>
  <c r="G446" i="151"/>
  <c r="K446" i="151"/>
  <c r="A447" i="151"/>
  <c r="B447" i="151"/>
  <c r="C447" i="151"/>
  <c r="D447" i="151"/>
  <c r="E447" i="151"/>
  <c r="F447" i="151"/>
  <c r="G447" i="151"/>
  <c r="K447" i="151"/>
  <c r="A448" i="151"/>
  <c r="B448" i="151"/>
  <c r="C448" i="151"/>
  <c r="D448" i="151"/>
  <c r="E448" i="151"/>
  <c r="F448" i="151"/>
  <c r="G448" i="151"/>
  <c r="K448" i="151"/>
  <c r="A449" i="151"/>
  <c r="B449" i="151"/>
  <c r="C449" i="151"/>
  <c r="D449" i="151"/>
  <c r="E449" i="151"/>
  <c r="F449" i="151"/>
  <c r="G449" i="151"/>
  <c r="K449" i="151"/>
  <c r="A450" i="151"/>
  <c r="B450" i="151"/>
  <c r="C450" i="151"/>
  <c r="D450" i="151"/>
  <c r="E450" i="151"/>
  <c r="F450" i="151"/>
  <c r="G450" i="151"/>
  <c r="K450" i="151"/>
  <c r="A451" i="151"/>
  <c r="B451" i="151"/>
  <c r="C451" i="151"/>
  <c r="D451" i="151"/>
  <c r="E451" i="151"/>
  <c r="F451" i="151"/>
  <c r="G451" i="151"/>
  <c r="K451" i="151"/>
  <c r="A452" i="151"/>
  <c r="B452" i="151"/>
  <c r="C452" i="151"/>
  <c r="D452" i="151"/>
  <c r="E452" i="151"/>
  <c r="F452" i="151"/>
  <c r="G452" i="151"/>
  <c r="K452" i="151"/>
  <c r="A453" i="151"/>
  <c r="B453" i="151"/>
  <c r="C453" i="151"/>
  <c r="D453" i="151"/>
  <c r="E453" i="151"/>
  <c r="F453" i="151"/>
  <c r="G453" i="151"/>
  <c r="K453" i="151"/>
  <c r="A454" i="151"/>
  <c r="B454" i="151"/>
  <c r="C454" i="151"/>
  <c r="D454" i="151"/>
  <c r="E454" i="151"/>
  <c r="F454" i="151"/>
  <c r="G454" i="151"/>
  <c r="K454" i="151"/>
  <c r="A455" i="151"/>
  <c r="B455" i="151"/>
  <c r="C455" i="151"/>
  <c r="D455" i="151"/>
  <c r="E455" i="151"/>
  <c r="F455" i="151"/>
  <c r="G455" i="151"/>
  <c r="K455" i="151"/>
  <c r="A456" i="151"/>
  <c r="B456" i="151"/>
  <c r="C456" i="151"/>
  <c r="D456" i="151"/>
  <c r="E456" i="151"/>
  <c r="F456" i="151"/>
  <c r="G456" i="151"/>
  <c r="K456" i="151"/>
  <c r="A457" i="151"/>
  <c r="B457" i="151"/>
  <c r="C457" i="151"/>
  <c r="D457" i="151"/>
  <c r="E457" i="151"/>
  <c r="F457" i="151"/>
  <c r="G457" i="151"/>
  <c r="K457" i="151"/>
  <c r="A458" i="151"/>
  <c r="B458" i="151"/>
  <c r="C458" i="151"/>
  <c r="D458" i="151"/>
  <c r="E458" i="151"/>
  <c r="F458" i="151"/>
  <c r="G458" i="151"/>
  <c r="K458" i="151"/>
  <c r="A459" i="151"/>
  <c r="B459" i="151"/>
  <c r="C459" i="151"/>
  <c r="D459" i="151"/>
  <c r="E459" i="151"/>
  <c r="F459" i="151"/>
  <c r="G459" i="151"/>
  <c r="K459" i="151"/>
  <c r="A460" i="151"/>
  <c r="B460" i="151"/>
  <c r="C460" i="151"/>
  <c r="D460" i="151"/>
  <c r="E460" i="151"/>
  <c r="F460" i="151"/>
  <c r="G460" i="151"/>
  <c r="K460" i="151"/>
  <c r="A461" i="151"/>
  <c r="B461" i="151"/>
  <c r="C461" i="151"/>
  <c r="D461" i="151"/>
  <c r="E461" i="151"/>
  <c r="F461" i="151"/>
  <c r="G461" i="151"/>
  <c r="K461" i="151"/>
  <c r="A462" i="151"/>
  <c r="B462" i="151"/>
  <c r="C462" i="151"/>
  <c r="D462" i="151"/>
  <c r="E462" i="151"/>
  <c r="F462" i="151"/>
  <c r="G462" i="151"/>
  <c r="K462" i="151"/>
  <c r="A463" i="151"/>
  <c r="B463" i="151"/>
  <c r="C463" i="151"/>
  <c r="D463" i="151"/>
  <c r="E463" i="151"/>
  <c r="F463" i="151"/>
  <c r="G463" i="151"/>
  <c r="K463" i="151"/>
  <c r="A464" i="151"/>
  <c r="B464" i="151"/>
  <c r="C464" i="151"/>
  <c r="D464" i="151"/>
  <c r="E464" i="151"/>
  <c r="F464" i="151"/>
  <c r="G464" i="151"/>
  <c r="K464" i="151"/>
  <c r="A465" i="151"/>
  <c r="B465" i="151"/>
  <c r="C465" i="151"/>
  <c r="D465" i="151"/>
  <c r="E465" i="151"/>
  <c r="F465" i="151"/>
  <c r="G465" i="151"/>
  <c r="K465" i="151"/>
  <c r="A466" i="151"/>
  <c r="B466" i="151"/>
  <c r="C466" i="151"/>
  <c r="D466" i="151"/>
  <c r="E466" i="151"/>
  <c r="F466" i="151"/>
  <c r="G466" i="151"/>
  <c r="K466" i="151"/>
  <c r="A467" i="151"/>
  <c r="B467" i="151"/>
  <c r="C467" i="151"/>
  <c r="D467" i="151"/>
  <c r="E467" i="151"/>
  <c r="F467" i="151"/>
  <c r="G467" i="151"/>
  <c r="K467" i="151"/>
  <c r="A468" i="151"/>
  <c r="B468" i="151"/>
  <c r="C468" i="151"/>
  <c r="D468" i="151"/>
  <c r="E468" i="151"/>
  <c r="F468" i="151"/>
  <c r="G468" i="151"/>
  <c r="K468" i="151"/>
  <c r="A469" i="151"/>
  <c r="B469" i="151"/>
  <c r="C469" i="151"/>
  <c r="D469" i="151"/>
  <c r="E469" i="151"/>
  <c r="F469" i="151"/>
  <c r="G469" i="151"/>
  <c r="K469" i="151"/>
  <c r="A470" i="151"/>
  <c r="B470" i="151"/>
  <c r="C470" i="151"/>
  <c r="D470" i="151"/>
  <c r="E470" i="151"/>
  <c r="F470" i="151"/>
  <c r="G470" i="151"/>
  <c r="K470" i="151"/>
  <c r="A471" i="151"/>
  <c r="B471" i="151"/>
  <c r="C471" i="151"/>
  <c r="D471" i="151"/>
  <c r="E471" i="151"/>
  <c r="F471" i="151"/>
  <c r="G471" i="151"/>
  <c r="K471" i="151"/>
  <c r="A472" i="151"/>
  <c r="B472" i="151"/>
  <c r="C472" i="151"/>
  <c r="D472" i="151"/>
  <c r="E472" i="151"/>
  <c r="F472" i="151"/>
  <c r="G472" i="151"/>
  <c r="K472" i="151"/>
  <c r="A473" i="151"/>
  <c r="B473" i="151"/>
  <c r="C473" i="151"/>
  <c r="D473" i="151"/>
  <c r="E473" i="151"/>
  <c r="F473" i="151"/>
  <c r="G473" i="151"/>
  <c r="K473" i="151"/>
  <c r="A474" i="151"/>
  <c r="B474" i="151"/>
  <c r="C474" i="151"/>
  <c r="D474" i="151"/>
  <c r="E474" i="151"/>
  <c r="F474" i="151"/>
  <c r="G474" i="151"/>
  <c r="K474" i="151"/>
  <c r="A475" i="151"/>
  <c r="B475" i="151"/>
  <c r="C475" i="151"/>
  <c r="D475" i="151"/>
  <c r="E475" i="151"/>
  <c r="F475" i="151"/>
  <c r="G475" i="151"/>
  <c r="K475" i="151"/>
  <c r="A476" i="151"/>
  <c r="B476" i="151"/>
  <c r="C476" i="151"/>
  <c r="D476" i="151"/>
  <c r="E476" i="151"/>
  <c r="F476" i="151"/>
  <c r="G476" i="151"/>
  <c r="K476" i="151"/>
  <c r="A477" i="151"/>
  <c r="B477" i="151"/>
  <c r="C477" i="151"/>
  <c r="D477" i="151"/>
  <c r="E477" i="151"/>
  <c r="F477" i="151"/>
  <c r="G477" i="151"/>
  <c r="K477" i="151"/>
  <c r="A478" i="151"/>
  <c r="B478" i="151"/>
  <c r="C478" i="151"/>
  <c r="D478" i="151"/>
  <c r="E478" i="151"/>
  <c r="F478" i="151"/>
  <c r="G478" i="151"/>
  <c r="K478" i="151"/>
  <c r="A479" i="151"/>
  <c r="B479" i="151"/>
  <c r="C479" i="151"/>
  <c r="D479" i="151"/>
  <c r="E479" i="151"/>
  <c r="F479" i="151"/>
  <c r="G479" i="151"/>
  <c r="K479" i="151"/>
  <c r="A480" i="151"/>
  <c r="B480" i="151"/>
  <c r="C480" i="151"/>
  <c r="D480" i="151"/>
  <c r="E480" i="151"/>
  <c r="F480" i="151"/>
  <c r="G480" i="151"/>
  <c r="K480" i="151"/>
  <c r="A481" i="151"/>
  <c r="B481" i="151"/>
  <c r="C481" i="151"/>
  <c r="D481" i="151"/>
  <c r="E481" i="151"/>
  <c r="F481" i="151"/>
  <c r="G481" i="151"/>
  <c r="K481" i="151"/>
  <c r="A482" i="151"/>
  <c r="B482" i="151"/>
  <c r="C482" i="151"/>
  <c r="D482" i="151"/>
  <c r="E482" i="151"/>
  <c r="F482" i="151"/>
  <c r="G482" i="151"/>
  <c r="K482" i="151"/>
  <c r="A483" i="151"/>
  <c r="B483" i="151"/>
  <c r="C483" i="151"/>
  <c r="D483" i="151"/>
  <c r="E483" i="151"/>
  <c r="F483" i="151"/>
  <c r="G483" i="151"/>
  <c r="K483" i="151"/>
  <c r="A484" i="151"/>
  <c r="B484" i="151"/>
  <c r="C484" i="151"/>
  <c r="D484" i="151"/>
  <c r="E484" i="151"/>
  <c r="F484" i="151"/>
  <c r="G484" i="151"/>
  <c r="K484" i="151"/>
  <c r="A485" i="151"/>
  <c r="B485" i="151"/>
  <c r="C485" i="151"/>
  <c r="D485" i="151"/>
  <c r="E485" i="151"/>
  <c r="F485" i="151"/>
  <c r="G485" i="151"/>
  <c r="K485" i="151"/>
  <c r="A486" i="151"/>
  <c r="B486" i="151"/>
  <c r="C486" i="151"/>
  <c r="D486" i="151"/>
  <c r="E486" i="151"/>
  <c r="F486" i="151"/>
  <c r="G486" i="151"/>
  <c r="K486" i="151"/>
  <c r="A487" i="151"/>
  <c r="B487" i="151"/>
  <c r="C487" i="151"/>
  <c r="D487" i="151"/>
  <c r="E487" i="151"/>
  <c r="F487" i="151"/>
  <c r="G487" i="151"/>
  <c r="K487" i="151"/>
  <c r="A488" i="151"/>
  <c r="B488" i="151"/>
  <c r="C488" i="151"/>
  <c r="D488" i="151"/>
  <c r="E488" i="151"/>
  <c r="F488" i="151"/>
  <c r="G488" i="151"/>
  <c r="K488" i="151"/>
  <c r="A489" i="151"/>
  <c r="B489" i="151"/>
  <c r="C489" i="151"/>
  <c r="D489" i="151"/>
  <c r="E489" i="151"/>
  <c r="F489" i="151"/>
  <c r="G489" i="151"/>
  <c r="K489" i="151"/>
  <c r="A490" i="151"/>
  <c r="B490" i="151"/>
  <c r="C490" i="151"/>
  <c r="D490" i="151"/>
  <c r="E490" i="151"/>
  <c r="F490" i="151"/>
  <c r="G490" i="151"/>
  <c r="K490" i="151"/>
  <c r="A491" i="151"/>
  <c r="B491" i="151"/>
  <c r="C491" i="151"/>
  <c r="D491" i="151"/>
  <c r="E491" i="151"/>
  <c r="F491" i="151"/>
  <c r="G491" i="151"/>
  <c r="K491" i="151"/>
  <c r="A492" i="151"/>
  <c r="B492" i="151"/>
  <c r="C492" i="151"/>
  <c r="D492" i="151"/>
  <c r="E492" i="151"/>
  <c r="F492" i="151"/>
  <c r="G492" i="151"/>
  <c r="K492" i="151"/>
  <c r="A493" i="151"/>
  <c r="B493" i="151"/>
  <c r="C493" i="151"/>
  <c r="D493" i="151"/>
  <c r="E493" i="151"/>
  <c r="F493" i="151"/>
  <c r="G493" i="151"/>
  <c r="K493" i="151"/>
  <c r="A494" i="151"/>
  <c r="B494" i="151"/>
  <c r="C494" i="151"/>
  <c r="D494" i="151"/>
  <c r="E494" i="151"/>
  <c r="F494" i="151"/>
  <c r="G494" i="151"/>
  <c r="K494" i="151"/>
  <c r="A495" i="151"/>
  <c r="B495" i="151"/>
  <c r="C495" i="151"/>
  <c r="D495" i="151"/>
  <c r="E495" i="151"/>
  <c r="F495" i="151"/>
  <c r="G495" i="151"/>
  <c r="K495" i="151"/>
  <c r="A496" i="151"/>
  <c r="B496" i="151"/>
  <c r="C496" i="151"/>
  <c r="D496" i="151"/>
  <c r="E496" i="151"/>
  <c r="F496" i="151"/>
  <c r="G496" i="151"/>
  <c r="K496" i="151"/>
  <c r="A497" i="151"/>
  <c r="B497" i="151"/>
  <c r="C497" i="151"/>
  <c r="D497" i="151"/>
  <c r="E497" i="151"/>
  <c r="F497" i="151"/>
  <c r="G497" i="151"/>
  <c r="K497" i="151"/>
  <c r="A498" i="151"/>
  <c r="B498" i="151"/>
  <c r="C498" i="151"/>
  <c r="D498" i="151"/>
  <c r="E498" i="151"/>
  <c r="F498" i="151"/>
  <c r="G498" i="151"/>
  <c r="K498" i="151"/>
  <c r="A499" i="151"/>
  <c r="B499" i="151"/>
  <c r="C499" i="151"/>
  <c r="D499" i="151"/>
  <c r="E499" i="151"/>
  <c r="F499" i="151"/>
  <c r="G499" i="151"/>
  <c r="K499" i="151"/>
  <c r="A500" i="151"/>
  <c r="B500" i="151"/>
  <c r="C500" i="151"/>
  <c r="D500" i="151"/>
  <c r="E500" i="151"/>
  <c r="F500" i="151"/>
  <c r="G500" i="151"/>
  <c r="K500" i="151"/>
  <c r="A501" i="151"/>
  <c r="B501" i="151"/>
  <c r="C501" i="151"/>
  <c r="D501" i="151"/>
  <c r="E501" i="151"/>
  <c r="F501" i="151"/>
  <c r="G501" i="151"/>
  <c r="K501" i="151"/>
  <c r="A502" i="151"/>
  <c r="B502" i="151"/>
  <c r="C502" i="151"/>
  <c r="D502" i="151"/>
  <c r="E502" i="151"/>
  <c r="F502" i="151"/>
  <c r="G502" i="151"/>
  <c r="K502" i="151"/>
  <c r="A503" i="151"/>
  <c r="B503" i="151"/>
  <c r="C503" i="151"/>
  <c r="D503" i="151"/>
  <c r="E503" i="151"/>
  <c r="F503" i="151"/>
  <c r="G503" i="151"/>
  <c r="K503" i="151"/>
  <c r="A504" i="151"/>
  <c r="B504" i="151"/>
  <c r="C504" i="151"/>
  <c r="D504" i="151"/>
  <c r="E504" i="151"/>
  <c r="F504" i="151"/>
  <c r="G504" i="151"/>
  <c r="K504" i="151"/>
  <c r="A505" i="151"/>
  <c r="B505" i="151"/>
  <c r="C505" i="151"/>
  <c r="D505" i="151"/>
  <c r="E505" i="151"/>
  <c r="F505" i="151"/>
  <c r="G505" i="151"/>
  <c r="K505" i="151"/>
  <c r="A506" i="151"/>
  <c r="B506" i="151"/>
  <c r="C506" i="151"/>
  <c r="D506" i="151"/>
  <c r="E506" i="151"/>
  <c r="F506" i="151"/>
  <c r="G506" i="151"/>
  <c r="K506" i="151"/>
  <c r="A507" i="151"/>
  <c r="B507" i="151"/>
  <c r="C507" i="151"/>
  <c r="D507" i="151"/>
  <c r="E507" i="151"/>
  <c r="F507" i="151"/>
  <c r="G507" i="151"/>
  <c r="K507" i="151"/>
  <c r="A508" i="151"/>
  <c r="B508" i="151"/>
  <c r="C508" i="151"/>
  <c r="D508" i="151"/>
  <c r="E508" i="151"/>
  <c r="F508" i="151"/>
  <c r="G508" i="151"/>
  <c r="K508" i="151"/>
  <c r="A509" i="151"/>
  <c r="B509" i="151"/>
  <c r="C509" i="151"/>
  <c r="D509" i="151"/>
  <c r="E509" i="151"/>
  <c r="F509" i="151"/>
  <c r="G509" i="151"/>
  <c r="K509" i="151"/>
  <c r="A510" i="151"/>
  <c r="B510" i="151"/>
  <c r="C510" i="151"/>
  <c r="D510" i="151"/>
  <c r="E510" i="151"/>
  <c r="F510" i="151"/>
  <c r="G510" i="151"/>
  <c r="K510" i="151"/>
  <c r="A511" i="151"/>
  <c r="B511" i="151"/>
  <c r="C511" i="151"/>
  <c r="D511" i="151"/>
  <c r="E511" i="151"/>
  <c r="F511" i="151"/>
  <c r="G511" i="151"/>
  <c r="K511" i="151"/>
  <c r="A512" i="151"/>
  <c r="B512" i="151"/>
  <c r="C512" i="151"/>
  <c r="D512" i="151"/>
  <c r="E512" i="151"/>
  <c r="F512" i="151"/>
  <c r="G512" i="151"/>
  <c r="K512" i="151"/>
  <c r="A513" i="151"/>
  <c r="B513" i="151"/>
  <c r="C513" i="151"/>
  <c r="D513" i="151"/>
  <c r="E513" i="151"/>
  <c r="F513" i="151"/>
  <c r="G513" i="151"/>
  <c r="K513" i="151"/>
  <c r="A514" i="151"/>
  <c r="B514" i="151"/>
  <c r="C514" i="151"/>
  <c r="D514" i="151"/>
  <c r="E514" i="151"/>
  <c r="F514" i="151"/>
  <c r="G514" i="151"/>
  <c r="K514" i="151"/>
  <c r="A515" i="151"/>
  <c r="B515" i="151"/>
  <c r="C515" i="151"/>
  <c r="D515" i="151"/>
  <c r="E515" i="151"/>
  <c r="F515" i="151"/>
  <c r="G515" i="151"/>
  <c r="K515" i="151"/>
  <c r="A516" i="151"/>
  <c r="B516" i="151"/>
  <c r="C516" i="151"/>
  <c r="D516" i="151"/>
  <c r="E516" i="151"/>
  <c r="F516" i="151"/>
  <c r="G516" i="151"/>
  <c r="K516" i="151"/>
  <c r="A517" i="151"/>
  <c r="B517" i="151"/>
  <c r="C517" i="151"/>
  <c r="D517" i="151"/>
  <c r="E517" i="151"/>
  <c r="F517" i="151"/>
  <c r="G517" i="151"/>
  <c r="K517" i="151"/>
  <c r="A518" i="151"/>
  <c r="B518" i="151"/>
  <c r="C518" i="151"/>
  <c r="D518" i="151"/>
  <c r="E518" i="151"/>
  <c r="F518" i="151"/>
  <c r="G518" i="151"/>
  <c r="K518" i="151"/>
  <c r="A519" i="151"/>
  <c r="B519" i="151"/>
  <c r="C519" i="151"/>
  <c r="D519" i="151"/>
  <c r="E519" i="151"/>
  <c r="F519" i="151"/>
  <c r="G519" i="151"/>
  <c r="K519" i="151"/>
  <c r="A520" i="151"/>
  <c r="B520" i="151"/>
  <c r="C520" i="151"/>
  <c r="D520" i="151"/>
  <c r="E520" i="151"/>
  <c r="F520" i="151"/>
  <c r="G520" i="151"/>
  <c r="K520" i="151"/>
  <c r="A521" i="151"/>
  <c r="B521" i="151"/>
  <c r="C521" i="151"/>
  <c r="D521" i="151"/>
  <c r="E521" i="151"/>
  <c r="F521" i="151"/>
  <c r="G521" i="151"/>
  <c r="K521" i="151"/>
  <c r="A522" i="151"/>
  <c r="B522" i="151"/>
  <c r="C522" i="151"/>
  <c r="D522" i="151"/>
  <c r="E522" i="151"/>
  <c r="F522" i="151"/>
  <c r="G522" i="151"/>
  <c r="K522" i="151"/>
  <c r="A525" i="151"/>
  <c r="B525" i="151"/>
  <c r="C525" i="151"/>
  <c r="D525" i="151"/>
  <c r="E525" i="151"/>
  <c r="F525" i="151"/>
  <c r="G525" i="151"/>
  <c r="K525" i="151"/>
  <c r="A526" i="151"/>
  <c r="B526" i="151"/>
  <c r="C526" i="151"/>
  <c r="D526" i="151"/>
  <c r="E526" i="151"/>
  <c r="F526" i="151"/>
  <c r="G526" i="151"/>
  <c r="K526" i="151"/>
  <c r="A527" i="151"/>
  <c r="B527" i="151"/>
  <c r="C527" i="151"/>
  <c r="D527" i="151"/>
  <c r="E527" i="151"/>
  <c r="F527" i="151"/>
  <c r="G527" i="151"/>
  <c r="K527" i="151"/>
  <c r="A528" i="151"/>
  <c r="B528" i="151"/>
  <c r="C528" i="151"/>
  <c r="D528" i="151"/>
  <c r="E528" i="151"/>
  <c r="F528" i="151"/>
  <c r="G528" i="151"/>
  <c r="K528" i="151"/>
  <c r="A529" i="151"/>
  <c r="B529" i="151"/>
  <c r="C529" i="151"/>
  <c r="D529" i="151"/>
  <c r="E529" i="151"/>
  <c r="F529" i="151"/>
  <c r="G529" i="151"/>
  <c r="K529" i="151"/>
  <c r="A530" i="151"/>
  <c r="B530" i="151"/>
  <c r="C530" i="151"/>
  <c r="D530" i="151"/>
  <c r="E530" i="151"/>
  <c r="F530" i="151"/>
  <c r="G530" i="151"/>
  <c r="K530" i="151"/>
  <c r="A531" i="151"/>
  <c r="B531" i="151"/>
  <c r="C531" i="151"/>
  <c r="D531" i="151"/>
  <c r="E531" i="151"/>
  <c r="F531" i="151"/>
  <c r="G531" i="151"/>
  <c r="K531" i="151"/>
  <c r="A532" i="151"/>
  <c r="B532" i="151"/>
  <c r="C532" i="151"/>
  <c r="D532" i="151"/>
  <c r="E532" i="151"/>
  <c r="F532" i="151"/>
  <c r="G532" i="151"/>
  <c r="K532" i="151"/>
  <c r="A533" i="151"/>
  <c r="B533" i="151"/>
  <c r="C533" i="151"/>
  <c r="D533" i="151"/>
  <c r="E533" i="151"/>
  <c r="F533" i="151"/>
  <c r="G533" i="151"/>
  <c r="K533" i="151"/>
  <c r="A534" i="151"/>
  <c r="B534" i="151"/>
  <c r="C534" i="151"/>
  <c r="D534" i="151"/>
  <c r="E534" i="151"/>
  <c r="F534" i="151"/>
  <c r="G534" i="151"/>
  <c r="K534" i="151"/>
  <c r="A535" i="151"/>
  <c r="B535" i="151"/>
  <c r="C535" i="151"/>
  <c r="D535" i="151"/>
  <c r="E535" i="151"/>
  <c r="F535" i="151"/>
  <c r="G535" i="151"/>
  <c r="K535" i="151"/>
  <c r="A536" i="151"/>
  <c r="B536" i="151"/>
  <c r="C536" i="151"/>
  <c r="D536" i="151"/>
  <c r="E536" i="151"/>
  <c r="F536" i="151"/>
  <c r="G536" i="151"/>
  <c r="K536" i="151"/>
  <c r="A537" i="151"/>
  <c r="B537" i="151"/>
  <c r="C537" i="151"/>
  <c r="D537" i="151"/>
  <c r="E537" i="151"/>
  <c r="F537" i="151"/>
  <c r="G537" i="151"/>
  <c r="K537" i="151"/>
  <c r="A538" i="151"/>
  <c r="B538" i="151"/>
  <c r="C538" i="151"/>
  <c r="D538" i="151"/>
  <c r="E538" i="151"/>
  <c r="F538" i="151"/>
  <c r="G538" i="151"/>
  <c r="K538" i="151"/>
  <c r="A539" i="151"/>
  <c r="B539" i="151"/>
  <c r="C539" i="151"/>
  <c r="D539" i="151"/>
  <c r="E539" i="151"/>
  <c r="F539" i="151"/>
  <c r="G539" i="151"/>
  <c r="K539" i="151"/>
  <c r="A540" i="151"/>
  <c r="B540" i="151"/>
  <c r="C540" i="151"/>
  <c r="D540" i="151"/>
  <c r="E540" i="151"/>
  <c r="F540" i="151"/>
  <c r="G540" i="151"/>
  <c r="K540" i="151"/>
  <c r="A541" i="151"/>
  <c r="B541" i="151"/>
  <c r="C541" i="151"/>
  <c r="D541" i="151"/>
  <c r="E541" i="151"/>
  <c r="F541" i="151"/>
  <c r="G541" i="151"/>
  <c r="K541" i="151"/>
  <c r="A542" i="151"/>
  <c r="B542" i="151"/>
  <c r="C542" i="151"/>
  <c r="D542" i="151"/>
  <c r="E542" i="151"/>
  <c r="F542" i="151"/>
  <c r="G542" i="151"/>
  <c r="K542" i="151"/>
  <c r="A543" i="151"/>
  <c r="B543" i="151"/>
  <c r="C543" i="151"/>
  <c r="D543" i="151"/>
  <c r="E543" i="151"/>
  <c r="F543" i="151"/>
  <c r="G543" i="151"/>
  <c r="K543" i="151"/>
  <c r="A544" i="151"/>
  <c r="B544" i="151"/>
  <c r="C544" i="151"/>
  <c r="D544" i="151"/>
  <c r="E544" i="151"/>
  <c r="F544" i="151"/>
  <c r="G544" i="151"/>
  <c r="K544" i="151"/>
  <c r="A545" i="151"/>
  <c r="B545" i="151"/>
  <c r="C545" i="151"/>
  <c r="D545" i="151"/>
  <c r="E545" i="151"/>
  <c r="F545" i="151"/>
  <c r="G545" i="151"/>
  <c r="K545" i="151"/>
  <c r="A546" i="151"/>
  <c r="B546" i="151"/>
  <c r="C546" i="151"/>
  <c r="D546" i="151"/>
  <c r="E546" i="151"/>
  <c r="F546" i="151"/>
  <c r="G546" i="151"/>
  <c r="K546" i="151"/>
  <c r="A547" i="151"/>
  <c r="B547" i="151"/>
  <c r="C547" i="151"/>
  <c r="D547" i="151"/>
  <c r="E547" i="151"/>
  <c r="F547" i="151"/>
  <c r="G547" i="151"/>
  <c r="K547" i="151"/>
  <c r="A548" i="151"/>
  <c r="B548" i="151"/>
  <c r="C548" i="151"/>
  <c r="D548" i="151"/>
  <c r="E548" i="151"/>
  <c r="F548" i="151"/>
  <c r="G548" i="151"/>
  <c r="K548" i="151"/>
  <c r="A549" i="151"/>
  <c r="B549" i="151"/>
  <c r="C549" i="151"/>
  <c r="D549" i="151"/>
  <c r="E549" i="151"/>
  <c r="F549" i="151"/>
  <c r="G549" i="151"/>
  <c r="K549" i="151"/>
  <c r="A550" i="151"/>
  <c r="B550" i="151"/>
  <c r="C550" i="151"/>
  <c r="D550" i="151"/>
  <c r="E550" i="151"/>
  <c r="F550" i="151"/>
  <c r="G550" i="151"/>
  <c r="K550" i="151"/>
  <c r="A551" i="151"/>
  <c r="B551" i="151"/>
  <c r="C551" i="151"/>
  <c r="D551" i="151"/>
  <c r="E551" i="151"/>
  <c r="F551" i="151"/>
  <c r="G551" i="151"/>
  <c r="K551" i="151"/>
  <c r="A552" i="151"/>
  <c r="B552" i="151"/>
  <c r="C552" i="151"/>
  <c r="D552" i="151"/>
  <c r="E552" i="151"/>
  <c r="F552" i="151"/>
  <c r="G552" i="151"/>
  <c r="K552" i="151"/>
  <c r="A553" i="151"/>
  <c r="B553" i="151"/>
  <c r="C553" i="151"/>
  <c r="D553" i="151"/>
  <c r="E553" i="151"/>
  <c r="F553" i="151"/>
  <c r="G553" i="151"/>
  <c r="K553" i="151"/>
  <c r="A554" i="151"/>
  <c r="B554" i="151"/>
  <c r="C554" i="151"/>
  <c r="D554" i="151"/>
  <c r="E554" i="151"/>
  <c r="F554" i="151"/>
  <c r="G554" i="151"/>
  <c r="K554" i="151"/>
  <c r="A555" i="151"/>
  <c r="B555" i="151"/>
  <c r="C555" i="151"/>
  <c r="D555" i="151"/>
  <c r="E555" i="151"/>
  <c r="F555" i="151"/>
  <c r="G555" i="151"/>
  <c r="K555" i="151"/>
  <c r="A556" i="151"/>
  <c r="B556" i="151"/>
  <c r="C556" i="151"/>
  <c r="D556" i="151"/>
  <c r="E556" i="151"/>
  <c r="F556" i="151"/>
  <c r="G556" i="151"/>
  <c r="K556" i="151"/>
  <c r="A557" i="151"/>
  <c r="B557" i="151"/>
  <c r="C557" i="151"/>
  <c r="D557" i="151"/>
  <c r="E557" i="151"/>
  <c r="F557" i="151"/>
  <c r="G557" i="151"/>
  <c r="K557" i="151"/>
  <c r="A558" i="151"/>
  <c r="B558" i="151"/>
  <c r="C558" i="151"/>
  <c r="D558" i="151"/>
  <c r="E558" i="151"/>
  <c r="F558" i="151"/>
  <c r="G558" i="151"/>
  <c r="K558" i="151"/>
  <c r="A559" i="151"/>
  <c r="B559" i="151"/>
  <c r="C559" i="151"/>
  <c r="D559" i="151"/>
  <c r="E559" i="151"/>
  <c r="F559" i="151"/>
  <c r="G559" i="151"/>
  <c r="K559" i="151"/>
  <c r="A560" i="151"/>
  <c r="B560" i="151"/>
  <c r="C560" i="151"/>
  <c r="D560" i="151"/>
  <c r="E560" i="151"/>
  <c r="F560" i="151"/>
  <c r="G560" i="151"/>
  <c r="K560" i="151"/>
  <c r="A561" i="151"/>
  <c r="B561" i="151"/>
  <c r="C561" i="151"/>
  <c r="D561" i="151"/>
  <c r="E561" i="151"/>
  <c r="F561" i="151"/>
  <c r="G561" i="151"/>
  <c r="K561" i="151"/>
  <c r="A562" i="151"/>
  <c r="B562" i="151"/>
  <c r="C562" i="151"/>
  <c r="D562" i="151"/>
  <c r="E562" i="151"/>
  <c r="F562" i="151"/>
  <c r="G562" i="151"/>
  <c r="K562" i="151"/>
  <c r="A563" i="151"/>
  <c r="B563" i="151"/>
  <c r="C563" i="151"/>
  <c r="D563" i="151"/>
  <c r="E563" i="151"/>
  <c r="F563" i="151"/>
  <c r="G563" i="151"/>
  <c r="K563" i="151"/>
  <c r="A564" i="151"/>
  <c r="B564" i="151"/>
  <c r="C564" i="151"/>
  <c r="D564" i="151"/>
  <c r="E564" i="151"/>
  <c r="F564" i="151"/>
  <c r="G564" i="151"/>
  <c r="K564" i="151"/>
  <c r="A565" i="151"/>
  <c r="B565" i="151"/>
  <c r="C565" i="151"/>
  <c r="D565" i="151"/>
  <c r="E565" i="151"/>
  <c r="F565" i="151"/>
  <c r="G565" i="151"/>
  <c r="K565" i="151"/>
  <c r="A566" i="151"/>
  <c r="B566" i="151"/>
  <c r="C566" i="151"/>
  <c r="D566" i="151"/>
  <c r="E566" i="151"/>
  <c r="F566" i="151"/>
  <c r="G566" i="151"/>
  <c r="K566" i="151"/>
  <c r="A567" i="151"/>
  <c r="B567" i="151"/>
  <c r="C567" i="151"/>
  <c r="D567" i="151"/>
  <c r="E567" i="151"/>
  <c r="F567" i="151"/>
  <c r="G567" i="151"/>
  <c r="K567" i="151"/>
  <c r="A568" i="151"/>
  <c r="B568" i="151"/>
  <c r="C568" i="151"/>
  <c r="D568" i="151"/>
  <c r="E568" i="151"/>
  <c r="F568" i="151"/>
  <c r="G568" i="151"/>
  <c r="K568" i="151"/>
  <c r="A569" i="151"/>
  <c r="B569" i="151"/>
  <c r="C569" i="151"/>
  <c r="D569" i="151"/>
  <c r="E569" i="151"/>
  <c r="F569" i="151"/>
  <c r="G569" i="151"/>
  <c r="K569" i="151"/>
  <c r="A570" i="151"/>
  <c r="B570" i="151"/>
  <c r="C570" i="151"/>
  <c r="D570" i="151"/>
  <c r="E570" i="151"/>
  <c r="F570" i="151"/>
  <c r="G570" i="151"/>
  <c r="K570" i="151"/>
  <c r="A571" i="151"/>
  <c r="B571" i="151"/>
  <c r="C571" i="151"/>
  <c r="D571" i="151"/>
  <c r="E571" i="151"/>
  <c r="F571" i="151"/>
  <c r="G571" i="151"/>
  <c r="K571" i="151"/>
  <c r="A572" i="151"/>
  <c r="B572" i="151"/>
  <c r="C572" i="151"/>
  <c r="D572" i="151"/>
  <c r="E572" i="151"/>
  <c r="F572" i="151"/>
  <c r="G572" i="151"/>
  <c r="K572" i="151"/>
  <c r="A573" i="151"/>
  <c r="B573" i="151"/>
  <c r="C573" i="151"/>
  <c r="D573" i="151"/>
  <c r="E573" i="151"/>
  <c r="F573" i="151"/>
  <c r="G573" i="151"/>
  <c r="K573" i="151"/>
  <c r="A574" i="151"/>
  <c r="B574" i="151"/>
  <c r="C574" i="151"/>
  <c r="D574" i="151"/>
  <c r="E574" i="151"/>
  <c r="F574" i="151"/>
  <c r="G574" i="151"/>
  <c r="K574" i="151"/>
  <c r="A575" i="151"/>
  <c r="B575" i="151"/>
  <c r="C575" i="151"/>
  <c r="D575" i="151"/>
  <c r="E575" i="151"/>
  <c r="F575" i="151"/>
  <c r="G575" i="151"/>
  <c r="K575" i="151"/>
  <c r="A576" i="151"/>
  <c r="B576" i="151"/>
  <c r="C576" i="151"/>
  <c r="D576" i="151"/>
  <c r="E576" i="151"/>
  <c r="F576" i="151"/>
  <c r="G576" i="151"/>
  <c r="K576" i="151"/>
  <c r="A577" i="151"/>
  <c r="B577" i="151"/>
  <c r="C577" i="151"/>
  <c r="D577" i="151"/>
  <c r="E577" i="151"/>
  <c r="F577" i="151"/>
  <c r="G577" i="151"/>
  <c r="K577" i="151"/>
  <c r="A578" i="151"/>
  <c r="B578" i="151"/>
  <c r="C578" i="151"/>
  <c r="D578" i="151"/>
  <c r="E578" i="151"/>
  <c r="F578" i="151"/>
  <c r="G578" i="151"/>
  <c r="K578" i="151"/>
  <c r="A579" i="151"/>
  <c r="B579" i="151"/>
  <c r="C579" i="151"/>
  <c r="D579" i="151"/>
  <c r="E579" i="151"/>
  <c r="F579" i="151"/>
  <c r="G579" i="151"/>
  <c r="K579" i="151"/>
  <c r="A580" i="151"/>
  <c r="B580" i="151"/>
  <c r="C580" i="151"/>
  <c r="D580" i="151"/>
  <c r="E580" i="151"/>
  <c r="F580" i="151"/>
  <c r="G580" i="151"/>
  <c r="K580" i="151"/>
  <c r="A581" i="151"/>
  <c r="B581" i="151"/>
  <c r="C581" i="151"/>
  <c r="D581" i="151"/>
  <c r="E581" i="151"/>
  <c r="F581" i="151"/>
  <c r="G581" i="151"/>
  <c r="K581" i="151"/>
  <c r="A582" i="151"/>
  <c r="B582" i="151"/>
  <c r="C582" i="151"/>
  <c r="D582" i="151"/>
  <c r="E582" i="151"/>
  <c r="F582" i="151"/>
  <c r="G582" i="151"/>
  <c r="K582" i="151"/>
  <c r="H102" i="124"/>
  <c r="H339" i="151" s="1"/>
  <c r="H103" i="124"/>
  <c r="H340" i="151" s="1"/>
  <c r="H101" i="124"/>
  <c r="H338" i="151" s="1"/>
  <c r="H100" i="124"/>
  <c r="H337" i="151" s="1"/>
  <c r="H60" i="144"/>
  <c r="H615" i="151" s="1"/>
  <c r="H64" i="144"/>
  <c r="H619" i="151" s="1"/>
  <c r="H40" i="144"/>
  <c r="H597" i="151" s="1"/>
  <c r="E337" i="151" l="1"/>
  <c r="E339" i="151"/>
  <c r="E340" i="151"/>
  <c r="E410" i="151"/>
  <c r="G10" i="155"/>
  <c r="L10" i="155" s="1"/>
  <c r="I10" i="155"/>
  <c r="M10" i="155" s="1"/>
  <c r="N10" i="155" l="1"/>
  <c r="H20" i="144" l="1"/>
  <c r="H586" i="151" s="1"/>
  <c r="H62" i="144"/>
  <c r="H617" i="151" s="1"/>
  <c r="H61" i="144"/>
  <c r="H616" i="151" s="1"/>
  <c r="I57" i="133"/>
  <c r="H198" i="151" s="1"/>
  <c r="I54" i="133"/>
  <c r="H195" i="151" s="1"/>
  <c r="H137" i="124"/>
  <c r="H364" i="151" s="1"/>
  <c r="H200" i="124"/>
  <c r="H399" i="151" s="1"/>
  <c r="H189" i="124"/>
  <c r="H394" i="151" s="1"/>
  <c r="I58" i="123"/>
  <c r="H159" i="151" s="1"/>
  <c r="R127" i="122"/>
  <c r="H79" i="151" s="1"/>
  <c r="H19" i="144"/>
  <c r="H585" i="151" s="1"/>
  <c r="E34" i="146"/>
  <c r="E415" i="151" s="1"/>
  <c r="E33" i="146"/>
  <c r="E414" i="151" s="1"/>
  <c r="E32" i="146"/>
  <c r="E413" i="151" s="1"/>
  <c r="H31" i="146"/>
  <c r="H412" i="151" s="1"/>
  <c r="E27" i="146"/>
  <c r="E408" i="151" s="1"/>
  <c r="E24" i="146"/>
  <c r="E407" i="151" s="1"/>
  <c r="E23" i="146"/>
  <c r="E406" i="151" s="1"/>
  <c r="E22" i="146"/>
  <c r="E405" i="151" s="1"/>
  <c r="E21" i="146"/>
  <c r="R85" i="137"/>
  <c r="H241" i="151" s="1"/>
  <c r="R77" i="137"/>
  <c r="H233" i="151" s="1"/>
  <c r="R75" i="137"/>
  <c r="H231" i="151" s="1"/>
  <c r="R62" i="137"/>
  <c r="H222" i="151" s="1"/>
  <c r="O68" i="122"/>
  <c r="R68" i="122" s="1"/>
  <c r="H37" i="151" s="1"/>
  <c r="N67" i="122"/>
  <c r="M67" i="122"/>
  <c r="L67" i="122"/>
  <c r="K67" i="122"/>
  <c r="J67" i="122"/>
  <c r="I67" i="122"/>
  <c r="H67" i="122"/>
  <c r="G67" i="122"/>
  <c r="F67" i="122"/>
  <c r="E67" i="122"/>
  <c r="N66" i="122"/>
  <c r="M66" i="122"/>
  <c r="L66" i="122"/>
  <c r="K66" i="122"/>
  <c r="J66" i="122"/>
  <c r="I66" i="122"/>
  <c r="H66" i="122"/>
  <c r="G66" i="122"/>
  <c r="F66" i="122"/>
  <c r="N64" i="122"/>
  <c r="M64" i="122"/>
  <c r="L64" i="122"/>
  <c r="K64" i="122"/>
  <c r="J64" i="122"/>
  <c r="I64" i="122"/>
  <c r="H64" i="122"/>
  <c r="G64" i="122"/>
  <c r="F64" i="122"/>
  <c r="E64" i="122"/>
  <c r="M80" i="122"/>
  <c r="N51" i="122"/>
  <c r="M51" i="122"/>
  <c r="L51" i="122"/>
  <c r="K51" i="122"/>
  <c r="J51" i="122"/>
  <c r="I51" i="122"/>
  <c r="H51" i="122"/>
  <c r="G51" i="122"/>
  <c r="F51" i="122"/>
  <c r="E51" i="122"/>
  <c r="N50" i="122"/>
  <c r="N49" i="122" s="1"/>
  <c r="M50" i="122"/>
  <c r="M49" i="122" s="1"/>
  <c r="L50" i="122"/>
  <c r="L49" i="122" s="1"/>
  <c r="K50" i="122"/>
  <c r="K49" i="122" s="1"/>
  <c r="J50" i="122"/>
  <c r="J49" i="122" s="1"/>
  <c r="I50" i="122"/>
  <c r="I49" i="122" s="1"/>
  <c r="H50" i="122"/>
  <c r="H49" i="122" s="1"/>
  <c r="G50" i="122"/>
  <c r="G49" i="122" s="1"/>
  <c r="F50" i="122"/>
  <c r="F49" i="122" s="1"/>
  <c r="E50" i="122"/>
  <c r="E49" i="122" s="1"/>
  <c r="E48" i="122"/>
  <c r="E40" i="122"/>
  <c r="H86" i="144"/>
  <c r="H635" i="151" s="1"/>
  <c r="H85" i="144"/>
  <c r="H634" i="151" s="1"/>
  <c r="H84" i="144"/>
  <c r="H633" i="151" s="1"/>
  <c r="H83" i="144"/>
  <c r="H632" i="151" s="1"/>
  <c r="H82" i="144"/>
  <c r="H631" i="151" s="1"/>
  <c r="H81" i="144"/>
  <c r="H630" i="151" s="1"/>
  <c r="H78" i="144"/>
  <c r="H26" i="144"/>
  <c r="H589" i="151" s="1"/>
  <c r="H25" i="144"/>
  <c r="H588" i="151" s="1"/>
  <c r="H160" i="149"/>
  <c r="H540" i="151" s="1"/>
  <c r="H159" i="149"/>
  <c r="H539" i="151" s="1"/>
  <c r="H158" i="149"/>
  <c r="H538" i="151" s="1"/>
  <c r="H129" i="149"/>
  <c r="H514" i="151" s="1"/>
  <c r="H128" i="149"/>
  <c r="H513" i="151" s="1"/>
  <c r="H127" i="149"/>
  <c r="H512" i="151" s="1"/>
  <c r="H98" i="149"/>
  <c r="H488" i="151" s="1"/>
  <c r="H97" i="149"/>
  <c r="H487" i="151" s="1"/>
  <c r="H96" i="149"/>
  <c r="H486" i="151" s="1"/>
  <c r="H49" i="149"/>
  <c r="H444" i="151" s="1"/>
  <c r="H27" i="149"/>
  <c r="H427" i="151" s="1"/>
  <c r="H25" i="149"/>
  <c r="H425" i="151" s="1"/>
  <c r="H26" i="149"/>
  <c r="H426" i="151" s="1"/>
  <c r="O12" i="122"/>
  <c r="G38" i="122"/>
  <c r="A583" i="151"/>
  <c r="B583" i="151"/>
  <c r="C583" i="151"/>
  <c r="D583" i="151"/>
  <c r="E583" i="151"/>
  <c r="F583" i="151"/>
  <c r="G583" i="151"/>
  <c r="K583" i="151"/>
  <c r="H154" i="144"/>
  <c r="E154" i="144" s="1"/>
  <c r="H225" i="149"/>
  <c r="E225" i="149" s="1"/>
  <c r="H214" i="149"/>
  <c r="H212" i="149"/>
  <c r="I92" i="123"/>
  <c r="E92" i="123" s="1"/>
  <c r="I91" i="123"/>
  <c r="E91" i="123" s="1"/>
  <c r="I89" i="123"/>
  <c r="E89" i="123" s="1"/>
  <c r="F172" i="151"/>
  <c r="F27" i="137"/>
  <c r="G27" i="137"/>
  <c r="H27" i="137"/>
  <c r="I27" i="137"/>
  <c r="J27" i="137"/>
  <c r="K27" i="137"/>
  <c r="L27" i="137"/>
  <c r="M27" i="137"/>
  <c r="N27" i="137"/>
  <c r="E27" i="137"/>
  <c r="R112" i="137"/>
  <c r="E112" i="137" s="1"/>
  <c r="R111" i="137"/>
  <c r="E111" i="137" s="1"/>
  <c r="R100" i="137"/>
  <c r="R194" i="122"/>
  <c r="R192" i="122"/>
  <c r="F27" i="122"/>
  <c r="G27" i="122"/>
  <c r="H27" i="122"/>
  <c r="I27" i="122"/>
  <c r="J27" i="122"/>
  <c r="K27" i="122"/>
  <c r="L27" i="122"/>
  <c r="M27" i="122"/>
  <c r="N27" i="122"/>
  <c r="E27" i="122"/>
  <c r="H201" i="124"/>
  <c r="H400" i="151" s="1"/>
  <c r="H202" i="124"/>
  <c r="H401" i="151" s="1"/>
  <c r="H203" i="124"/>
  <c r="H402" i="151" s="1"/>
  <c r="H204" i="124"/>
  <c r="H403" i="151" s="1"/>
  <c r="E197" i="124"/>
  <c r="E398" i="151" s="1"/>
  <c r="N60" i="122"/>
  <c r="M60" i="122"/>
  <c r="L60" i="122"/>
  <c r="K60" i="122"/>
  <c r="J60" i="122"/>
  <c r="I60" i="122"/>
  <c r="H60" i="122"/>
  <c r="G60" i="122"/>
  <c r="F60" i="122"/>
  <c r="E60" i="122"/>
  <c r="N58" i="122"/>
  <c r="M58" i="122"/>
  <c r="L58" i="122"/>
  <c r="K58" i="122"/>
  <c r="J58" i="122"/>
  <c r="I58" i="122"/>
  <c r="H58" i="122"/>
  <c r="G58" i="122"/>
  <c r="E58" i="122"/>
  <c r="F58" i="122"/>
  <c r="H38" i="149"/>
  <c r="H436" i="151" s="1"/>
  <c r="G42" i="155"/>
  <c r="I42" i="155" s="1"/>
  <c r="M42" i="155" s="1"/>
  <c r="G41" i="155"/>
  <c r="H41" i="155" s="1"/>
  <c r="L41" i="155" s="1"/>
  <c r="I41" i="155"/>
  <c r="M41" i="155" s="1"/>
  <c r="G40" i="155"/>
  <c r="I40" i="155" s="1"/>
  <c r="M40" i="155" s="1"/>
  <c r="G39" i="155"/>
  <c r="H39" i="155" s="1"/>
  <c r="L39" i="155" s="1"/>
  <c r="I39" i="155"/>
  <c r="M39" i="155" s="1"/>
  <c r="G38" i="155"/>
  <c r="I38" i="155" s="1"/>
  <c r="M38" i="155" s="1"/>
  <c r="G37" i="155"/>
  <c r="G36" i="155"/>
  <c r="I36" i="155" s="1"/>
  <c r="M36" i="155" s="1"/>
  <c r="G35" i="155"/>
  <c r="H35" i="155" s="1"/>
  <c r="L35" i="155" s="1"/>
  <c r="G34" i="155"/>
  <c r="I34" i="155" s="1"/>
  <c r="M34" i="155" s="1"/>
  <c r="G33" i="155"/>
  <c r="I33" i="155" s="1"/>
  <c r="M33" i="155" s="1"/>
  <c r="G32" i="155"/>
  <c r="I32" i="155"/>
  <c r="M32" i="155" s="1"/>
  <c r="G31" i="155"/>
  <c r="H31" i="155" s="1"/>
  <c r="L31" i="155" s="1"/>
  <c r="G30" i="155"/>
  <c r="G29" i="155"/>
  <c r="I29" i="155" s="1"/>
  <c r="M29" i="155" s="1"/>
  <c r="G28" i="155"/>
  <c r="I28" i="155" s="1"/>
  <c r="M28" i="155" s="1"/>
  <c r="G27" i="155"/>
  <c r="I27" i="155" s="1"/>
  <c r="M27" i="155" s="1"/>
  <c r="G26" i="155"/>
  <c r="H26" i="155" s="1"/>
  <c r="L26" i="155" s="1"/>
  <c r="G25" i="155"/>
  <c r="H25" i="155" s="1"/>
  <c r="L25" i="155" s="1"/>
  <c r="G24" i="155"/>
  <c r="H24" i="155" s="1"/>
  <c r="L24" i="155" s="1"/>
  <c r="G23" i="155"/>
  <c r="H23" i="155" s="1"/>
  <c r="L23" i="155" s="1"/>
  <c r="G22" i="155"/>
  <c r="I22" i="155" s="1"/>
  <c r="M22" i="155" s="1"/>
  <c r="G21" i="155"/>
  <c r="I21" i="155" s="1"/>
  <c r="M21" i="155" s="1"/>
  <c r="G20" i="155"/>
  <c r="I20" i="155" s="1"/>
  <c r="M20" i="155" s="1"/>
  <c r="H20" i="155"/>
  <c r="L20" i="155" s="1"/>
  <c r="N20" i="155" s="1"/>
  <c r="G19" i="155"/>
  <c r="H19" i="155" s="1"/>
  <c r="L19" i="155" s="1"/>
  <c r="N19" i="155" s="1"/>
  <c r="I19" i="155"/>
  <c r="M19" i="155" s="1"/>
  <c r="G18" i="155"/>
  <c r="H18" i="155" s="1"/>
  <c r="L18" i="155" s="1"/>
  <c r="I17" i="155"/>
  <c r="M17" i="155" s="1"/>
  <c r="G17" i="155"/>
  <c r="H17" i="155" s="1"/>
  <c r="L17" i="155" s="1"/>
  <c r="G16" i="155"/>
  <c r="H16" i="155" s="1"/>
  <c r="L16" i="155" s="1"/>
  <c r="G15" i="155"/>
  <c r="I15" i="155" s="1"/>
  <c r="M15" i="155" s="1"/>
  <c r="G14" i="155"/>
  <c r="H14" i="155" s="1"/>
  <c r="L14" i="155" s="1"/>
  <c r="G13" i="155"/>
  <c r="H13" i="155" s="1"/>
  <c r="L13" i="155" s="1"/>
  <c r="G12" i="155"/>
  <c r="L12" i="155" s="1"/>
  <c r="G11" i="155"/>
  <c r="L11" i="155" s="1"/>
  <c r="G9" i="155"/>
  <c r="I9" i="155" s="1"/>
  <c r="M9" i="155" s="1"/>
  <c r="G8" i="155"/>
  <c r="L8" i="155" s="1"/>
  <c r="I7" i="155"/>
  <c r="M7" i="155" s="1"/>
  <c r="L7" i="155"/>
  <c r="H34" i="155"/>
  <c r="L34" i="155" s="1"/>
  <c r="H32" i="155"/>
  <c r="L32" i="155" s="1"/>
  <c r="H40" i="155"/>
  <c r="L40" i="155" s="1"/>
  <c r="N40" i="155" s="1"/>
  <c r="H42" i="155"/>
  <c r="L42" i="155" s="1"/>
  <c r="H33" i="155"/>
  <c r="L33" i="155" s="1"/>
  <c r="I16" i="155"/>
  <c r="M16" i="155" s="1"/>
  <c r="N16" i="155" s="1"/>
  <c r="I24" i="155"/>
  <c r="M24" i="155" s="1"/>
  <c r="A104" i="151"/>
  <c r="B104" i="151"/>
  <c r="C104" i="151"/>
  <c r="D104" i="151"/>
  <c r="F104" i="151"/>
  <c r="G104" i="151"/>
  <c r="K104" i="151"/>
  <c r="A105" i="151"/>
  <c r="B105" i="151"/>
  <c r="C105" i="151"/>
  <c r="D105" i="151"/>
  <c r="F105" i="151"/>
  <c r="G105" i="151"/>
  <c r="K105" i="151"/>
  <c r="A106" i="151"/>
  <c r="B106" i="151"/>
  <c r="C106" i="151"/>
  <c r="D106" i="151"/>
  <c r="F106" i="151"/>
  <c r="G106" i="151"/>
  <c r="K106" i="151"/>
  <c r="A107" i="151"/>
  <c r="B107" i="151"/>
  <c r="C107" i="151"/>
  <c r="D107" i="151"/>
  <c r="F107" i="151"/>
  <c r="G107" i="151"/>
  <c r="K107" i="151"/>
  <c r="A108" i="151"/>
  <c r="B108" i="151"/>
  <c r="C108" i="151"/>
  <c r="D108" i="151"/>
  <c r="F108" i="151"/>
  <c r="G108" i="151"/>
  <c r="K108" i="151"/>
  <c r="A109" i="151"/>
  <c r="B109" i="151"/>
  <c r="C109" i="151"/>
  <c r="D109" i="151"/>
  <c r="F109" i="151"/>
  <c r="G109" i="151"/>
  <c r="K109" i="151"/>
  <c r="A110" i="151"/>
  <c r="B110" i="151"/>
  <c r="C110" i="151"/>
  <c r="D110" i="151"/>
  <c r="F110" i="151"/>
  <c r="G110" i="151"/>
  <c r="K110" i="151"/>
  <c r="A111" i="151"/>
  <c r="B111" i="151"/>
  <c r="C111" i="151"/>
  <c r="D111" i="151"/>
  <c r="F111" i="151"/>
  <c r="G111" i="151"/>
  <c r="K111" i="151"/>
  <c r="A112" i="151"/>
  <c r="B112" i="151"/>
  <c r="C112" i="151"/>
  <c r="D112" i="151"/>
  <c r="F112" i="151"/>
  <c r="G112" i="151"/>
  <c r="K112" i="151"/>
  <c r="A113" i="151"/>
  <c r="B113" i="151"/>
  <c r="C113" i="151"/>
  <c r="D113" i="151"/>
  <c r="F113" i="151"/>
  <c r="G113" i="151"/>
  <c r="K113" i="151"/>
  <c r="A114" i="151"/>
  <c r="B114" i="151"/>
  <c r="C114" i="151"/>
  <c r="D114" i="151"/>
  <c r="F114" i="151"/>
  <c r="G114" i="151"/>
  <c r="K114" i="151"/>
  <c r="A115" i="151"/>
  <c r="B115" i="151"/>
  <c r="C115" i="151"/>
  <c r="D115" i="151"/>
  <c r="F115" i="151"/>
  <c r="G115" i="151"/>
  <c r="K115" i="151"/>
  <c r="A116" i="151"/>
  <c r="B116" i="151"/>
  <c r="C116" i="151"/>
  <c r="D116" i="151"/>
  <c r="F116" i="151"/>
  <c r="G116" i="151"/>
  <c r="K116" i="151"/>
  <c r="A117" i="151"/>
  <c r="B117" i="151"/>
  <c r="C117" i="151"/>
  <c r="D117" i="151"/>
  <c r="F117" i="151"/>
  <c r="G117" i="151"/>
  <c r="K117" i="151"/>
  <c r="A118" i="151"/>
  <c r="B118" i="151"/>
  <c r="C118" i="151"/>
  <c r="D118" i="151"/>
  <c r="F118" i="151"/>
  <c r="G118" i="151"/>
  <c r="K118" i="151"/>
  <c r="A119" i="151"/>
  <c r="B119" i="151"/>
  <c r="C119" i="151"/>
  <c r="D119" i="151"/>
  <c r="F119" i="151"/>
  <c r="G119" i="151"/>
  <c r="K119" i="151"/>
  <c r="A120" i="151"/>
  <c r="B120" i="151"/>
  <c r="C120" i="151"/>
  <c r="D120" i="151"/>
  <c r="F120" i="151"/>
  <c r="G120" i="151"/>
  <c r="K120" i="151"/>
  <c r="A121" i="151"/>
  <c r="B121" i="151"/>
  <c r="C121" i="151"/>
  <c r="D121" i="151"/>
  <c r="F121" i="151"/>
  <c r="G121" i="151"/>
  <c r="K121" i="151"/>
  <c r="A122" i="151"/>
  <c r="B122" i="151"/>
  <c r="C122" i="151"/>
  <c r="D122" i="151"/>
  <c r="F122" i="151"/>
  <c r="G122" i="151"/>
  <c r="K122" i="151"/>
  <c r="A123" i="151"/>
  <c r="B123" i="151"/>
  <c r="C123" i="151"/>
  <c r="D123" i="151"/>
  <c r="F123" i="151"/>
  <c r="G123" i="151"/>
  <c r="K123" i="151"/>
  <c r="A124" i="151"/>
  <c r="B124" i="151"/>
  <c r="C124" i="151"/>
  <c r="D124" i="151"/>
  <c r="F124" i="151"/>
  <c r="G124" i="151"/>
  <c r="K124" i="151"/>
  <c r="A125" i="151"/>
  <c r="B125" i="151"/>
  <c r="C125" i="151"/>
  <c r="D125" i="151"/>
  <c r="F125" i="151"/>
  <c r="G125" i="151"/>
  <c r="K125" i="151"/>
  <c r="A126" i="151"/>
  <c r="B126" i="151"/>
  <c r="C126" i="151"/>
  <c r="D126" i="151"/>
  <c r="F126" i="151"/>
  <c r="G126" i="151"/>
  <c r="K126" i="151"/>
  <c r="A127" i="151"/>
  <c r="B127" i="151"/>
  <c r="C127" i="151"/>
  <c r="D127" i="151"/>
  <c r="F127" i="151"/>
  <c r="G127" i="151"/>
  <c r="K127" i="151"/>
  <c r="A128" i="151"/>
  <c r="B128" i="151"/>
  <c r="C128" i="151"/>
  <c r="D128" i="151"/>
  <c r="F128" i="151"/>
  <c r="G128" i="151"/>
  <c r="K128" i="151"/>
  <c r="A129" i="151"/>
  <c r="B129" i="151"/>
  <c r="C129" i="151"/>
  <c r="D129" i="151"/>
  <c r="F129" i="151"/>
  <c r="G129" i="151"/>
  <c r="K129" i="151"/>
  <c r="A130" i="151"/>
  <c r="B130" i="151"/>
  <c r="C130" i="151"/>
  <c r="D130" i="151"/>
  <c r="F130" i="151"/>
  <c r="G130" i="151"/>
  <c r="K130" i="151"/>
  <c r="A131" i="151"/>
  <c r="B131" i="151"/>
  <c r="C131" i="151"/>
  <c r="D131" i="151"/>
  <c r="F131" i="151"/>
  <c r="G131" i="151"/>
  <c r="K131" i="151"/>
  <c r="A132" i="151"/>
  <c r="B132" i="151"/>
  <c r="C132" i="151"/>
  <c r="D132" i="151"/>
  <c r="F132" i="151"/>
  <c r="G132" i="151"/>
  <c r="K132" i="151"/>
  <c r="H206" i="149"/>
  <c r="H582" i="151" s="1"/>
  <c r="H205" i="149"/>
  <c r="H581" i="151" s="1"/>
  <c r="H204" i="149"/>
  <c r="H580" i="151" s="1"/>
  <c r="H203" i="149"/>
  <c r="H579" i="151" s="1"/>
  <c r="H202" i="149"/>
  <c r="H578" i="151" s="1"/>
  <c r="H135" i="144"/>
  <c r="H676" i="151" s="1"/>
  <c r="H134" i="144"/>
  <c r="H675" i="151" s="1"/>
  <c r="H133" i="144"/>
  <c r="H674" i="151" s="1"/>
  <c r="H132" i="144"/>
  <c r="H673" i="151" s="1"/>
  <c r="H131" i="144"/>
  <c r="H672" i="151" s="1"/>
  <c r="O186" i="122"/>
  <c r="R186" i="122" s="1"/>
  <c r="H132" i="151" s="1"/>
  <c r="O185" i="122"/>
  <c r="E131" i="151" s="1"/>
  <c r="O184" i="122"/>
  <c r="R184" i="122" s="1"/>
  <c r="H130" i="151" s="1"/>
  <c r="O183" i="122"/>
  <c r="R183" i="122" s="1"/>
  <c r="H129" i="151" s="1"/>
  <c r="O182" i="122"/>
  <c r="E128" i="151" s="1"/>
  <c r="R182" i="122"/>
  <c r="H128" i="151" s="1"/>
  <c r="H201" i="149"/>
  <c r="H577" i="151" s="1"/>
  <c r="H200" i="149"/>
  <c r="H576" i="151" s="1"/>
  <c r="H199" i="149"/>
  <c r="H575" i="151" s="1"/>
  <c r="H198" i="149"/>
  <c r="H574" i="151" s="1"/>
  <c r="H197" i="149"/>
  <c r="H573" i="151" s="1"/>
  <c r="H130" i="144"/>
  <c r="H671" i="151" s="1"/>
  <c r="H129" i="144"/>
  <c r="H670" i="151" s="1"/>
  <c r="H128" i="144"/>
  <c r="H669" i="151" s="1"/>
  <c r="H127" i="144"/>
  <c r="H668" i="151" s="1"/>
  <c r="H126" i="144"/>
  <c r="H667" i="151" s="1"/>
  <c r="H125" i="144"/>
  <c r="H666" i="151" s="1"/>
  <c r="H124" i="144"/>
  <c r="H665" i="151" s="1"/>
  <c r="H123" i="144"/>
  <c r="H664" i="151" s="1"/>
  <c r="H122" i="144"/>
  <c r="H663" i="151" s="1"/>
  <c r="H121" i="144"/>
  <c r="H662" i="151" s="1"/>
  <c r="H196" i="149"/>
  <c r="H572" i="151" s="1"/>
  <c r="H195" i="149"/>
  <c r="H571" i="151" s="1"/>
  <c r="H194" i="149"/>
  <c r="H570" i="151" s="1"/>
  <c r="H193" i="149"/>
  <c r="H569" i="151" s="1"/>
  <c r="H192" i="149"/>
  <c r="H568" i="151" s="1"/>
  <c r="O181" i="122"/>
  <c r="E127" i="151" s="1"/>
  <c r="O180" i="122"/>
  <c r="R180" i="122" s="1"/>
  <c r="H126" i="151" s="1"/>
  <c r="O179" i="122"/>
  <c r="R179" i="122" s="1"/>
  <c r="H125" i="151" s="1"/>
  <c r="O178" i="122"/>
  <c r="E124" i="151" s="1"/>
  <c r="O177" i="122"/>
  <c r="R177" i="122" s="1"/>
  <c r="H123" i="151" s="1"/>
  <c r="O176" i="122"/>
  <c r="E122" i="151" s="1"/>
  <c r="R176" i="122"/>
  <c r="H122" i="151"/>
  <c r="O175" i="122"/>
  <c r="R175" i="122" s="1"/>
  <c r="H121" i="151" s="1"/>
  <c r="O174" i="122"/>
  <c r="R174" i="122" s="1"/>
  <c r="H120" i="151" s="1"/>
  <c r="O173" i="122"/>
  <c r="E119" i="151" s="1"/>
  <c r="O172" i="122"/>
  <c r="R172" i="122" s="1"/>
  <c r="H118" i="151" s="1"/>
  <c r="H183" i="149"/>
  <c r="H559" i="151" s="1"/>
  <c r="H182" i="149"/>
  <c r="H558" i="151" s="1"/>
  <c r="H181" i="149"/>
  <c r="H557" i="151" s="1"/>
  <c r="H180" i="149"/>
  <c r="H556" i="151" s="1"/>
  <c r="E238" i="124"/>
  <c r="H210" i="124"/>
  <c r="E169" i="144"/>
  <c r="E240" i="149"/>
  <c r="E75" i="146"/>
  <c r="H49" i="146"/>
  <c r="H45" i="146"/>
  <c r="Q103" i="122"/>
  <c r="Q104" i="122" s="1"/>
  <c r="H59" i="144"/>
  <c r="H614" i="151" s="1"/>
  <c r="H63" i="144"/>
  <c r="H618" i="151" s="1"/>
  <c r="H94" i="144"/>
  <c r="H639" i="151" s="1"/>
  <c r="H93" i="144"/>
  <c r="H638" i="151" s="1"/>
  <c r="A421" i="151"/>
  <c r="B421" i="151"/>
  <c r="C421" i="151"/>
  <c r="D421" i="151"/>
  <c r="E421" i="151"/>
  <c r="F421" i="151"/>
  <c r="G421" i="151"/>
  <c r="K421" i="151"/>
  <c r="K404" i="151"/>
  <c r="F404" i="151"/>
  <c r="G404" i="151"/>
  <c r="B404" i="151"/>
  <c r="C404" i="151"/>
  <c r="D404" i="151"/>
  <c r="A404" i="151"/>
  <c r="K292" i="151"/>
  <c r="F292" i="151"/>
  <c r="G292" i="151"/>
  <c r="B292" i="151"/>
  <c r="C292" i="151"/>
  <c r="D292" i="151"/>
  <c r="A292" i="151"/>
  <c r="E118" i="138"/>
  <c r="K247" i="151"/>
  <c r="F247" i="151"/>
  <c r="G247" i="151"/>
  <c r="E247" i="151"/>
  <c r="B247" i="151"/>
  <c r="C247" i="151"/>
  <c r="D247" i="151"/>
  <c r="A247" i="151"/>
  <c r="E126" i="137"/>
  <c r="A238" i="151"/>
  <c r="B238" i="151"/>
  <c r="C238" i="151"/>
  <c r="D238" i="151"/>
  <c r="F238" i="151"/>
  <c r="G238" i="151"/>
  <c r="K238" i="151"/>
  <c r="A239" i="151"/>
  <c r="B239" i="151"/>
  <c r="C239" i="151"/>
  <c r="D239" i="151"/>
  <c r="F239" i="151"/>
  <c r="G239" i="151"/>
  <c r="K239" i="151"/>
  <c r="A240" i="151"/>
  <c r="B240" i="151"/>
  <c r="C240" i="151"/>
  <c r="D240" i="151"/>
  <c r="F240" i="151"/>
  <c r="G240" i="151"/>
  <c r="K240" i="151"/>
  <c r="A241" i="151"/>
  <c r="B241" i="151"/>
  <c r="C241" i="151"/>
  <c r="D241" i="151"/>
  <c r="E241" i="151"/>
  <c r="F241" i="151"/>
  <c r="G241" i="151"/>
  <c r="K241" i="151"/>
  <c r="A242" i="151"/>
  <c r="B242" i="151"/>
  <c r="C242" i="151"/>
  <c r="D242" i="151"/>
  <c r="F242" i="151"/>
  <c r="G242" i="151"/>
  <c r="K242" i="151"/>
  <c r="A243" i="151"/>
  <c r="B243" i="151"/>
  <c r="C243" i="151"/>
  <c r="D243" i="151"/>
  <c r="F243" i="151"/>
  <c r="G243" i="151"/>
  <c r="K243" i="151"/>
  <c r="A244" i="151"/>
  <c r="B244" i="151"/>
  <c r="C244" i="151"/>
  <c r="D244" i="151"/>
  <c r="F244" i="151"/>
  <c r="G244" i="151"/>
  <c r="K244" i="151"/>
  <c r="A245" i="151"/>
  <c r="B245" i="151"/>
  <c r="C245" i="151"/>
  <c r="D245" i="151"/>
  <c r="F245" i="151"/>
  <c r="G245" i="151"/>
  <c r="K245" i="151"/>
  <c r="A246" i="151"/>
  <c r="B246" i="151"/>
  <c r="C246" i="151"/>
  <c r="D246" i="151"/>
  <c r="F246" i="151"/>
  <c r="G246" i="151"/>
  <c r="K246" i="151"/>
  <c r="A209" i="151"/>
  <c r="B209" i="151"/>
  <c r="C209" i="151"/>
  <c r="D209" i="151"/>
  <c r="F209" i="151"/>
  <c r="G209" i="151"/>
  <c r="K209" i="151"/>
  <c r="A210" i="151"/>
  <c r="B210" i="151"/>
  <c r="C210" i="151"/>
  <c r="D210" i="151"/>
  <c r="F210" i="151"/>
  <c r="G210" i="151"/>
  <c r="K210" i="151"/>
  <c r="A211" i="151"/>
  <c r="B211" i="151"/>
  <c r="C211" i="151"/>
  <c r="D211" i="151"/>
  <c r="F211" i="151"/>
  <c r="G211" i="151"/>
  <c r="K211" i="151"/>
  <c r="A212" i="151"/>
  <c r="B212" i="151"/>
  <c r="C212" i="151"/>
  <c r="D212" i="151"/>
  <c r="F212" i="151"/>
  <c r="G212" i="151"/>
  <c r="K212" i="151"/>
  <c r="A213" i="151"/>
  <c r="B213" i="151"/>
  <c r="C213" i="151"/>
  <c r="D213" i="151"/>
  <c r="F213" i="151"/>
  <c r="G213" i="151"/>
  <c r="K213" i="151"/>
  <c r="A214" i="151"/>
  <c r="B214" i="151"/>
  <c r="C214" i="151"/>
  <c r="D214" i="151"/>
  <c r="F214" i="151"/>
  <c r="G214" i="151"/>
  <c r="K214" i="151"/>
  <c r="A215" i="151"/>
  <c r="B215" i="151"/>
  <c r="C215" i="151"/>
  <c r="D215" i="151"/>
  <c r="F215" i="151"/>
  <c r="G215" i="151"/>
  <c r="K215" i="151"/>
  <c r="A216" i="151"/>
  <c r="B216" i="151"/>
  <c r="C216" i="151"/>
  <c r="D216" i="151"/>
  <c r="F216" i="151"/>
  <c r="G216" i="151"/>
  <c r="K216" i="151"/>
  <c r="A217" i="151"/>
  <c r="B217" i="151"/>
  <c r="C217" i="151"/>
  <c r="D217" i="151"/>
  <c r="F217" i="151"/>
  <c r="G217" i="151"/>
  <c r="K217" i="151"/>
  <c r="A218" i="151"/>
  <c r="B218" i="151"/>
  <c r="C218" i="151"/>
  <c r="D218" i="151"/>
  <c r="F218" i="151"/>
  <c r="G218" i="151"/>
  <c r="K218" i="151"/>
  <c r="A219" i="151"/>
  <c r="B219" i="151"/>
  <c r="C219" i="151"/>
  <c r="D219" i="151"/>
  <c r="F219" i="151"/>
  <c r="G219" i="151"/>
  <c r="K219" i="151"/>
  <c r="A220" i="151"/>
  <c r="B220" i="151"/>
  <c r="C220" i="151"/>
  <c r="D220" i="151"/>
  <c r="F220" i="151"/>
  <c r="G220" i="151"/>
  <c r="K220" i="151"/>
  <c r="A221" i="151"/>
  <c r="B221" i="151"/>
  <c r="C221" i="151"/>
  <c r="D221" i="151"/>
  <c r="F221" i="151"/>
  <c r="G221" i="151"/>
  <c r="K221" i="151"/>
  <c r="A222" i="151"/>
  <c r="B222" i="151"/>
  <c r="C222" i="151"/>
  <c r="D222" i="151"/>
  <c r="F222" i="151"/>
  <c r="G222" i="151"/>
  <c r="K222" i="151"/>
  <c r="A223" i="151"/>
  <c r="B223" i="151"/>
  <c r="C223" i="151"/>
  <c r="D223" i="151"/>
  <c r="F223" i="151"/>
  <c r="G223" i="151"/>
  <c r="K223" i="151"/>
  <c r="A224" i="151"/>
  <c r="B224" i="151"/>
  <c r="C224" i="151"/>
  <c r="D224" i="151"/>
  <c r="F224" i="151"/>
  <c r="G224" i="151"/>
  <c r="K224" i="151"/>
  <c r="A225" i="151"/>
  <c r="B225" i="151"/>
  <c r="C225" i="151"/>
  <c r="D225" i="151"/>
  <c r="F225" i="151"/>
  <c r="G225" i="151"/>
  <c r="K225" i="151"/>
  <c r="A226" i="151"/>
  <c r="B226" i="151"/>
  <c r="C226" i="151"/>
  <c r="D226" i="151"/>
  <c r="F226" i="151"/>
  <c r="G226" i="151"/>
  <c r="K226" i="151"/>
  <c r="A227" i="151"/>
  <c r="B227" i="151"/>
  <c r="C227" i="151"/>
  <c r="D227" i="151"/>
  <c r="F227" i="151"/>
  <c r="G227" i="151"/>
  <c r="K227" i="151"/>
  <c r="A228" i="151"/>
  <c r="B228" i="151"/>
  <c r="C228" i="151"/>
  <c r="D228" i="151"/>
  <c r="F228" i="151"/>
  <c r="G228" i="151"/>
  <c r="K228" i="151"/>
  <c r="A229" i="151"/>
  <c r="B229" i="151"/>
  <c r="C229" i="151"/>
  <c r="D229" i="151"/>
  <c r="F229" i="151"/>
  <c r="G229" i="151"/>
  <c r="K229" i="151"/>
  <c r="A230" i="151"/>
  <c r="B230" i="151"/>
  <c r="C230" i="151"/>
  <c r="D230" i="151"/>
  <c r="F230" i="151"/>
  <c r="G230" i="151"/>
  <c r="K230" i="151"/>
  <c r="A231" i="151"/>
  <c r="B231" i="151"/>
  <c r="C231" i="151"/>
  <c r="D231" i="151"/>
  <c r="F231" i="151"/>
  <c r="G231" i="151"/>
  <c r="K231" i="151"/>
  <c r="A232" i="151"/>
  <c r="B232" i="151"/>
  <c r="C232" i="151"/>
  <c r="D232" i="151"/>
  <c r="F232" i="151"/>
  <c r="G232" i="151"/>
  <c r="K232" i="151"/>
  <c r="A233" i="151"/>
  <c r="B233" i="151"/>
  <c r="C233" i="151"/>
  <c r="D233" i="151"/>
  <c r="E233" i="151"/>
  <c r="F233" i="151"/>
  <c r="G233" i="151"/>
  <c r="K233" i="151"/>
  <c r="A234" i="151"/>
  <c r="B234" i="151"/>
  <c r="C234" i="151"/>
  <c r="D234" i="151"/>
  <c r="F234" i="151"/>
  <c r="G234" i="151"/>
  <c r="K234" i="151"/>
  <c r="A235" i="151"/>
  <c r="B235" i="151"/>
  <c r="C235" i="151"/>
  <c r="D235" i="151"/>
  <c r="F235" i="151"/>
  <c r="G235" i="151"/>
  <c r="K235" i="151"/>
  <c r="A236" i="151"/>
  <c r="B236" i="151"/>
  <c r="C236" i="151"/>
  <c r="D236" i="151"/>
  <c r="F236" i="151"/>
  <c r="G236" i="151"/>
  <c r="K236" i="151"/>
  <c r="A237" i="151"/>
  <c r="B237" i="151"/>
  <c r="C237" i="151"/>
  <c r="D237" i="151"/>
  <c r="F237" i="151"/>
  <c r="G237" i="151"/>
  <c r="K237" i="151"/>
  <c r="K208" i="151"/>
  <c r="F208" i="151"/>
  <c r="G208" i="151"/>
  <c r="B208" i="151"/>
  <c r="C208" i="151"/>
  <c r="D208" i="151"/>
  <c r="A208" i="151"/>
  <c r="E130" i="151"/>
  <c r="E28" i="123"/>
  <c r="F28" i="123" s="1"/>
  <c r="E137" i="151" s="1"/>
  <c r="E27" i="123"/>
  <c r="F27" i="123" s="1"/>
  <c r="E136" i="151" s="1"/>
  <c r="K172" i="151"/>
  <c r="B172" i="151"/>
  <c r="C172" i="151"/>
  <c r="D172" i="151"/>
  <c r="A172" i="151"/>
  <c r="G7" i="123"/>
  <c r="E49" i="123" s="1"/>
  <c r="I49" i="123" s="1"/>
  <c r="H150" i="151" s="1"/>
  <c r="E102" i="133"/>
  <c r="E106" i="123"/>
  <c r="K133" i="151"/>
  <c r="F133" i="151"/>
  <c r="G133" i="151"/>
  <c r="B133" i="151"/>
  <c r="C133" i="151"/>
  <c r="D133" i="151"/>
  <c r="A133" i="151"/>
  <c r="A95" i="151"/>
  <c r="B95" i="151"/>
  <c r="C95" i="151"/>
  <c r="D95" i="151"/>
  <c r="F95" i="151"/>
  <c r="G95" i="151"/>
  <c r="K95" i="151"/>
  <c r="A96" i="151"/>
  <c r="B96" i="151"/>
  <c r="C96" i="151"/>
  <c r="D96" i="151"/>
  <c r="F96" i="151"/>
  <c r="G96" i="151"/>
  <c r="K96" i="151"/>
  <c r="A97" i="151"/>
  <c r="B97" i="151"/>
  <c r="C97" i="151"/>
  <c r="D97" i="151"/>
  <c r="F97" i="151"/>
  <c r="G97" i="151"/>
  <c r="K97" i="151"/>
  <c r="A98" i="151"/>
  <c r="B98" i="151"/>
  <c r="C98" i="151"/>
  <c r="D98" i="151"/>
  <c r="F98" i="151"/>
  <c r="G98" i="151"/>
  <c r="K98" i="151"/>
  <c r="A99" i="151"/>
  <c r="B99" i="151"/>
  <c r="C99" i="151"/>
  <c r="D99" i="151"/>
  <c r="E99" i="151"/>
  <c r="F99" i="151"/>
  <c r="G99" i="151"/>
  <c r="K99" i="151"/>
  <c r="A100" i="151"/>
  <c r="B100" i="151"/>
  <c r="C100" i="151"/>
  <c r="D100" i="151"/>
  <c r="E100" i="151"/>
  <c r="F100" i="151"/>
  <c r="G100" i="151"/>
  <c r="K100" i="151"/>
  <c r="A101" i="151"/>
  <c r="B101" i="151"/>
  <c r="C101" i="151"/>
  <c r="D101" i="151"/>
  <c r="E101" i="151"/>
  <c r="F101" i="151"/>
  <c r="G101" i="151"/>
  <c r="K101" i="151"/>
  <c r="A102" i="151"/>
  <c r="B102" i="151"/>
  <c r="C102" i="151"/>
  <c r="D102" i="151"/>
  <c r="E102" i="151"/>
  <c r="F102" i="151"/>
  <c r="G102" i="151"/>
  <c r="K102" i="151"/>
  <c r="A103" i="151"/>
  <c r="B103" i="151"/>
  <c r="C103" i="151"/>
  <c r="D103" i="151"/>
  <c r="F103" i="151"/>
  <c r="G103" i="151"/>
  <c r="K103" i="151"/>
  <c r="A92" i="151"/>
  <c r="B92" i="151"/>
  <c r="C92" i="151"/>
  <c r="D92" i="151"/>
  <c r="F92" i="151"/>
  <c r="G92" i="151"/>
  <c r="K92" i="151"/>
  <c r="A93" i="151"/>
  <c r="B93" i="151"/>
  <c r="C93" i="151"/>
  <c r="D93" i="151"/>
  <c r="E93" i="151"/>
  <c r="F93" i="151"/>
  <c r="G93" i="151"/>
  <c r="K93" i="151"/>
  <c r="A94" i="151"/>
  <c r="B94" i="151"/>
  <c r="C94" i="151"/>
  <c r="D94" i="151"/>
  <c r="F94" i="151"/>
  <c r="G94" i="151"/>
  <c r="K94" i="151"/>
  <c r="A83" i="151"/>
  <c r="B83" i="151"/>
  <c r="C83" i="151"/>
  <c r="D83" i="151"/>
  <c r="F83" i="151"/>
  <c r="G83" i="151"/>
  <c r="K83" i="151"/>
  <c r="A84" i="151"/>
  <c r="B84" i="151"/>
  <c r="C84" i="151"/>
  <c r="D84" i="151"/>
  <c r="E84" i="151"/>
  <c r="F84" i="151"/>
  <c r="G84" i="151"/>
  <c r="K84" i="151"/>
  <c r="A85" i="151"/>
  <c r="B85" i="151"/>
  <c r="C85" i="151"/>
  <c r="D85" i="151"/>
  <c r="E85" i="151"/>
  <c r="F85" i="151"/>
  <c r="G85" i="151"/>
  <c r="K85" i="151"/>
  <c r="A86" i="151"/>
  <c r="B86" i="151"/>
  <c r="C86" i="151"/>
  <c r="D86" i="151"/>
  <c r="E86" i="151"/>
  <c r="F86" i="151"/>
  <c r="G86" i="151"/>
  <c r="K86" i="151"/>
  <c r="A87" i="151"/>
  <c r="B87" i="151"/>
  <c r="C87" i="151"/>
  <c r="D87" i="151"/>
  <c r="E87" i="151"/>
  <c r="F87" i="151"/>
  <c r="G87" i="151"/>
  <c r="K87" i="151"/>
  <c r="A88" i="151"/>
  <c r="B88" i="151"/>
  <c r="C88" i="151"/>
  <c r="D88" i="151"/>
  <c r="E88" i="151"/>
  <c r="F88" i="151"/>
  <c r="G88" i="151"/>
  <c r="K88" i="151"/>
  <c r="A89" i="151"/>
  <c r="B89" i="151"/>
  <c r="C89" i="151"/>
  <c r="D89" i="151"/>
  <c r="E89" i="151"/>
  <c r="F89" i="151"/>
  <c r="G89" i="151"/>
  <c r="K89" i="151"/>
  <c r="A90" i="151"/>
  <c r="B90" i="151"/>
  <c r="C90" i="151"/>
  <c r="D90" i="151"/>
  <c r="E90" i="151"/>
  <c r="F90" i="151"/>
  <c r="G90" i="151"/>
  <c r="K90" i="151"/>
  <c r="A91" i="151"/>
  <c r="B91" i="151"/>
  <c r="C91" i="151"/>
  <c r="D91" i="151"/>
  <c r="E91" i="151"/>
  <c r="F91" i="151"/>
  <c r="G91" i="151"/>
  <c r="K91" i="151"/>
  <c r="A82" i="151"/>
  <c r="B82" i="151"/>
  <c r="C82" i="151"/>
  <c r="D82" i="151"/>
  <c r="E82" i="151"/>
  <c r="F82" i="151"/>
  <c r="G82" i="151"/>
  <c r="K82" i="151"/>
  <c r="A80" i="151"/>
  <c r="B80" i="151"/>
  <c r="C80" i="151"/>
  <c r="D80" i="151"/>
  <c r="E80" i="151"/>
  <c r="F80" i="151"/>
  <c r="G80" i="151"/>
  <c r="K80" i="151"/>
  <c r="A81" i="151"/>
  <c r="B81" i="151"/>
  <c r="C81" i="151"/>
  <c r="D81" i="151"/>
  <c r="E81" i="151"/>
  <c r="F81" i="151"/>
  <c r="G81" i="151"/>
  <c r="K81" i="151"/>
  <c r="A79" i="151"/>
  <c r="B79" i="151"/>
  <c r="C79" i="151"/>
  <c r="D79" i="151"/>
  <c r="E79" i="151"/>
  <c r="F79" i="151"/>
  <c r="G79" i="151"/>
  <c r="K79" i="151"/>
  <c r="A74" i="151"/>
  <c r="B74" i="151"/>
  <c r="C74" i="151"/>
  <c r="D74" i="151"/>
  <c r="E74" i="151"/>
  <c r="F74" i="151"/>
  <c r="K74" i="151"/>
  <c r="A75" i="151"/>
  <c r="B75" i="151"/>
  <c r="C75" i="151"/>
  <c r="D75" i="151"/>
  <c r="F75" i="151"/>
  <c r="K75" i="151"/>
  <c r="A76" i="151"/>
  <c r="B76" i="151"/>
  <c r="C76" i="151"/>
  <c r="D76" i="151"/>
  <c r="K76" i="151"/>
  <c r="A77" i="151"/>
  <c r="B77" i="151"/>
  <c r="C77" i="151"/>
  <c r="D77" i="151"/>
  <c r="F77" i="151"/>
  <c r="K77" i="151"/>
  <c r="A78" i="151"/>
  <c r="B78" i="151"/>
  <c r="C78" i="151"/>
  <c r="D78" i="151"/>
  <c r="F78" i="151"/>
  <c r="K78" i="151"/>
  <c r="A73" i="151"/>
  <c r="B73" i="151"/>
  <c r="C73" i="151"/>
  <c r="D73" i="151"/>
  <c r="F73" i="151"/>
  <c r="K73" i="151"/>
  <c r="A72" i="151"/>
  <c r="B72" i="151"/>
  <c r="C72" i="151"/>
  <c r="D72" i="151"/>
  <c r="F72" i="151"/>
  <c r="K72" i="151"/>
  <c r="A68" i="151"/>
  <c r="B68" i="151"/>
  <c r="C68" i="151"/>
  <c r="D68" i="151"/>
  <c r="E68" i="151"/>
  <c r="F68" i="151"/>
  <c r="K68" i="151"/>
  <c r="A69" i="151"/>
  <c r="B69" i="151"/>
  <c r="C69" i="151"/>
  <c r="D69" i="151"/>
  <c r="F69" i="151"/>
  <c r="K69" i="151"/>
  <c r="A70" i="151"/>
  <c r="B70" i="151"/>
  <c r="C70" i="151"/>
  <c r="D70" i="151"/>
  <c r="F70" i="151"/>
  <c r="K70" i="151"/>
  <c r="A71" i="151"/>
  <c r="B71" i="151"/>
  <c r="C71" i="151"/>
  <c r="D71" i="151"/>
  <c r="F71" i="151"/>
  <c r="K71" i="151"/>
  <c r="A67" i="151"/>
  <c r="B67" i="151"/>
  <c r="C67" i="151"/>
  <c r="D67" i="151"/>
  <c r="F67" i="151"/>
  <c r="K67" i="151"/>
  <c r="A66" i="151"/>
  <c r="B66" i="151"/>
  <c r="C66" i="151"/>
  <c r="D66" i="151"/>
  <c r="F66" i="151"/>
  <c r="K66" i="151"/>
  <c r="A61" i="151"/>
  <c r="B61" i="151"/>
  <c r="C61" i="151"/>
  <c r="D61" i="151"/>
  <c r="F61" i="151"/>
  <c r="K61" i="151"/>
  <c r="A62" i="151"/>
  <c r="B62" i="151"/>
  <c r="C62" i="151"/>
  <c r="D62" i="151"/>
  <c r="E62" i="151"/>
  <c r="F62" i="151"/>
  <c r="K62" i="151"/>
  <c r="A63" i="151"/>
  <c r="B63" i="151"/>
  <c r="C63" i="151"/>
  <c r="D63" i="151"/>
  <c r="F63" i="151"/>
  <c r="K63" i="151"/>
  <c r="A64" i="151"/>
  <c r="B64" i="151"/>
  <c r="C64" i="151"/>
  <c r="D64" i="151"/>
  <c r="F64" i="151"/>
  <c r="K64" i="151"/>
  <c r="A65" i="151"/>
  <c r="B65" i="151"/>
  <c r="C65" i="151"/>
  <c r="D65" i="151"/>
  <c r="F65" i="151"/>
  <c r="K65" i="151"/>
  <c r="A56" i="151"/>
  <c r="B56" i="151"/>
  <c r="C56" i="151"/>
  <c r="D56" i="151"/>
  <c r="F56" i="151"/>
  <c r="G56" i="151"/>
  <c r="K56" i="151"/>
  <c r="A57" i="151"/>
  <c r="B57" i="151"/>
  <c r="C57" i="151"/>
  <c r="D57" i="151"/>
  <c r="F57" i="151"/>
  <c r="G57" i="151"/>
  <c r="K57" i="151"/>
  <c r="A58" i="151"/>
  <c r="B58" i="151"/>
  <c r="C58" i="151"/>
  <c r="D58" i="151"/>
  <c r="F58" i="151"/>
  <c r="G58" i="151"/>
  <c r="K58" i="151"/>
  <c r="A59" i="151"/>
  <c r="B59" i="151"/>
  <c r="C59" i="151"/>
  <c r="D59" i="151"/>
  <c r="F59" i="151"/>
  <c r="G59" i="151"/>
  <c r="K59" i="151"/>
  <c r="A60" i="151"/>
  <c r="B60" i="151"/>
  <c r="C60" i="151"/>
  <c r="D60" i="151"/>
  <c r="F60" i="151"/>
  <c r="G60" i="151"/>
  <c r="K60" i="151"/>
  <c r="A54" i="151"/>
  <c r="B54" i="151"/>
  <c r="C54" i="151"/>
  <c r="D54" i="151"/>
  <c r="F54" i="151"/>
  <c r="G54" i="151"/>
  <c r="K54" i="151"/>
  <c r="A55" i="151"/>
  <c r="B55" i="151"/>
  <c r="C55" i="151"/>
  <c r="D55" i="151"/>
  <c r="F55" i="151"/>
  <c r="G55" i="151"/>
  <c r="K55" i="151"/>
  <c r="A49" i="151"/>
  <c r="B49" i="151"/>
  <c r="C49" i="151"/>
  <c r="D49" i="151"/>
  <c r="F49" i="151"/>
  <c r="G49" i="151"/>
  <c r="K49" i="151"/>
  <c r="A50" i="151"/>
  <c r="B50" i="151"/>
  <c r="C50" i="151"/>
  <c r="D50" i="151"/>
  <c r="F50" i="151"/>
  <c r="G50" i="151"/>
  <c r="K50" i="151"/>
  <c r="A51" i="151"/>
  <c r="B51" i="151"/>
  <c r="C51" i="151"/>
  <c r="D51" i="151"/>
  <c r="F51" i="151"/>
  <c r="G51" i="151"/>
  <c r="K51" i="151"/>
  <c r="A52" i="151"/>
  <c r="B52" i="151"/>
  <c r="C52" i="151"/>
  <c r="D52" i="151"/>
  <c r="F52" i="151"/>
  <c r="G52" i="151"/>
  <c r="K52" i="151"/>
  <c r="A53" i="151"/>
  <c r="B53" i="151"/>
  <c r="C53" i="151"/>
  <c r="D53" i="151"/>
  <c r="F53" i="151"/>
  <c r="G53" i="151"/>
  <c r="K53" i="151"/>
  <c r="A45" i="151"/>
  <c r="B45" i="151"/>
  <c r="C45" i="151"/>
  <c r="D45" i="151"/>
  <c r="F45" i="151"/>
  <c r="G45" i="151"/>
  <c r="K45" i="151"/>
  <c r="A46" i="151"/>
  <c r="B46" i="151"/>
  <c r="C46" i="151"/>
  <c r="D46" i="151"/>
  <c r="F46" i="151"/>
  <c r="G46" i="151"/>
  <c r="K46" i="151"/>
  <c r="A47" i="151"/>
  <c r="B47" i="151"/>
  <c r="C47" i="151"/>
  <c r="D47" i="151"/>
  <c r="F47" i="151"/>
  <c r="G47" i="151"/>
  <c r="K47" i="151"/>
  <c r="A48" i="151"/>
  <c r="B48" i="151"/>
  <c r="C48" i="151"/>
  <c r="D48" i="151"/>
  <c r="F48" i="151"/>
  <c r="G48" i="151"/>
  <c r="K48" i="151"/>
  <c r="A44" i="151"/>
  <c r="B44" i="151"/>
  <c r="C44" i="151"/>
  <c r="D44" i="151"/>
  <c r="K44" i="151"/>
  <c r="A40" i="151"/>
  <c r="B40" i="151"/>
  <c r="C40" i="151"/>
  <c r="D40" i="151"/>
  <c r="K40" i="151"/>
  <c r="A41" i="151"/>
  <c r="B41" i="151"/>
  <c r="C41" i="151"/>
  <c r="D41" i="151"/>
  <c r="K41" i="151"/>
  <c r="A42" i="151"/>
  <c r="B42" i="151"/>
  <c r="C42" i="151"/>
  <c r="D42" i="151"/>
  <c r="K42" i="151"/>
  <c r="A43" i="151"/>
  <c r="B43" i="151"/>
  <c r="C43" i="151"/>
  <c r="D43" i="151"/>
  <c r="K43" i="151"/>
  <c r="A39" i="151"/>
  <c r="K28" i="151"/>
  <c r="K29" i="151"/>
  <c r="K30" i="151"/>
  <c r="K31" i="151"/>
  <c r="K32" i="151"/>
  <c r="K27" i="151"/>
  <c r="F27" i="151"/>
  <c r="F28" i="151"/>
  <c r="F29" i="151"/>
  <c r="F30" i="151"/>
  <c r="F31" i="151"/>
  <c r="F32" i="151"/>
  <c r="K23" i="151"/>
  <c r="K24" i="151"/>
  <c r="K25" i="151"/>
  <c r="K26" i="151"/>
  <c r="K22" i="151"/>
  <c r="F22" i="151"/>
  <c r="G22" i="151"/>
  <c r="F23" i="151"/>
  <c r="G23" i="151"/>
  <c r="F24" i="151"/>
  <c r="G24" i="151"/>
  <c r="F25" i="151"/>
  <c r="G25" i="151"/>
  <c r="F26" i="151"/>
  <c r="G26" i="151"/>
  <c r="K34" i="151"/>
  <c r="K35" i="151"/>
  <c r="K36" i="151"/>
  <c r="K37" i="151"/>
  <c r="K38" i="151"/>
  <c r="K39" i="151"/>
  <c r="K33" i="151"/>
  <c r="F33" i="151"/>
  <c r="F34" i="151"/>
  <c r="F35" i="151"/>
  <c r="F36" i="151"/>
  <c r="F37" i="151"/>
  <c r="F38" i="151"/>
  <c r="F39" i="151"/>
  <c r="G39" i="151"/>
  <c r="B33" i="151"/>
  <c r="C33" i="151"/>
  <c r="D33" i="151"/>
  <c r="B34" i="151"/>
  <c r="C34" i="151"/>
  <c r="D34" i="151"/>
  <c r="B35" i="151"/>
  <c r="C35" i="151"/>
  <c r="D35" i="151"/>
  <c r="B36" i="151"/>
  <c r="C36" i="151"/>
  <c r="D36" i="151"/>
  <c r="B37" i="151"/>
  <c r="C37" i="151"/>
  <c r="D37" i="151"/>
  <c r="B38" i="151"/>
  <c r="C38" i="151"/>
  <c r="D38" i="151"/>
  <c r="B39" i="151"/>
  <c r="C39" i="151"/>
  <c r="D39" i="151"/>
  <c r="A38" i="151"/>
  <c r="A36" i="151"/>
  <c r="A37" i="151"/>
  <c r="A33" i="151"/>
  <c r="A34" i="151"/>
  <c r="A35" i="151"/>
  <c r="D14" i="151"/>
  <c r="D15" i="151"/>
  <c r="D16" i="151"/>
  <c r="D17" i="151"/>
  <c r="D18" i="151"/>
  <c r="D19" i="151"/>
  <c r="D20" i="151"/>
  <c r="D21" i="151"/>
  <c r="D22" i="151"/>
  <c r="D23" i="151"/>
  <c r="D24" i="151"/>
  <c r="D25" i="151"/>
  <c r="D26" i="151"/>
  <c r="D27" i="151"/>
  <c r="D28" i="151"/>
  <c r="D29" i="151"/>
  <c r="D30" i="151"/>
  <c r="D31" i="151"/>
  <c r="D32" i="151"/>
  <c r="C27" i="151"/>
  <c r="C28" i="151"/>
  <c r="C29" i="151"/>
  <c r="C30" i="151"/>
  <c r="C31" i="151"/>
  <c r="C32" i="151"/>
  <c r="C23" i="151"/>
  <c r="C24" i="151"/>
  <c r="C25" i="151"/>
  <c r="C26" i="151"/>
  <c r="C22" i="151"/>
  <c r="B28" i="151"/>
  <c r="B29" i="151"/>
  <c r="B30" i="151"/>
  <c r="B32" i="151"/>
  <c r="B27" i="151"/>
  <c r="B23" i="151"/>
  <c r="B24" i="151"/>
  <c r="B25" i="151"/>
  <c r="B26" i="151"/>
  <c r="B22" i="151"/>
  <c r="A29" i="151"/>
  <c r="A30" i="151"/>
  <c r="A31" i="151"/>
  <c r="A32" i="151"/>
  <c r="A27" i="151"/>
  <c r="A28" i="151"/>
  <c r="A23" i="151"/>
  <c r="A24" i="151"/>
  <c r="A25" i="151"/>
  <c r="A26" i="151"/>
  <c r="A22" i="151"/>
  <c r="O170" i="122"/>
  <c r="E116" i="151" s="1"/>
  <c r="O169" i="122"/>
  <c r="E115" i="151" s="1"/>
  <c r="O168" i="122"/>
  <c r="E114" i="151" s="1"/>
  <c r="O167" i="122"/>
  <c r="R167" i="122" s="1"/>
  <c r="H113" i="151" s="1"/>
  <c r="E113" i="151"/>
  <c r="O166" i="122"/>
  <c r="R166" i="122" s="1"/>
  <c r="H112" i="151" s="1"/>
  <c r="O165" i="122"/>
  <c r="E111" i="151" s="1"/>
  <c r="O164" i="122"/>
  <c r="E110" i="151" s="1"/>
  <c r="O163" i="122"/>
  <c r="R163" i="122" s="1"/>
  <c r="H109" i="151" s="1"/>
  <c r="O162" i="122"/>
  <c r="R162" i="122" s="1"/>
  <c r="H108" i="151" s="1"/>
  <c r="O161" i="122"/>
  <c r="E107" i="151" s="1"/>
  <c r="O160" i="122"/>
  <c r="E106" i="151" s="1"/>
  <c r="O159" i="122"/>
  <c r="R159" i="122" s="1"/>
  <c r="H105" i="151" s="1"/>
  <c r="O158" i="122"/>
  <c r="R158" i="122" s="1"/>
  <c r="H104" i="151" s="1"/>
  <c r="E104" i="151"/>
  <c r="O157" i="122"/>
  <c r="E103" i="151" s="1"/>
  <c r="O171" i="122"/>
  <c r="E117" i="151" s="1"/>
  <c r="E220" i="122"/>
  <c r="G15" i="151"/>
  <c r="G17" i="151"/>
  <c r="G18" i="151"/>
  <c r="G19" i="151"/>
  <c r="G20" i="151"/>
  <c r="G21" i="151"/>
  <c r="G14" i="151"/>
  <c r="F15" i="151"/>
  <c r="F16" i="151"/>
  <c r="F17" i="151"/>
  <c r="F18" i="151"/>
  <c r="F19" i="151"/>
  <c r="F20" i="151"/>
  <c r="F21" i="151"/>
  <c r="F14" i="151"/>
  <c r="C15" i="151"/>
  <c r="C16" i="151"/>
  <c r="C17" i="151"/>
  <c r="C18" i="151"/>
  <c r="C19" i="151"/>
  <c r="C20" i="151"/>
  <c r="C21" i="151"/>
  <c r="C14" i="151"/>
  <c r="B15" i="151"/>
  <c r="B16" i="151"/>
  <c r="B17" i="151"/>
  <c r="B18" i="151"/>
  <c r="B19" i="151"/>
  <c r="B20" i="151"/>
  <c r="B21" i="151"/>
  <c r="B14" i="151"/>
  <c r="A15" i="151"/>
  <c r="A16" i="151"/>
  <c r="A17" i="151"/>
  <c r="A18" i="151"/>
  <c r="A19" i="151"/>
  <c r="A20" i="151"/>
  <c r="A21" i="151"/>
  <c r="A14" i="151"/>
  <c r="K15" i="151"/>
  <c r="K16" i="151"/>
  <c r="K17" i="151"/>
  <c r="K18" i="151"/>
  <c r="K19" i="151"/>
  <c r="K20" i="151"/>
  <c r="K21" i="151"/>
  <c r="K14" i="151"/>
  <c r="O77" i="122"/>
  <c r="E44" i="151" s="1"/>
  <c r="O76" i="122"/>
  <c r="E43" i="151" s="1"/>
  <c r="O75" i="122"/>
  <c r="R75" i="122" s="1"/>
  <c r="H42" i="151" s="1"/>
  <c r="O74" i="122"/>
  <c r="E41" i="151" s="1"/>
  <c r="O73" i="122"/>
  <c r="Q73" i="122" s="1"/>
  <c r="H32" i="144"/>
  <c r="H593" i="151" s="1"/>
  <c r="F44" i="151"/>
  <c r="F41" i="151"/>
  <c r="F42" i="151"/>
  <c r="G43" i="151"/>
  <c r="F43" i="151"/>
  <c r="G37" i="151"/>
  <c r="R206" i="122"/>
  <c r="E206" i="122" s="1"/>
  <c r="R203" i="122"/>
  <c r="E203" i="122" s="1"/>
  <c r="G41" i="151"/>
  <c r="F40" i="151"/>
  <c r="G42" i="151"/>
  <c r="G44" i="151"/>
  <c r="R141" i="122"/>
  <c r="H91" i="151" s="1"/>
  <c r="O133" i="122"/>
  <c r="R133" i="122" s="1"/>
  <c r="H83" i="151" s="1"/>
  <c r="E26" i="133"/>
  <c r="I26" i="133" s="1"/>
  <c r="H175" i="151" s="1"/>
  <c r="E25" i="133"/>
  <c r="F25" i="133" s="1"/>
  <c r="E174" i="151" s="1"/>
  <c r="O13" i="137"/>
  <c r="O14" i="137"/>
  <c r="O15" i="137"/>
  <c r="O16" i="137"/>
  <c r="E120" i="124"/>
  <c r="E355" i="151" s="1"/>
  <c r="E116" i="124"/>
  <c r="E114" i="124"/>
  <c r="E349" i="151" s="1"/>
  <c r="E113" i="124"/>
  <c r="E348" i="151" s="1"/>
  <c r="E305" i="151"/>
  <c r="E88" i="124"/>
  <c r="E331" i="151" s="1"/>
  <c r="E87" i="124"/>
  <c r="E330" i="151" s="1"/>
  <c r="E29" i="124"/>
  <c r="H29" i="124" s="1"/>
  <c r="H292" i="151" s="1"/>
  <c r="E62" i="124"/>
  <c r="E317" i="151" s="1"/>
  <c r="E58" i="124"/>
  <c r="E313" i="151" s="1"/>
  <c r="E56" i="124"/>
  <c r="E311" i="151" s="1"/>
  <c r="E55" i="124"/>
  <c r="E310" i="151" s="1"/>
  <c r="E73" i="124"/>
  <c r="E72" i="124"/>
  <c r="E323" i="151" s="1"/>
  <c r="E304" i="151"/>
  <c r="E303" i="151"/>
  <c r="E302" i="151"/>
  <c r="E301" i="151"/>
  <c r="E299" i="151"/>
  <c r="E39" i="124"/>
  <c r="E298" i="151" s="1"/>
  <c r="E37" i="124"/>
  <c r="E130" i="124"/>
  <c r="E361" i="151" s="1"/>
  <c r="H191" i="149"/>
  <c r="H567" i="151" s="1"/>
  <c r="H190" i="149"/>
  <c r="H566" i="151" s="1"/>
  <c r="H189" i="149"/>
  <c r="H565" i="151" s="1"/>
  <c r="H188" i="149"/>
  <c r="H564" i="151" s="1"/>
  <c r="H187" i="149"/>
  <c r="H563" i="151" s="1"/>
  <c r="H186" i="149"/>
  <c r="H562" i="151" s="1"/>
  <c r="H185" i="149"/>
  <c r="H561" i="151" s="1"/>
  <c r="H184" i="149"/>
  <c r="H560" i="151" s="1"/>
  <c r="H179" i="149"/>
  <c r="H555" i="151" s="1"/>
  <c r="H178" i="149"/>
  <c r="H554" i="151" s="1"/>
  <c r="H177" i="149"/>
  <c r="H553" i="151" s="1"/>
  <c r="H174" i="149"/>
  <c r="H552" i="151" s="1"/>
  <c r="H173" i="149"/>
  <c r="H551" i="151" s="1"/>
  <c r="H172" i="149"/>
  <c r="H550" i="151" s="1"/>
  <c r="H171" i="149"/>
  <c r="H549" i="151" s="1"/>
  <c r="H170" i="149"/>
  <c r="H548" i="151" s="1"/>
  <c r="H169" i="149"/>
  <c r="H547" i="151" s="1"/>
  <c r="H168" i="149"/>
  <c r="H546" i="151" s="1"/>
  <c r="H167" i="149"/>
  <c r="H545" i="151" s="1"/>
  <c r="H166" i="149"/>
  <c r="H544" i="151" s="1"/>
  <c r="H165" i="149"/>
  <c r="H543" i="151" s="1"/>
  <c r="H164" i="149"/>
  <c r="H542" i="151" s="1"/>
  <c r="H163" i="149"/>
  <c r="H541" i="151" s="1"/>
  <c r="H154" i="149"/>
  <c r="H537" i="151" s="1"/>
  <c r="H153" i="149"/>
  <c r="H536" i="151" s="1"/>
  <c r="H152" i="149"/>
  <c r="H535" i="151" s="1"/>
  <c r="H151" i="149"/>
  <c r="H534" i="151" s="1"/>
  <c r="H150" i="149"/>
  <c r="H533" i="151" s="1"/>
  <c r="H149" i="149"/>
  <c r="H532" i="151" s="1"/>
  <c r="H148" i="149"/>
  <c r="H531" i="151" s="1"/>
  <c r="H147" i="149"/>
  <c r="H530" i="151" s="1"/>
  <c r="H146" i="149"/>
  <c r="H529" i="151" s="1"/>
  <c r="H145" i="149"/>
  <c r="H528" i="151" s="1"/>
  <c r="H144" i="149"/>
  <c r="H527" i="151" s="1"/>
  <c r="H143" i="149"/>
  <c r="H526" i="151" s="1"/>
  <c r="H142" i="149"/>
  <c r="H525" i="151" s="1"/>
  <c r="H141" i="149"/>
  <c r="H139" i="149"/>
  <c r="H522" i="151" s="1"/>
  <c r="H138" i="149"/>
  <c r="H521" i="151" s="1"/>
  <c r="H137" i="149"/>
  <c r="H520" i="151" s="1"/>
  <c r="H136" i="149"/>
  <c r="H519" i="151" s="1"/>
  <c r="H135" i="149"/>
  <c r="H518" i="151" s="1"/>
  <c r="H134" i="149"/>
  <c r="H517" i="151" s="1"/>
  <c r="H133" i="149"/>
  <c r="H516" i="151" s="1"/>
  <c r="H132" i="149"/>
  <c r="H515" i="151" s="1"/>
  <c r="H123" i="149"/>
  <c r="H511" i="151" s="1"/>
  <c r="H122" i="149"/>
  <c r="H510" i="151" s="1"/>
  <c r="H121" i="149"/>
  <c r="H509" i="151" s="1"/>
  <c r="H120" i="149"/>
  <c r="H508" i="151" s="1"/>
  <c r="H119" i="149"/>
  <c r="H507" i="151" s="1"/>
  <c r="H118" i="149"/>
  <c r="H506" i="151" s="1"/>
  <c r="H117" i="149"/>
  <c r="H505" i="151" s="1"/>
  <c r="H116" i="149"/>
  <c r="H504" i="151" s="1"/>
  <c r="H115" i="149"/>
  <c r="H503" i="151" s="1"/>
  <c r="H114" i="149"/>
  <c r="H502" i="151" s="1"/>
  <c r="H113" i="149"/>
  <c r="H501" i="151" s="1"/>
  <c r="H112" i="149"/>
  <c r="H500" i="151" s="1"/>
  <c r="H111" i="149"/>
  <c r="H499" i="151" s="1"/>
  <c r="H110" i="149"/>
  <c r="H498" i="151" s="1"/>
  <c r="H109" i="149"/>
  <c r="H497" i="151" s="1"/>
  <c r="H108" i="149"/>
  <c r="H496" i="151" s="1"/>
  <c r="H107" i="149"/>
  <c r="H495" i="151" s="1"/>
  <c r="H106" i="149"/>
  <c r="H494" i="151" s="1"/>
  <c r="H105" i="149"/>
  <c r="H493" i="151" s="1"/>
  <c r="H104" i="149"/>
  <c r="H492" i="151" s="1"/>
  <c r="H103" i="149"/>
  <c r="H491" i="151" s="1"/>
  <c r="H102" i="149"/>
  <c r="H490" i="151" s="1"/>
  <c r="H101" i="149"/>
  <c r="H489" i="151" s="1"/>
  <c r="H92" i="149"/>
  <c r="H485" i="151" s="1"/>
  <c r="H91" i="149"/>
  <c r="H484" i="151" s="1"/>
  <c r="H90" i="149"/>
  <c r="H483" i="151" s="1"/>
  <c r="H89" i="149"/>
  <c r="H482" i="151" s="1"/>
  <c r="H88" i="149"/>
  <c r="H481" i="151" s="1"/>
  <c r="H87" i="149"/>
  <c r="H480" i="151" s="1"/>
  <c r="H86" i="149"/>
  <c r="H479" i="151" s="1"/>
  <c r="H85" i="149"/>
  <c r="H478" i="151" s="1"/>
  <c r="H84" i="149"/>
  <c r="H477" i="151" s="1"/>
  <c r="H83" i="149"/>
  <c r="H476" i="151" s="1"/>
  <c r="H82" i="149"/>
  <c r="H475" i="151" s="1"/>
  <c r="H81" i="149"/>
  <c r="H474" i="151" s="1"/>
  <c r="H80" i="149"/>
  <c r="H473" i="151" s="1"/>
  <c r="H79" i="149"/>
  <c r="H472" i="151" s="1"/>
  <c r="H78" i="149"/>
  <c r="H471" i="151" s="1"/>
  <c r="H77" i="149"/>
  <c r="H470" i="151" s="1"/>
  <c r="H76" i="149"/>
  <c r="H469" i="151" s="1"/>
  <c r="H75" i="149"/>
  <c r="H468" i="151" s="1"/>
  <c r="H74" i="149"/>
  <c r="H467" i="151" s="1"/>
  <c r="H73" i="149"/>
  <c r="H466" i="151" s="1"/>
  <c r="H72" i="149"/>
  <c r="H465" i="151" s="1"/>
  <c r="H71" i="149"/>
  <c r="H464" i="151" s="1"/>
  <c r="H70" i="149"/>
  <c r="H463" i="151" s="1"/>
  <c r="H69" i="149"/>
  <c r="H462" i="151" s="1"/>
  <c r="H68" i="149"/>
  <c r="H461" i="151" s="1"/>
  <c r="H67" i="149"/>
  <c r="H460" i="151" s="1"/>
  <c r="H66" i="149"/>
  <c r="H459" i="151" s="1"/>
  <c r="H65" i="149"/>
  <c r="H458" i="151" s="1"/>
  <c r="H64" i="149"/>
  <c r="H457" i="151" s="1"/>
  <c r="H63" i="149"/>
  <c r="H456" i="151" s="1"/>
  <c r="H62" i="149"/>
  <c r="H455" i="151" s="1"/>
  <c r="H61" i="149"/>
  <c r="H454" i="151" s="1"/>
  <c r="H60" i="149"/>
  <c r="H453" i="151" s="1"/>
  <c r="H59" i="149"/>
  <c r="H452" i="151" s="1"/>
  <c r="H58" i="149"/>
  <c r="H451" i="151" s="1"/>
  <c r="H57" i="149"/>
  <c r="H450" i="151" s="1"/>
  <c r="H56" i="149"/>
  <c r="H449" i="151" s="1"/>
  <c r="H55" i="149"/>
  <c r="H448" i="151" s="1"/>
  <c r="H54" i="149"/>
  <c r="H447" i="151" s="1"/>
  <c r="H51" i="149"/>
  <c r="H446" i="151" s="1"/>
  <c r="H50" i="149"/>
  <c r="H445" i="151" s="1"/>
  <c r="H45" i="149"/>
  <c r="H443" i="151" s="1"/>
  <c r="H44" i="149"/>
  <c r="H442" i="151" s="1"/>
  <c r="H43" i="149"/>
  <c r="H441" i="151" s="1"/>
  <c r="H42" i="149"/>
  <c r="H440" i="151" s="1"/>
  <c r="H41" i="149"/>
  <c r="H439" i="151" s="1"/>
  <c r="H40" i="149"/>
  <c r="H438" i="151" s="1"/>
  <c r="H39" i="149"/>
  <c r="H437" i="151" s="1"/>
  <c r="H37" i="149"/>
  <c r="H435" i="151" s="1"/>
  <c r="H36" i="149"/>
  <c r="H434" i="151" s="1"/>
  <c r="H35" i="149"/>
  <c r="H433" i="151" s="1"/>
  <c r="H34" i="149"/>
  <c r="H432" i="151" s="1"/>
  <c r="H33" i="149"/>
  <c r="H431" i="151" s="1"/>
  <c r="H32" i="149"/>
  <c r="H430" i="151" s="1"/>
  <c r="H31" i="149"/>
  <c r="H429" i="151" s="1"/>
  <c r="H30" i="149"/>
  <c r="H428" i="151" s="1"/>
  <c r="H21" i="149"/>
  <c r="H424" i="151" s="1"/>
  <c r="H20" i="149"/>
  <c r="H423" i="151" s="1"/>
  <c r="H19" i="149"/>
  <c r="H422" i="151" s="1"/>
  <c r="H16" i="149"/>
  <c r="H421" i="151" s="1"/>
  <c r="H99" i="144"/>
  <c r="H642" i="151" s="1"/>
  <c r="H96" i="144"/>
  <c r="H641" i="151" s="1"/>
  <c r="H95" i="144"/>
  <c r="H640" i="151" s="1"/>
  <c r="H90" i="144"/>
  <c r="H637" i="151" s="1"/>
  <c r="H89" i="144"/>
  <c r="H636" i="151" s="1"/>
  <c r="H75" i="144"/>
  <c r="H628" i="151" s="1"/>
  <c r="H74" i="144"/>
  <c r="H627" i="151" s="1"/>
  <c r="H73" i="144"/>
  <c r="H626" i="151" s="1"/>
  <c r="H72" i="144"/>
  <c r="H625" i="151" s="1"/>
  <c r="H71" i="144"/>
  <c r="H624" i="151" s="1"/>
  <c r="H67" i="144"/>
  <c r="H620" i="151" s="1"/>
  <c r="H58" i="144"/>
  <c r="H613" i="151" s="1"/>
  <c r="H57" i="144"/>
  <c r="H612" i="151" s="1"/>
  <c r="H56" i="144"/>
  <c r="H611" i="151" s="1"/>
  <c r="H55" i="144"/>
  <c r="H610" i="151" s="1"/>
  <c r="H54" i="144"/>
  <c r="H609" i="151" s="1"/>
  <c r="H53" i="144"/>
  <c r="H608" i="151" s="1"/>
  <c r="H52" i="144"/>
  <c r="H607" i="151" s="1"/>
  <c r="H51" i="144"/>
  <c r="H606" i="151" s="1"/>
  <c r="H50" i="144"/>
  <c r="H605" i="151" s="1"/>
  <c r="H49" i="144"/>
  <c r="H604" i="151" s="1"/>
  <c r="H48" i="144"/>
  <c r="H603" i="151" s="1"/>
  <c r="H47" i="144"/>
  <c r="H602" i="151" s="1"/>
  <c r="H46" i="144"/>
  <c r="H601" i="151" s="1"/>
  <c r="H45" i="144"/>
  <c r="H600" i="151" s="1"/>
  <c r="H44" i="144"/>
  <c r="H599" i="151" s="1"/>
  <c r="H43" i="144"/>
  <c r="H598" i="151" s="1"/>
  <c r="H39" i="144"/>
  <c r="H596" i="151" s="1"/>
  <c r="H38" i="144"/>
  <c r="H595" i="151" s="1"/>
  <c r="H35" i="144"/>
  <c r="H594" i="151" s="1"/>
  <c r="H31" i="144"/>
  <c r="H592" i="151" s="1"/>
  <c r="H30" i="144"/>
  <c r="H591" i="151" s="1"/>
  <c r="H29" i="144"/>
  <c r="H590" i="151" s="1"/>
  <c r="H21" i="144"/>
  <c r="H587" i="151" s="1"/>
  <c r="H15" i="144"/>
  <c r="H583" i="151" s="1"/>
  <c r="H194" i="124"/>
  <c r="H397" i="151" s="1"/>
  <c r="E193" i="124"/>
  <c r="E396" i="151" s="1"/>
  <c r="E192" i="124"/>
  <c r="E395" i="151" s="1"/>
  <c r="E188" i="124"/>
  <c r="E393" i="151" s="1"/>
  <c r="E187" i="124"/>
  <c r="E392" i="151" s="1"/>
  <c r="E186" i="124"/>
  <c r="E391" i="151" s="1"/>
  <c r="E183" i="124"/>
  <c r="E182" i="124"/>
  <c r="E389" i="151" s="1"/>
  <c r="E181" i="124"/>
  <c r="E388" i="151" s="1"/>
  <c r="E180" i="124"/>
  <c r="E179" i="124"/>
  <c r="E176" i="124"/>
  <c r="E385" i="151" s="1"/>
  <c r="E175" i="124"/>
  <c r="E384" i="151" s="1"/>
  <c r="E172" i="124"/>
  <c r="H167" i="124"/>
  <c r="H382" i="151" s="1"/>
  <c r="E166" i="124"/>
  <c r="E381" i="151" s="1"/>
  <c r="E165" i="124"/>
  <c r="E380" i="151" s="1"/>
  <c r="H162" i="124"/>
  <c r="H379" i="151" s="1"/>
  <c r="E161" i="124"/>
  <c r="E378" i="151" s="1"/>
  <c r="E160" i="124"/>
  <c r="E377" i="151" s="1"/>
  <c r="E159" i="124"/>
  <c r="E376" i="151" s="1"/>
  <c r="E156" i="124"/>
  <c r="E375" i="151" s="1"/>
  <c r="E155" i="124"/>
  <c r="E374" i="151" s="1"/>
  <c r="E154" i="124"/>
  <c r="E373" i="151" s="1"/>
  <c r="E153" i="124"/>
  <c r="E372" i="151" s="1"/>
  <c r="E152" i="124"/>
  <c r="E371" i="151" s="1"/>
  <c r="E149" i="124"/>
  <c r="E148" i="124"/>
  <c r="E369" i="151" s="1"/>
  <c r="E145" i="124"/>
  <c r="E368" i="151" s="1"/>
  <c r="E140" i="124"/>
  <c r="H139" i="124"/>
  <c r="H366" i="151" s="1"/>
  <c r="H138" i="124"/>
  <c r="H365" i="151" s="1"/>
  <c r="E134" i="124"/>
  <c r="E363" i="151" s="1"/>
  <c r="E131" i="124"/>
  <c r="E129" i="124"/>
  <c r="E360" i="151" s="1"/>
  <c r="E128" i="124"/>
  <c r="E359" i="151" s="1"/>
  <c r="E127" i="124"/>
  <c r="E358" i="151" s="1"/>
  <c r="E124" i="124"/>
  <c r="H121" i="124"/>
  <c r="H356" i="151" s="1"/>
  <c r="E119" i="124"/>
  <c r="E118" i="124"/>
  <c r="E117" i="124"/>
  <c r="E352" i="151" s="1"/>
  <c r="E115" i="124"/>
  <c r="E350" i="151" s="1"/>
  <c r="E112" i="124"/>
  <c r="E347" i="151" s="1"/>
  <c r="E111" i="124"/>
  <c r="E346" i="151" s="1"/>
  <c r="E110" i="124"/>
  <c r="E344" i="151"/>
  <c r="E341" i="151"/>
  <c r="E97" i="124"/>
  <c r="E96" i="124"/>
  <c r="E335" i="151" s="1"/>
  <c r="E95" i="124"/>
  <c r="E334" i="151" s="1"/>
  <c r="E94" i="124"/>
  <c r="E333" i="151" s="1"/>
  <c r="E91" i="124"/>
  <c r="E82" i="124"/>
  <c r="E329" i="151" s="1"/>
  <c r="H81" i="124"/>
  <c r="H328" i="151" s="1"/>
  <c r="H80" i="124"/>
  <c r="H327" i="151" s="1"/>
  <c r="H79" i="124"/>
  <c r="H326" i="151" s="1"/>
  <c r="E76" i="124"/>
  <c r="E325" i="151" s="1"/>
  <c r="E71" i="124"/>
  <c r="E70" i="124"/>
  <c r="E69" i="124"/>
  <c r="E320" i="151" s="1"/>
  <c r="E66" i="124"/>
  <c r="E319" i="151" s="1"/>
  <c r="H63" i="124"/>
  <c r="H318" i="151" s="1"/>
  <c r="E61" i="124"/>
  <c r="E316" i="151" s="1"/>
  <c r="E60" i="124"/>
  <c r="E315" i="151" s="1"/>
  <c r="E59" i="124"/>
  <c r="E57" i="124"/>
  <c r="E312" i="151" s="1"/>
  <c r="E54" i="124"/>
  <c r="E53" i="124"/>
  <c r="E308" i="151" s="1"/>
  <c r="E52" i="124"/>
  <c r="E38" i="124"/>
  <c r="E297" i="151" s="1"/>
  <c r="E36" i="124"/>
  <c r="E295" i="151" s="1"/>
  <c r="E33" i="124"/>
  <c r="E294" i="151" s="1"/>
  <c r="E30" i="124"/>
  <c r="I56" i="133"/>
  <c r="H197" i="151" s="1"/>
  <c r="I55" i="133"/>
  <c r="H196" i="151" s="1"/>
  <c r="E51" i="133"/>
  <c r="I51" i="133" s="1"/>
  <c r="H192" i="151" s="1"/>
  <c r="E50" i="133"/>
  <c r="I50" i="133" s="1"/>
  <c r="H191" i="151" s="1"/>
  <c r="E49" i="133"/>
  <c r="I49" i="133" s="1"/>
  <c r="H190" i="151" s="1"/>
  <c r="E48" i="133"/>
  <c r="I48" i="133" s="1"/>
  <c r="H189" i="151" s="1"/>
  <c r="F46" i="133"/>
  <c r="E187" i="151" s="1"/>
  <c r="F45" i="133"/>
  <c r="E186" i="151" s="1"/>
  <c r="F44" i="133"/>
  <c r="E185" i="151" s="1"/>
  <c r="F41" i="133"/>
  <c r="E184" i="151" s="1"/>
  <c r="F40" i="133"/>
  <c r="E183" i="151" s="1"/>
  <c r="F39" i="133"/>
  <c r="E182" i="151" s="1"/>
  <c r="F36" i="133"/>
  <c r="E181" i="151" s="1"/>
  <c r="F35" i="133"/>
  <c r="E180" i="151" s="1"/>
  <c r="F32" i="133"/>
  <c r="E179" i="151" s="1"/>
  <c r="F24" i="133"/>
  <c r="E173" i="151" s="1"/>
  <c r="E24" i="133"/>
  <c r="H24" i="133" s="1"/>
  <c r="G173" i="151" s="1"/>
  <c r="F23" i="133"/>
  <c r="E172" i="151" s="1"/>
  <c r="E23" i="133"/>
  <c r="H23" i="133" s="1"/>
  <c r="G172" i="151" s="1"/>
  <c r="I60" i="123"/>
  <c r="H161" i="151" s="1"/>
  <c r="I59" i="123"/>
  <c r="H160" i="151" s="1"/>
  <c r="F57" i="123"/>
  <c r="E158" i="151" s="1"/>
  <c r="F56" i="123"/>
  <c r="E157" i="151" s="1"/>
  <c r="F55" i="123"/>
  <c r="E156" i="151" s="1"/>
  <c r="E55" i="123"/>
  <c r="I55" i="123" s="1"/>
  <c r="H156" i="151" s="1"/>
  <c r="F54" i="123"/>
  <c r="E155" i="151" s="1"/>
  <c r="F53" i="123"/>
  <c r="E154" i="151" s="1"/>
  <c r="F52" i="123"/>
  <c r="E153" i="151" s="1"/>
  <c r="F51" i="123"/>
  <c r="E152" i="151" s="1"/>
  <c r="F50" i="123"/>
  <c r="E151" i="151" s="1"/>
  <c r="F49" i="123"/>
  <c r="E150" i="151" s="1"/>
  <c r="F48" i="123"/>
  <c r="E149" i="151" s="1"/>
  <c r="F45" i="123"/>
  <c r="E148" i="151" s="1"/>
  <c r="F44" i="123"/>
  <c r="E147" i="151" s="1"/>
  <c r="F43" i="123"/>
  <c r="E146" i="151" s="1"/>
  <c r="F35" i="123"/>
  <c r="E142" i="151" s="1"/>
  <c r="R154" i="122"/>
  <c r="H102" i="151"/>
  <c r="R153" i="122"/>
  <c r="H101" i="151"/>
  <c r="R152" i="122"/>
  <c r="H100" i="151" s="1"/>
  <c r="R151" i="122"/>
  <c r="H99" i="151" s="1"/>
  <c r="O147" i="122"/>
  <c r="R147" i="122" s="1"/>
  <c r="H95" i="151" s="1"/>
  <c r="O146" i="122"/>
  <c r="R146" i="122" s="1"/>
  <c r="H94" i="151" s="1"/>
  <c r="R145" i="122"/>
  <c r="H93" i="151" s="1"/>
  <c r="R140" i="122"/>
  <c r="H90" i="151" s="1"/>
  <c r="R139" i="122"/>
  <c r="H89" i="151"/>
  <c r="R138" i="122"/>
  <c r="H88" i="151" s="1"/>
  <c r="R137" i="122"/>
  <c r="H87" i="151" s="1"/>
  <c r="R136" i="122"/>
  <c r="H86" i="151" s="1"/>
  <c r="R135" i="122"/>
  <c r="H85" i="151" s="1"/>
  <c r="R134" i="122"/>
  <c r="H84" i="151" s="1"/>
  <c r="R132" i="122"/>
  <c r="H82" i="151" s="1"/>
  <c r="R129" i="122"/>
  <c r="H81" i="151" s="1"/>
  <c r="R128" i="122"/>
  <c r="H80" i="151" s="1"/>
  <c r="O124" i="122"/>
  <c r="E78" i="151" s="1"/>
  <c r="O123" i="122"/>
  <c r="E77" i="151" s="1"/>
  <c r="P122" i="122"/>
  <c r="F76" i="151"/>
  <c r="O122" i="122"/>
  <c r="E76" i="151" s="1"/>
  <c r="O121" i="122"/>
  <c r="E75" i="151" s="1"/>
  <c r="Q119" i="122"/>
  <c r="Q122" i="122" s="1"/>
  <c r="G76" i="151" s="1"/>
  <c r="O119" i="122"/>
  <c r="E73" i="151" s="1"/>
  <c r="O116" i="122"/>
  <c r="E72" i="151"/>
  <c r="O115" i="122"/>
  <c r="E71" i="151" s="1"/>
  <c r="O114" i="122"/>
  <c r="E70" i="151" s="1"/>
  <c r="O113" i="122"/>
  <c r="E69" i="151" s="1"/>
  <c r="Q111" i="122"/>
  <c r="Q113" i="122" s="1"/>
  <c r="O111" i="122"/>
  <c r="E67" i="151"/>
  <c r="O108" i="122"/>
  <c r="E66" i="151" s="1"/>
  <c r="O107" i="122"/>
  <c r="E65" i="151" s="1"/>
  <c r="O106" i="122"/>
  <c r="E64" i="151" s="1"/>
  <c r="O105" i="122"/>
  <c r="E63" i="151" s="1"/>
  <c r="O103" i="122"/>
  <c r="E61" i="151" s="1"/>
  <c r="O98" i="122"/>
  <c r="E59" i="151" s="1"/>
  <c r="O97" i="122"/>
  <c r="R97" i="122" s="1"/>
  <c r="H58" i="151" s="1"/>
  <c r="O96" i="122"/>
  <c r="R96" i="122" s="1"/>
  <c r="H57" i="151" s="1"/>
  <c r="O95" i="122"/>
  <c r="E56" i="151" s="1"/>
  <c r="N48" i="122"/>
  <c r="M48" i="122"/>
  <c r="L48" i="122"/>
  <c r="K48" i="122"/>
  <c r="J48" i="122"/>
  <c r="I48" i="122"/>
  <c r="H48" i="122"/>
  <c r="G48" i="122"/>
  <c r="F48" i="122"/>
  <c r="N41" i="122"/>
  <c r="M41" i="122"/>
  <c r="L41" i="122"/>
  <c r="K41" i="122"/>
  <c r="J41" i="122"/>
  <c r="I41" i="122"/>
  <c r="H41" i="122"/>
  <c r="G41" i="122"/>
  <c r="F41" i="122"/>
  <c r="E41" i="122"/>
  <c r="N40" i="122"/>
  <c r="M40" i="122"/>
  <c r="L40" i="122"/>
  <c r="K40" i="122"/>
  <c r="J40" i="122"/>
  <c r="I40" i="122"/>
  <c r="H40" i="122"/>
  <c r="G40" i="122"/>
  <c r="F40" i="122"/>
  <c r="N38" i="122"/>
  <c r="M38" i="122"/>
  <c r="L38" i="122"/>
  <c r="K38" i="122"/>
  <c r="J38" i="122"/>
  <c r="I38" i="122"/>
  <c r="H38" i="122"/>
  <c r="F38" i="122"/>
  <c r="H16" i="144"/>
  <c r="H584" i="151" s="1"/>
  <c r="H120" i="144"/>
  <c r="H661" i="151" s="1"/>
  <c r="H119" i="144"/>
  <c r="H660" i="151" s="1"/>
  <c r="H118" i="144"/>
  <c r="H659" i="151" s="1"/>
  <c r="H117" i="144"/>
  <c r="H658" i="151" s="1"/>
  <c r="H116" i="144"/>
  <c r="H657" i="151" s="1"/>
  <c r="H115" i="144"/>
  <c r="H656" i="151" s="1"/>
  <c r="H114" i="144"/>
  <c r="H655" i="151" s="1"/>
  <c r="H113" i="144"/>
  <c r="H654" i="151" s="1"/>
  <c r="H112" i="144"/>
  <c r="H653" i="151" s="1"/>
  <c r="H111" i="144"/>
  <c r="H652" i="151" s="1"/>
  <c r="H110" i="144"/>
  <c r="H651" i="151" s="1"/>
  <c r="H109" i="144"/>
  <c r="H650" i="151" s="1"/>
  <c r="H108" i="144"/>
  <c r="H649" i="151" s="1"/>
  <c r="H107" i="144"/>
  <c r="H648" i="151" s="1"/>
  <c r="H106" i="144"/>
  <c r="H647" i="151" s="1"/>
  <c r="H143" i="144"/>
  <c r="H57" i="146"/>
  <c r="E57" i="146" s="1"/>
  <c r="H61" i="146"/>
  <c r="E61" i="146" s="1"/>
  <c r="H60" i="146"/>
  <c r="E60" i="146" s="1"/>
  <c r="H37" i="146"/>
  <c r="H416" i="151" s="1"/>
  <c r="H223" i="124"/>
  <c r="E223" i="124" s="1"/>
  <c r="H222" i="124"/>
  <c r="E222" i="124" s="1"/>
  <c r="H221" i="124"/>
  <c r="E221" i="124" s="1"/>
  <c r="H220" i="124"/>
  <c r="E220" i="124" s="1"/>
  <c r="O29" i="122"/>
  <c r="O28" i="122"/>
  <c r="O24" i="122"/>
  <c r="O23" i="122"/>
  <c r="O22" i="122"/>
  <c r="O21" i="122"/>
  <c r="O20" i="122"/>
  <c r="O13" i="122"/>
  <c r="O14" i="122"/>
  <c r="O15" i="122"/>
  <c r="O16" i="122"/>
  <c r="H41" i="146"/>
  <c r="H420" i="151" s="1"/>
  <c r="H40" i="146"/>
  <c r="H419" i="151" s="1"/>
  <c r="H39" i="146"/>
  <c r="H418" i="151" s="1"/>
  <c r="H38" i="146"/>
  <c r="H417" i="151" s="1"/>
  <c r="I68" i="123"/>
  <c r="H167" i="151" s="1"/>
  <c r="H273" i="151"/>
  <c r="F64" i="138"/>
  <c r="F273" i="151" s="1"/>
  <c r="J172" i="138"/>
  <c r="H56" i="146"/>
  <c r="E56" i="146" s="1"/>
  <c r="E11" i="122"/>
  <c r="E99" i="122" s="1"/>
  <c r="H76" i="138"/>
  <c r="H283" i="151" s="1"/>
  <c r="H77" i="138"/>
  <c r="H284" i="151" s="1"/>
  <c r="H78" i="138"/>
  <c r="H285" i="151" s="1"/>
  <c r="H79" i="138"/>
  <c r="H286" i="151" s="1"/>
  <c r="H80" i="138"/>
  <c r="H287" i="151" s="1"/>
  <c r="H81" i="138"/>
  <c r="H288" i="151" s="1"/>
  <c r="H82" i="138"/>
  <c r="H289" i="151" s="1"/>
  <c r="H83" i="138"/>
  <c r="H290" i="151" s="1"/>
  <c r="H84" i="138"/>
  <c r="H291" i="151" s="1"/>
  <c r="H75" i="138"/>
  <c r="H282" i="151" s="1"/>
  <c r="I64" i="133"/>
  <c r="H203" i="151" s="1"/>
  <c r="O89" i="137"/>
  <c r="R89" i="137" s="1"/>
  <c r="H243" i="151" s="1"/>
  <c r="O90" i="137"/>
  <c r="R90" i="137" s="1"/>
  <c r="H244" i="151" s="1"/>
  <c r="O91" i="137"/>
  <c r="E245" i="151" s="1"/>
  <c r="O92" i="137"/>
  <c r="E246" i="151" s="1"/>
  <c r="O88" i="137"/>
  <c r="R88" i="137" s="1"/>
  <c r="H242" i="151" s="1"/>
  <c r="I68" i="133"/>
  <c r="H207" i="151" s="1"/>
  <c r="I67" i="133"/>
  <c r="H206" i="151" s="1"/>
  <c r="I66" i="133"/>
  <c r="H205" i="151" s="1"/>
  <c r="I65" i="133"/>
  <c r="H204" i="151" s="1"/>
  <c r="I69" i="123"/>
  <c r="H168" i="151" s="1"/>
  <c r="I70" i="123"/>
  <c r="H169" i="151" s="1"/>
  <c r="I71" i="123"/>
  <c r="H170" i="151" s="1"/>
  <c r="I72" i="123"/>
  <c r="H171" i="151" s="1"/>
  <c r="H92" i="138"/>
  <c r="I85" i="133"/>
  <c r="E85" i="133" s="1"/>
  <c r="I88" i="133"/>
  <c r="E88" i="133" s="1"/>
  <c r="I87" i="133"/>
  <c r="E87" i="133" s="1"/>
  <c r="H100" i="144"/>
  <c r="H643" i="151" s="1"/>
  <c r="H101" i="144"/>
  <c r="H644" i="151" s="1"/>
  <c r="H102" i="144"/>
  <c r="H645" i="151" s="1"/>
  <c r="H103" i="144"/>
  <c r="H646" i="151" s="1"/>
  <c r="H250" i="151"/>
  <c r="H249" i="151"/>
  <c r="H247" i="151"/>
  <c r="H219" i="124"/>
  <c r="E219" i="124" s="1"/>
  <c r="F71" i="138"/>
  <c r="F70" i="138"/>
  <c r="F69" i="138"/>
  <c r="F61" i="138"/>
  <c r="F270" i="151" s="1"/>
  <c r="F33" i="138"/>
  <c r="F32" i="138"/>
  <c r="F31" i="138"/>
  <c r="F30" i="138"/>
  <c r="H281" i="151"/>
  <c r="E11" i="137"/>
  <c r="F72" i="138"/>
  <c r="F281" i="151" s="1"/>
  <c r="F68" i="138"/>
  <c r="F67" i="138"/>
  <c r="F66" i="138"/>
  <c r="F275" i="151" s="1"/>
  <c r="F65" i="138"/>
  <c r="F62" i="138"/>
  <c r="F60" i="138"/>
  <c r="F59" i="138"/>
  <c r="F56" i="138"/>
  <c r="F55" i="138"/>
  <c r="F266" i="151" s="1"/>
  <c r="F54" i="138"/>
  <c r="F265" i="151" s="1"/>
  <c r="F51" i="138"/>
  <c r="F264" i="151" s="1"/>
  <c r="F50" i="138"/>
  <c r="F263" i="151" s="1"/>
  <c r="F49" i="138"/>
  <c r="F262" i="151" s="1"/>
  <c r="F48" i="138"/>
  <c r="F261" i="151" s="1"/>
  <c r="F45" i="138"/>
  <c r="F44" i="138"/>
  <c r="F41" i="138"/>
  <c r="F40" i="138"/>
  <c r="F37" i="138"/>
  <c r="F36" i="138"/>
  <c r="K172" i="138"/>
  <c r="I172" i="138"/>
  <c r="H172" i="138"/>
  <c r="G172" i="138"/>
  <c r="H275" i="151"/>
  <c r="H261" i="151"/>
  <c r="I11" i="122"/>
  <c r="J11" i="122"/>
  <c r="K11" i="122"/>
  <c r="L11" i="122"/>
  <c r="M11" i="122"/>
  <c r="N11" i="122"/>
  <c r="H11" i="122"/>
  <c r="H69" i="122" s="1"/>
  <c r="G11" i="122"/>
  <c r="G69" i="122" s="1"/>
  <c r="I61" i="123"/>
  <c r="H162" i="151" s="1"/>
  <c r="G7" i="133"/>
  <c r="H27" i="133" s="1"/>
  <c r="G176" i="151" s="1"/>
  <c r="O12" i="137"/>
  <c r="F11" i="137"/>
  <c r="G11" i="137"/>
  <c r="H11" i="137"/>
  <c r="I11" i="137"/>
  <c r="J11" i="137"/>
  <c r="K11" i="137"/>
  <c r="L11" i="137"/>
  <c r="M11" i="137"/>
  <c r="N11" i="137"/>
  <c r="O29" i="137"/>
  <c r="O28" i="137"/>
  <c r="O24" i="137"/>
  <c r="O23" i="137"/>
  <c r="O22" i="137"/>
  <c r="O21" i="137"/>
  <c r="O20" i="137"/>
  <c r="E19" i="137"/>
  <c r="F19" i="137"/>
  <c r="G19" i="137"/>
  <c r="H19" i="137"/>
  <c r="I19" i="137"/>
  <c r="J19" i="137"/>
  <c r="K19" i="137"/>
  <c r="L19" i="137"/>
  <c r="M19" i="137"/>
  <c r="N19" i="137"/>
  <c r="F11" i="122"/>
  <c r="F19" i="122"/>
  <c r="F61" i="122" s="1"/>
  <c r="G19" i="122"/>
  <c r="G61" i="122" s="1"/>
  <c r="H19" i="122"/>
  <c r="H61" i="122" s="1"/>
  <c r="I19" i="122"/>
  <c r="I61" i="122" s="1"/>
  <c r="J19" i="122"/>
  <c r="K19" i="122"/>
  <c r="L19" i="122"/>
  <c r="L61" i="122" s="1"/>
  <c r="M19" i="122"/>
  <c r="N19" i="122"/>
  <c r="N61" i="122" s="1"/>
  <c r="E19" i="122"/>
  <c r="E61" i="122" s="1"/>
  <c r="E222" i="151"/>
  <c r="E231" i="151"/>
  <c r="F255" i="151" l="1"/>
  <c r="F251" i="151"/>
  <c r="F256" i="151"/>
  <c r="H256" i="151"/>
  <c r="F252" i="151"/>
  <c r="H252" i="151"/>
  <c r="F257" i="151"/>
  <c r="H257" i="151"/>
  <c r="F258" i="151"/>
  <c r="H258" i="151"/>
  <c r="F254" i="151"/>
  <c r="H254" i="151"/>
  <c r="F272" i="151"/>
  <c r="H272" i="151"/>
  <c r="H265" i="151"/>
  <c r="F253" i="151"/>
  <c r="H253" i="151"/>
  <c r="H248" i="151"/>
  <c r="E99" i="138"/>
  <c r="H264" i="151"/>
  <c r="H266" i="151"/>
  <c r="R165" i="122"/>
  <c r="H111" i="151" s="1"/>
  <c r="G73" i="151"/>
  <c r="G61" i="151"/>
  <c r="Q108" i="122"/>
  <c r="G66" i="151" s="1"/>
  <c r="H226" i="149"/>
  <c r="E226" i="149" s="1"/>
  <c r="E58" i="151"/>
  <c r="E95" i="151"/>
  <c r="R178" i="122"/>
  <c r="H124" i="151" s="1"/>
  <c r="E244" i="151"/>
  <c r="Q121" i="122"/>
  <c r="G75" i="151" s="1"/>
  <c r="E105" i="151"/>
  <c r="Q123" i="122"/>
  <c r="G77" i="151" s="1"/>
  <c r="E109" i="151"/>
  <c r="R181" i="122"/>
  <c r="H127" i="151" s="1"/>
  <c r="E129" i="151"/>
  <c r="R119" i="122"/>
  <c r="H73" i="151" s="1"/>
  <c r="Q124" i="122"/>
  <c r="G78" i="151" s="1"/>
  <c r="E123" i="151"/>
  <c r="Q120" i="122"/>
  <c r="H145" i="124"/>
  <c r="H368" i="151" s="1"/>
  <c r="H165" i="124"/>
  <c r="H380" i="151" s="1"/>
  <c r="H111" i="124"/>
  <c r="H346" i="151" s="1"/>
  <c r="E104" i="138"/>
  <c r="E103" i="138"/>
  <c r="H263" i="151"/>
  <c r="H175" i="124"/>
  <c r="H384" i="151" s="1"/>
  <c r="H38" i="124"/>
  <c r="H297" i="151" s="1"/>
  <c r="H66" i="124"/>
  <c r="H319" i="151" s="1"/>
  <c r="H113" i="124"/>
  <c r="H348" i="151" s="1"/>
  <c r="R124" i="122"/>
  <c r="H78" i="151" s="1"/>
  <c r="R168" i="122"/>
  <c r="H114" i="151" s="1"/>
  <c r="E132" i="151"/>
  <c r="H59" i="122"/>
  <c r="R185" i="122"/>
  <c r="H131" i="151" s="1"/>
  <c r="H274" i="151"/>
  <c r="F274" i="151"/>
  <c r="H269" i="151"/>
  <c r="F269" i="151"/>
  <c r="H280" i="151"/>
  <c r="F280" i="151"/>
  <c r="H271" i="151"/>
  <c r="F271" i="151"/>
  <c r="H260" i="151"/>
  <c r="F260" i="151"/>
  <c r="H259" i="151"/>
  <c r="F259" i="151"/>
  <c r="H276" i="151"/>
  <c r="F276" i="151"/>
  <c r="H277" i="151"/>
  <c r="F277" i="151"/>
  <c r="H262" i="151"/>
  <c r="H267" i="151"/>
  <c r="F267" i="151"/>
  <c r="H270" i="151"/>
  <c r="H278" i="151"/>
  <c r="F278" i="151"/>
  <c r="H268" i="151"/>
  <c r="F268" i="151"/>
  <c r="H279" i="151"/>
  <c r="F279" i="151"/>
  <c r="H221" i="149"/>
  <c r="E221" i="149" s="1"/>
  <c r="H91" i="124"/>
  <c r="H332" i="151" s="1"/>
  <c r="E332" i="151"/>
  <c r="H183" i="124"/>
  <c r="H390" i="151" s="1"/>
  <c r="E390" i="151"/>
  <c r="H52" i="124"/>
  <c r="H307" i="151" s="1"/>
  <c r="E307" i="151"/>
  <c r="H161" i="124"/>
  <c r="H378" i="151" s="1"/>
  <c r="H110" i="124"/>
  <c r="H345" i="151" s="1"/>
  <c r="E345" i="151"/>
  <c r="H179" i="124"/>
  <c r="H386" i="151" s="1"/>
  <c r="E386" i="151"/>
  <c r="H193" i="124"/>
  <c r="H396" i="151" s="1"/>
  <c r="H54" i="124"/>
  <c r="H309" i="151" s="1"/>
  <c r="E309" i="151"/>
  <c r="H131" i="124"/>
  <c r="H362" i="151" s="1"/>
  <c r="E362" i="151"/>
  <c r="H180" i="124"/>
  <c r="H387" i="151" s="1"/>
  <c r="E387" i="151"/>
  <c r="H43" i="124"/>
  <c r="H300" i="151" s="1"/>
  <c r="E300" i="151"/>
  <c r="H30" i="124"/>
  <c r="H293" i="151" s="1"/>
  <c r="E293" i="151"/>
  <c r="H118" i="124"/>
  <c r="H353" i="151" s="1"/>
  <c r="E353" i="151"/>
  <c r="H119" i="124"/>
  <c r="H354" i="151" s="1"/>
  <c r="E354" i="151"/>
  <c r="H73" i="124"/>
  <c r="H324" i="151" s="1"/>
  <c r="E324" i="151"/>
  <c r="H116" i="124"/>
  <c r="H351" i="151" s="1"/>
  <c r="E351" i="151"/>
  <c r="H140" i="124"/>
  <c r="H367" i="151" s="1"/>
  <c r="E367" i="151"/>
  <c r="H97" i="124"/>
  <c r="H336" i="151" s="1"/>
  <c r="E336" i="151"/>
  <c r="H149" i="124"/>
  <c r="H370" i="151" s="1"/>
  <c r="E370" i="151"/>
  <c r="H70" i="124"/>
  <c r="H321" i="151" s="1"/>
  <c r="E321" i="151"/>
  <c r="H124" i="124"/>
  <c r="H357" i="151" s="1"/>
  <c r="E357" i="151"/>
  <c r="H172" i="124"/>
  <c r="H383" i="151" s="1"/>
  <c r="E383" i="151"/>
  <c r="H59" i="124"/>
  <c r="H314" i="151" s="1"/>
  <c r="E314" i="151"/>
  <c r="H106" i="124"/>
  <c r="H343" i="151" s="1"/>
  <c r="E343" i="151"/>
  <c r="H160" i="124"/>
  <c r="H377" i="151" s="1"/>
  <c r="H49" i="124"/>
  <c r="H306" i="151" s="1"/>
  <c r="E306" i="151"/>
  <c r="H71" i="124"/>
  <c r="H322" i="151" s="1"/>
  <c r="E322" i="151"/>
  <c r="H105" i="124"/>
  <c r="H342" i="151" s="1"/>
  <c r="E342" i="151"/>
  <c r="H37" i="124"/>
  <c r="H296" i="151" s="1"/>
  <c r="E296" i="151"/>
  <c r="R92" i="137"/>
  <c r="H246" i="151" s="1"/>
  <c r="R98" i="122"/>
  <c r="H59" i="151" s="1"/>
  <c r="R111" i="122"/>
  <c r="H67" i="151" s="1"/>
  <c r="E94" i="151"/>
  <c r="E108" i="151"/>
  <c r="R173" i="122"/>
  <c r="H119" i="151" s="1"/>
  <c r="O27" i="122"/>
  <c r="R171" i="122"/>
  <c r="H117" i="151" s="1"/>
  <c r="R164" i="122"/>
  <c r="H110" i="151" s="1"/>
  <c r="R103" i="122"/>
  <c r="H61" i="151" s="1"/>
  <c r="R160" i="122"/>
  <c r="H106" i="151" s="1"/>
  <c r="E120" i="151"/>
  <c r="G67" i="151"/>
  <c r="Q112" i="122"/>
  <c r="Q114" i="122"/>
  <c r="G70" i="151" s="1"/>
  <c r="E57" i="151"/>
  <c r="E37" i="151"/>
  <c r="E125" i="151"/>
  <c r="N59" i="122"/>
  <c r="G59" i="122"/>
  <c r="F59" i="122"/>
  <c r="J59" i="122"/>
  <c r="J61" i="122"/>
  <c r="M59" i="122"/>
  <c r="M61" i="122"/>
  <c r="I59" i="122"/>
  <c r="K59" i="122"/>
  <c r="K61" i="122"/>
  <c r="H155" i="144"/>
  <c r="E155" i="144" s="1"/>
  <c r="H629" i="151"/>
  <c r="L69" i="122"/>
  <c r="L84" i="122"/>
  <c r="L86" i="122"/>
  <c r="L85" i="122"/>
  <c r="K85" i="122"/>
  <c r="K84" i="122"/>
  <c r="K86" i="122"/>
  <c r="F88" i="122"/>
  <c r="F86" i="122"/>
  <c r="F85" i="122"/>
  <c r="F84" i="122"/>
  <c r="J86" i="122"/>
  <c r="J84" i="122"/>
  <c r="J85" i="122"/>
  <c r="E88" i="122"/>
  <c r="E86" i="122"/>
  <c r="E85" i="122"/>
  <c r="E84" i="122"/>
  <c r="I70" i="122"/>
  <c r="I85" i="122"/>
  <c r="I86" i="122"/>
  <c r="I84" i="122"/>
  <c r="N43" i="122"/>
  <c r="N85" i="122"/>
  <c r="N86" i="122"/>
  <c r="N84" i="122"/>
  <c r="M69" i="122"/>
  <c r="M84" i="122"/>
  <c r="M85" i="122"/>
  <c r="M86" i="122"/>
  <c r="G87" i="122"/>
  <c r="G86" i="122"/>
  <c r="G85" i="122"/>
  <c r="G84" i="122"/>
  <c r="H87" i="122"/>
  <c r="H86" i="122"/>
  <c r="H85" i="122"/>
  <c r="H84" i="122"/>
  <c r="M42" i="122"/>
  <c r="N44" i="122"/>
  <c r="M43" i="122"/>
  <c r="M44" i="122"/>
  <c r="O11" i="137"/>
  <c r="O38" i="137" s="1"/>
  <c r="R39" i="137" s="1"/>
  <c r="M91" i="122"/>
  <c r="N80" i="122"/>
  <c r="N149" i="122"/>
  <c r="N42" i="122"/>
  <c r="M81" i="122"/>
  <c r="L81" i="122"/>
  <c r="L70" i="122"/>
  <c r="K65" i="122"/>
  <c r="G99" i="122"/>
  <c r="G45" i="122"/>
  <c r="H36" i="155"/>
  <c r="L36" i="155" s="1"/>
  <c r="N36" i="155" s="1"/>
  <c r="N42" i="155"/>
  <c r="N41" i="155"/>
  <c r="H27" i="155"/>
  <c r="L27" i="155" s="1"/>
  <c r="H21" i="155"/>
  <c r="L21" i="155" s="1"/>
  <c r="I31" i="155"/>
  <c r="M31" i="155" s="1"/>
  <c r="I35" i="155"/>
  <c r="M35" i="155" s="1"/>
  <c r="R157" i="122"/>
  <c r="H103" i="151" s="1"/>
  <c r="G150" i="122"/>
  <c r="O40" i="122"/>
  <c r="G149" i="122"/>
  <c r="G148" i="122"/>
  <c r="G44" i="122"/>
  <c r="E28" i="146"/>
  <c r="E30" i="146"/>
  <c r="E411" i="151" s="1"/>
  <c r="H27" i="146"/>
  <c r="H408" i="151" s="1"/>
  <c r="H24" i="146"/>
  <c r="H407" i="151" s="1"/>
  <c r="E404" i="151"/>
  <c r="H21" i="146"/>
  <c r="H34" i="146"/>
  <c r="H415" i="151" s="1"/>
  <c r="H88" i="124"/>
  <c r="H331" i="151" s="1"/>
  <c r="H87" i="124"/>
  <c r="H330" i="151" s="1"/>
  <c r="H39" i="124"/>
  <c r="H298" i="151" s="1"/>
  <c r="H153" i="124"/>
  <c r="H372" i="151" s="1"/>
  <c r="H152" i="124"/>
  <c r="H371" i="151" s="1"/>
  <c r="H182" i="124"/>
  <c r="H389" i="151" s="1"/>
  <c r="H154" i="124"/>
  <c r="H373" i="151" s="1"/>
  <c r="H112" i="124"/>
  <c r="H347" i="151" s="1"/>
  <c r="H115" i="124"/>
  <c r="H350" i="151" s="1"/>
  <c r="H60" i="124"/>
  <c r="H315" i="151" s="1"/>
  <c r="H69" i="124"/>
  <c r="H320" i="151" s="1"/>
  <c r="H44" i="124"/>
  <c r="H301" i="151" s="1"/>
  <c r="E292" i="151"/>
  <c r="H192" i="124"/>
  <c r="H395" i="151" s="1"/>
  <c r="H156" i="124"/>
  <c r="H375" i="151" s="1"/>
  <c r="H58" i="124"/>
  <c r="H313" i="151" s="1"/>
  <c r="H62" i="124"/>
  <c r="H317" i="151" s="1"/>
  <c r="H197" i="124"/>
  <c r="H398" i="151" s="1"/>
  <c r="H94" i="124"/>
  <c r="H333" i="151" s="1"/>
  <c r="H95" i="124"/>
  <c r="H334" i="151" s="1"/>
  <c r="H176" i="124"/>
  <c r="H385" i="151" s="1"/>
  <c r="H130" i="124"/>
  <c r="H361" i="151" s="1"/>
  <c r="H148" i="124"/>
  <c r="H369" i="151" s="1"/>
  <c r="H104" i="124"/>
  <c r="H341" i="151" s="1"/>
  <c r="H181" i="124"/>
  <c r="H388" i="151" s="1"/>
  <c r="H42" i="124"/>
  <c r="H299" i="151" s="1"/>
  <c r="H134" i="124"/>
  <c r="H363" i="151" s="1"/>
  <c r="H96" i="124"/>
  <c r="H335" i="151" s="1"/>
  <c r="H107" i="124"/>
  <c r="H344" i="151" s="1"/>
  <c r="H166" i="124"/>
  <c r="H381" i="151" s="1"/>
  <c r="H117" i="124"/>
  <c r="H352" i="151" s="1"/>
  <c r="H114" i="124"/>
  <c r="H349" i="151" s="1"/>
  <c r="H120" i="124"/>
  <c r="H355" i="151" s="1"/>
  <c r="H155" i="124"/>
  <c r="H374" i="151" s="1"/>
  <c r="H72" i="124"/>
  <c r="H323" i="151" s="1"/>
  <c r="H186" i="124"/>
  <c r="H391" i="151" s="1"/>
  <c r="H127" i="124"/>
  <c r="H358" i="151" s="1"/>
  <c r="H45" i="124"/>
  <c r="H302" i="151" s="1"/>
  <c r="H187" i="124"/>
  <c r="H392" i="151" s="1"/>
  <c r="H128" i="124"/>
  <c r="H359" i="151" s="1"/>
  <c r="H46" i="124"/>
  <c r="H303" i="151" s="1"/>
  <c r="H159" i="124"/>
  <c r="H376" i="151" s="1"/>
  <c r="H33" i="124"/>
  <c r="H294" i="151" s="1"/>
  <c r="H36" i="124"/>
  <c r="H295" i="151" s="1"/>
  <c r="H48" i="124"/>
  <c r="H305" i="151" s="1"/>
  <c r="H188" i="124"/>
  <c r="H393" i="151" s="1"/>
  <c r="H129" i="124"/>
  <c r="H360" i="151" s="1"/>
  <c r="H47" i="124"/>
  <c r="H304" i="151" s="1"/>
  <c r="H22" i="155"/>
  <c r="L22" i="155" s="1"/>
  <c r="N22" i="155" s="1"/>
  <c r="H30" i="155"/>
  <c r="L30" i="155" s="1"/>
  <c r="N34" i="155"/>
  <c r="I8" i="155"/>
  <c r="M8" i="155" s="1"/>
  <c r="I30" i="155"/>
  <c r="M30" i="155" s="1"/>
  <c r="N39" i="155"/>
  <c r="I18" i="155"/>
  <c r="M18" i="155" s="1"/>
  <c r="N18" i="155" s="1"/>
  <c r="N31" i="155"/>
  <c r="H38" i="155"/>
  <c r="L38" i="155" s="1"/>
  <c r="N38" i="155" s="1"/>
  <c r="H28" i="155"/>
  <c r="L28" i="155" s="1"/>
  <c r="I12" i="155"/>
  <c r="M12" i="155" s="1"/>
  <c r="N35" i="155"/>
  <c r="N27" i="155"/>
  <c r="L9" i="155"/>
  <c r="N33" i="155"/>
  <c r="I14" i="155"/>
  <c r="M14" i="155" s="1"/>
  <c r="N14" i="155" s="1"/>
  <c r="I25" i="155"/>
  <c r="M25" i="155" s="1"/>
  <c r="N25" i="155" s="1"/>
  <c r="N24" i="155"/>
  <c r="N32" i="155"/>
  <c r="N17" i="155"/>
  <c r="N7" i="155"/>
  <c r="N21" i="155"/>
  <c r="I13" i="155"/>
  <c r="M13" i="155" s="1"/>
  <c r="N13" i="155" s="1"/>
  <c r="I23" i="155"/>
  <c r="M23" i="155" s="1"/>
  <c r="N23" i="155" s="1"/>
  <c r="I26" i="155"/>
  <c r="M26" i="155" s="1"/>
  <c r="N26" i="155" s="1"/>
  <c r="H37" i="155"/>
  <c r="L37" i="155" s="1"/>
  <c r="H29" i="155"/>
  <c r="L29" i="155" s="1"/>
  <c r="I11" i="155"/>
  <c r="M11" i="155" s="1"/>
  <c r="N11" i="155" s="1"/>
  <c r="H15" i="155"/>
  <c r="L15" i="155" s="1"/>
  <c r="N15" i="155" s="1"/>
  <c r="I37" i="155"/>
  <c r="M37" i="155" s="1"/>
  <c r="J148" i="122"/>
  <c r="H42" i="122"/>
  <c r="H52" i="122"/>
  <c r="H44" i="122"/>
  <c r="H99" i="122"/>
  <c r="N150" i="122"/>
  <c r="N52" i="122"/>
  <c r="O56" i="122"/>
  <c r="Q56" i="122" s="1"/>
  <c r="R56" i="122" s="1"/>
  <c r="H27" i="151" s="1"/>
  <c r="I87" i="122"/>
  <c r="L65" i="122"/>
  <c r="M99" i="122"/>
  <c r="N81" i="122"/>
  <c r="G88" i="122"/>
  <c r="G80" i="122"/>
  <c r="K82" i="122"/>
  <c r="H88" i="122"/>
  <c r="I42" i="122"/>
  <c r="H80" i="122"/>
  <c r="L82" i="122"/>
  <c r="N88" i="122"/>
  <c r="I91" i="122"/>
  <c r="M82" i="122"/>
  <c r="N69" i="122"/>
  <c r="I83" i="122"/>
  <c r="L149" i="122"/>
  <c r="G81" i="122"/>
  <c r="K70" i="122"/>
  <c r="O27" i="137"/>
  <c r="R77" i="122"/>
  <c r="H44" i="151" s="1"/>
  <c r="O51" i="122"/>
  <c r="R51" i="122" s="1"/>
  <c r="H25" i="151" s="1"/>
  <c r="E81" i="122"/>
  <c r="E69" i="122"/>
  <c r="G62" i="151"/>
  <c r="R104" i="122"/>
  <c r="H62" i="151" s="1"/>
  <c r="G69" i="151"/>
  <c r="R113" i="122"/>
  <c r="H69" i="151" s="1"/>
  <c r="J44" i="122"/>
  <c r="R108" i="122"/>
  <c r="H66" i="151" s="1"/>
  <c r="J65" i="122"/>
  <c r="I52" i="122"/>
  <c r="R122" i="122"/>
  <c r="H76" i="151" s="1"/>
  <c r="F81" i="122"/>
  <c r="J83" i="122"/>
  <c r="J87" i="122"/>
  <c r="F69" i="122"/>
  <c r="I43" i="122"/>
  <c r="Q105" i="122"/>
  <c r="Q106" i="122"/>
  <c r="E112" i="151"/>
  <c r="I80" i="122"/>
  <c r="E82" i="122"/>
  <c r="K83" i="122"/>
  <c r="K87" i="122"/>
  <c r="I88" i="122"/>
  <c r="I69" i="122"/>
  <c r="H91" i="122"/>
  <c r="J42" i="122"/>
  <c r="R169" i="122"/>
  <c r="H115" i="151" s="1"/>
  <c r="J80" i="122"/>
  <c r="H81" i="122"/>
  <c r="F82" i="122"/>
  <c r="N82" i="122"/>
  <c r="L83" i="122"/>
  <c r="L87" i="122"/>
  <c r="J88" i="122"/>
  <c r="J69" i="122"/>
  <c r="O64" i="122"/>
  <c r="R64" i="122" s="1"/>
  <c r="E65" i="122"/>
  <c r="M65" i="122"/>
  <c r="E70" i="122"/>
  <c r="M70" i="122"/>
  <c r="J91" i="122"/>
  <c r="R170" i="122"/>
  <c r="H116" i="151" s="1"/>
  <c r="K149" i="122"/>
  <c r="H150" i="122"/>
  <c r="I148" i="122"/>
  <c r="J45" i="122"/>
  <c r="K45" i="122"/>
  <c r="M52" i="122"/>
  <c r="R121" i="122"/>
  <c r="H75" i="151" s="1"/>
  <c r="Q107" i="122"/>
  <c r="K80" i="122"/>
  <c r="I81" i="122"/>
  <c r="G82" i="122"/>
  <c r="E83" i="122"/>
  <c r="M83" i="122"/>
  <c r="E87" i="122"/>
  <c r="M87" i="122"/>
  <c r="K88" i="122"/>
  <c r="K69" i="122"/>
  <c r="F65" i="122"/>
  <c r="N65" i="122"/>
  <c r="F70" i="122"/>
  <c r="N70" i="122"/>
  <c r="I150" i="122"/>
  <c r="E121" i="151"/>
  <c r="F148" i="122"/>
  <c r="I44" i="122"/>
  <c r="J52" i="122"/>
  <c r="R95" i="122"/>
  <c r="H56" i="151" s="1"/>
  <c r="Q116" i="122"/>
  <c r="R161" i="122"/>
  <c r="H107" i="151" s="1"/>
  <c r="E126" i="151"/>
  <c r="J39" i="122"/>
  <c r="L80" i="122"/>
  <c r="J81" i="122"/>
  <c r="H82" i="122"/>
  <c r="F83" i="122"/>
  <c r="N83" i="122"/>
  <c r="F87" i="122"/>
  <c r="N87" i="122"/>
  <c r="L88" i="122"/>
  <c r="G65" i="122"/>
  <c r="O66" i="122"/>
  <c r="Q66" i="122" s="1"/>
  <c r="R66" i="122" s="1"/>
  <c r="G70" i="122"/>
  <c r="J149" i="122"/>
  <c r="I99" i="122"/>
  <c r="H148" i="122"/>
  <c r="I149" i="122"/>
  <c r="J43" i="122"/>
  <c r="M150" i="122"/>
  <c r="R114" i="122"/>
  <c r="H70" i="151" s="1"/>
  <c r="Q115" i="122"/>
  <c r="G71" i="151" s="1"/>
  <c r="E118" i="151"/>
  <c r="I39" i="122"/>
  <c r="E80" i="122"/>
  <c r="K81" i="122"/>
  <c r="I82" i="122"/>
  <c r="G83" i="122"/>
  <c r="M88" i="122"/>
  <c r="H65" i="122"/>
  <c r="H70" i="122"/>
  <c r="J70" i="122"/>
  <c r="I45" i="122"/>
  <c r="J99" i="122"/>
  <c r="F80" i="122"/>
  <c r="J82" i="122"/>
  <c r="H83" i="122"/>
  <c r="I65" i="122"/>
  <c r="O67" i="122"/>
  <c r="Q67" i="122" s="1"/>
  <c r="R67" i="122" s="1"/>
  <c r="E242" i="151"/>
  <c r="E243" i="151"/>
  <c r="R91" i="137"/>
  <c r="H245" i="151" s="1"/>
  <c r="O19" i="137"/>
  <c r="H82" i="124"/>
  <c r="H329" i="151" s="1"/>
  <c r="H55" i="124"/>
  <c r="H310" i="151" s="1"/>
  <c r="H76" i="124"/>
  <c r="H325" i="151" s="1"/>
  <c r="E34" i="123"/>
  <c r="I34" i="123" s="1"/>
  <c r="H141" i="151" s="1"/>
  <c r="H152" i="144"/>
  <c r="E152" i="144" s="1"/>
  <c r="H141" i="144"/>
  <c r="H153" i="144"/>
  <c r="E153" i="144" s="1"/>
  <c r="H139" i="144"/>
  <c r="H145" i="144"/>
  <c r="H160" i="144" s="1"/>
  <c r="E160" i="144" s="1"/>
  <c r="E161" i="144" s="1"/>
  <c r="D169" i="144" s="1"/>
  <c r="H150" i="144"/>
  <c r="E150" i="144" s="1"/>
  <c r="H224" i="149"/>
  <c r="E224" i="149" s="1"/>
  <c r="H222" i="149"/>
  <c r="E222" i="149" s="1"/>
  <c r="H210" i="149"/>
  <c r="H216" i="149"/>
  <c r="H231" i="149" s="1"/>
  <c r="E231" i="149" s="1"/>
  <c r="E232" i="149" s="1"/>
  <c r="H223" i="149"/>
  <c r="E223" i="149" s="1"/>
  <c r="H32" i="146"/>
  <c r="H413" i="151" s="1"/>
  <c r="H33" i="146"/>
  <c r="H414" i="151" s="1"/>
  <c r="E83" i="151"/>
  <c r="R74" i="122"/>
  <c r="H41" i="151" s="1"/>
  <c r="O58" i="122"/>
  <c r="E29" i="151" s="1"/>
  <c r="F99" i="122"/>
  <c r="F45" i="122"/>
  <c r="F42" i="122"/>
  <c r="F149" i="122"/>
  <c r="O38" i="122"/>
  <c r="R38" i="122" s="1"/>
  <c r="O49" i="122"/>
  <c r="E23" i="151" s="1"/>
  <c r="O41" i="122"/>
  <c r="E17" i="151" s="1"/>
  <c r="E39" i="122"/>
  <c r="E45" i="122"/>
  <c r="E43" i="122"/>
  <c r="E42" i="122"/>
  <c r="E148" i="122"/>
  <c r="E52" i="122"/>
  <c r="G40" i="151"/>
  <c r="R73" i="122"/>
  <c r="H40" i="151" s="1"/>
  <c r="E40" i="151"/>
  <c r="E42" i="151"/>
  <c r="R76" i="122"/>
  <c r="H43" i="151" s="1"/>
  <c r="I74" i="133"/>
  <c r="H25" i="133"/>
  <c r="G174" i="151" s="1"/>
  <c r="I76" i="133"/>
  <c r="I24" i="133"/>
  <c r="H173" i="151" s="1"/>
  <c r="E45" i="133"/>
  <c r="I45" i="133" s="1"/>
  <c r="H186" i="151" s="1"/>
  <c r="E35" i="133"/>
  <c r="I35" i="133" s="1"/>
  <c r="H180" i="151" s="1"/>
  <c r="F26" i="133"/>
  <c r="E175" i="151" s="1"/>
  <c r="I23" i="133"/>
  <c r="H172" i="151" s="1"/>
  <c r="F60" i="133"/>
  <c r="E201" i="151" s="1"/>
  <c r="F61" i="133"/>
  <c r="E202" i="151" s="1"/>
  <c r="F27" i="133"/>
  <c r="E176" i="151" s="1"/>
  <c r="E32" i="133"/>
  <c r="I32" i="133" s="1"/>
  <c r="H179" i="151" s="1"/>
  <c r="E27" i="133"/>
  <c r="E46" i="133"/>
  <c r="I46" i="133" s="1"/>
  <c r="H187" i="151" s="1"/>
  <c r="F58" i="133"/>
  <c r="E199" i="151" s="1"/>
  <c r="E40" i="133"/>
  <c r="I40" i="133" s="1"/>
  <c r="H183" i="151" s="1"/>
  <c r="E52" i="133"/>
  <c r="I52" i="133" s="1"/>
  <c r="H193" i="151" s="1"/>
  <c r="E28" i="133"/>
  <c r="I28" i="133" s="1"/>
  <c r="H177" i="151" s="1"/>
  <c r="F28" i="133"/>
  <c r="E177" i="151" s="1"/>
  <c r="E31" i="133"/>
  <c r="I31" i="133" s="1"/>
  <c r="H178" i="151" s="1"/>
  <c r="E47" i="133"/>
  <c r="I47" i="133" s="1"/>
  <c r="H188" i="151" s="1"/>
  <c r="F59" i="133"/>
  <c r="E200" i="151" s="1"/>
  <c r="E41" i="133"/>
  <c r="I41" i="133" s="1"/>
  <c r="H184" i="151" s="1"/>
  <c r="E44" i="133"/>
  <c r="I44" i="133" s="1"/>
  <c r="H185" i="151" s="1"/>
  <c r="E36" i="133"/>
  <c r="I36" i="133" s="1"/>
  <c r="H181" i="151" s="1"/>
  <c r="E39" i="133"/>
  <c r="I39" i="133" s="1"/>
  <c r="H182" i="151" s="1"/>
  <c r="E53" i="133"/>
  <c r="I53" i="133" s="1"/>
  <c r="H194" i="151" s="1"/>
  <c r="H27" i="123"/>
  <c r="H28" i="123"/>
  <c r="G137" i="151" s="1"/>
  <c r="E22" i="123"/>
  <c r="F22" i="123" s="1"/>
  <c r="E133" i="151" s="1"/>
  <c r="F64" i="123"/>
  <c r="F62" i="123"/>
  <c r="I80" i="123"/>
  <c r="F29" i="123"/>
  <c r="E50" i="123"/>
  <c r="I50" i="123" s="1"/>
  <c r="H151" i="151" s="1"/>
  <c r="E53" i="123"/>
  <c r="I53" i="123" s="1"/>
  <c r="H154" i="151" s="1"/>
  <c r="E44" i="123"/>
  <c r="I44" i="123" s="1"/>
  <c r="H147" i="151" s="1"/>
  <c r="E40" i="123"/>
  <c r="I40" i="123" s="1"/>
  <c r="E56" i="123"/>
  <c r="I56" i="123" s="1"/>
  <c r="H157" i="151" s="1"/>
  <c r="F63" i="123"/>
  <c r="E164" i="151" s="1"/>
  <c r="E36" i="123"/>
  <c r="I36" i="123" s="1"/>
  <c r="E48" i="123"/>
  <c r="I48" i="123" s="1"/>
  <c r="H149" i="151" s="1"/>
  <c r="F65" i="123"/>
  <c r="E166" i="151" s="1"/>
  <c r="E54" i="123"/>
  <c r="I54" i="123" s="1"/>
  <c r="H155" i="151" s="1"/>
  <c r="E29" i="123"/>
  <c r="E23" i="123"/>
  <c r="I23" i="123" s="1"/>
  <c r="H134" i="151" s="1"/>
  <c r="E51" i="123"/>
  <c r="I51" i="123" s="1"/>
  <c r="H152" i="151" s="1"/>
  <c r="E35" i="123"/>
  <c r="I35" i="123" s="1"/>
  <c r="H142" i="151" s="1"/>
  <c r="E45" i="123"/>
  <c r="I45" i="123" s="1"/>
  <c r="H148" i="151" s="1"/>
  <c r="E24" i="123"/>
  <c r="E57" i="123"/>
  <c r="I57" i="123" s="1"/>
  <c r="H158" i="151" s="1"/>
  <c r="E43" i="123"/>
  <c r="I43" i="123" s="1"/>
  <c r="H146" i="151" s="1"/>
  <c r="E30" i="123"/>
  <c r="F30" i="123" s="1"/>
  <c r="E139" i="151" s="1"/>
  <c r="E33" i="123"/>
  <c r="I33" i="123" s="1"/>
  <c r="H140" i="151" s="1"/>
  <c r="E52" i="123"/>
  <c r="I52" i="123" s="1"/>
  <c r="H153" i="151" s="1"/>
  <c r="E39" i="123"/>
  <c r="I39" i="123" s="1"/>
  <c r="H144" i="151" s="1"/>
  <c r="H57" i="124"/>
  <c r="H312" i="151" s="1"/>
  <c r="H61" i="124"/>
  <c r="H316" i="151" s="1"/>
  <c r="H56" i="124"/>
  <c r="H311" i="151" s="1"/>
  <c r="H53" i="124"/>
  <c r="H308" i="151" s="1"/>
  <c r="O57" i="122"/>
  <c r="R57" i="122" s="1"/>
  <c r="O60" i="122"/>
  <c r="E31" i="151" s="1"/>
  <c r="L99" i="122"/>
  <c r="L45" i="122"/>
  <c r="L43" i="122"/>
  <c r="L150" i="122"/>
  <c r="L39" i="122"/>
  <c r="L42" i="122"/>
  <c r="L44" i="122"/>
  <c r="L52" i="122"/>
  <c r="L148" i="122"/>
  <c r="K43" i="122"/>
  <c r="K150" i="122"/>
  <c r="K148" i="122"/>
  <c r="K99" i="122"/>
  <c r="K44" i="122"/>
  <c r="K42" i="122"/>
  <c r="K91" i="122"/>
  <c r="K39" i="122"/>
  <c r="K52" i="122"/>
  <c r="O150" i="122"/>
  <c r="O11" i="122"/>
  <c r="L91" i="122"/>
  <c r="O50" i="122"/>
  <c r="F39" i="122"/>
  <c r="F150" i="122"/>
  <c r="F91" i="122"/>
  <c r="G91" i="122"/>
  <c r="G43" i="122"/>
  <c r="G39" i="122"/>
  <c r="F52" i="122"/>
  <c r="F43" i="122"/>
  <c r="F44" i="122"/>
  <c r="G52" i="122"/>
  <c r="H43" i="122"/>
  <c r="H45" i="122"/>
  <c r="O149" i="122"/>
  <c r="R149" i="122" s="1"/>
  <c r="N39" i="122"/>
  <c r="N45" i="122"/>
  <c r="N91" i="122"/>
  <c r="E149" i="122"/>
  <c r="E150" i="122"/>
  <c r="E44" i="122"/>
  <c r="E91" i="122"/>
  <c r="O48" i="122"/>
  <c r="G42" i="122"/>
  <c r="H149" i="122"/>
  <c r="N148" i="122"/>
  <c r="M45" i="122"/>
  <c r="M148" i="122"/>
  <c r="M149" i="122"/>
  <c r="M39" i="122"/>
  <c r="H39" i="122"/>
  <c r="J150" i="122"/>
  <c r="H47" i="146"/>
  <c r="H58" i="146"/>
  <c r="O19" i="122"/>
  <c r="E59" i="122"/>
  <c r="L59" i="122"/>
  <c r="R38" i="137" l="1"/>
  <c r="H255" i="151"/>
  <c r="H102" i="138"/>
  <c r="E102" i="138" s="1"/>
  <c r="H251" i="151"/>
  <c r="H101" i="138"/>
  <c r="F34" i="123"/>
  <c r="E141" i="151" s="1"/>
  <c r="R123" i="122"/>
  <c r="H77" i="151" s="1"/>
  <c r="I22" i="123"/>
  <c r="H133" i="151" s="1"/>
  <c r="I25" i="133"/>
  <c r="H174" i="151" s="1"/>
  <c r="I28" i="123"/>
  <c r="H137" i="151" s="1"/>
  <c r="R120" i="122"/>
  <c r="H74" i="151" s="1"/>
  <c r="G74" i="151"/>
  <c r="E100" i="138"/>
  <c r="H90" i="138"/>
  <c r="H88" i="138"/>
  <c r="F40" i="123"/>
  <c r="E145" i="151" s="1"/>
  <c r="H145" i="151"/>
  <c r="I27" i="123"/>
  <c r="H136" i="151" s="1"/>
  <c r="G136" i="151"/>
  <c r="I29" i="123"/>
  <c r="H138" i="151" s="1"/>
  <c r="E138" i="151"/>
  <c r="I62" i="123"/>
  <c r="H163" i="151" s="1"/>
  <c r="E163" i="151"/>
  <c r="F36" i="123"/>
  <c r="E143" i="151" s="1"/>
  <c r="H143" i="151"/>
  <c r="I64" i="123"/>
  <c r="H165" i="151" s="1"/>
  <c r="E165" i="151"/>
  <c r="O84" i="137"/>
  <c r="E240" i="151" s="1"/>
  <c r="R112" i="122"/>
  <c r="H68" i="151" s="1"/>
  <c r="G68" i="151"/>
  <c r="H30" i="146"/>
  <c r="H411" i="151" s="1"/>
  <c r="O69" i="122"/>
  <c r="Q69" i="122" s="1"/>
  <c r="R69" i="122" s="1"/>
  <c r="O148" i="122"/>
  <c r="R148" i="122" s="1"/>
  <c r="G27" i="151"/>
  <c r="E28" i="151"/>
  <c r="H28" i="151"/>
  <c r="O76" i="137"/>
  <c r="R76" i="137" s="1"/>
  <c r="H232" i="151" s="1"/>
  <c r="H28" i="146"/>
  <c r="H409" i="151" s="1"/>
  <c r="E409" i="151"/>
  <c r="N30" i="155"/>
  <c r="O81" i="122"/>
  <c r="R81" i="122" s="1"/>
  <c r="H212" i="124"/>
  <c r="H214" i="124"/>
  <c r="H229" i="124" s="1"/>
  <c r="E229" i="124" s="1"/>
  <c r="E230" i="124" s="1"/>
  <c r="D238" i="124" s="1"/>
  <c r="N8" i="155"/>
  <c r="N9" i="155"/>
  <c r="N12" i="155"/>
  <c r="N28" i="155"/>
  <c r="M43" i="155"/>
  <c r="N37" i="155"/>
  <c r="L43" i="155"/>
  <c r="N29" i="155"/>
  <c r="O88" i="122"/>
  <c r="R88" i="122" s="1"/>
  <c r="E27" i="151"/>
  <c r="O87" i="122"/>
  <c r="R87" i="122" s="1"/>
  <c r="O84" i="122"/>
  <c r="R84" i="122" s="1"/>
  <c r="H49" i="151" s="1"/>
  <c r="E25" i="151"/>
  <c r="O80" i="122"/>
  <c r="R80" i="122" s="1"/>
  <c r="H45" i="151" s="1"/>
  <c r="E33" i="151"/>
  <c r="O85" i="122"/>
  <c r="R85" i="122" s="1"/>
  <c r="O70" i="137"/>
  <c r="R70" i="137" s="1"/>
  <c r="H228" i="151" s="1"/>
  <c r="O64" i="137"/>
  <c r="R64" i="137" s="1"/>
  <c r="H224" i="151" s="1"/>
  <c r="O45" i="137"/>
  <c r="R45" i="137" s="1"/>
  <c r="H213" i="151" s="1"/>
  <c r="O54" i="137"/>
  <c r="R54" i="137" s="1"/>
  <c r="O46" i="137"/>
  <c r="R46" i="137" s="1"/>
  <c r="O69" i="137"/>
  <c r="R69" i="137" s="1"/>
  <c r="H227" i="151" s="1"/>
  <c r="O78" i="137"/>
  <c r="E234" i="151" s="1"/>
  <c r="O51" i="137"/>
  <c r="E217" i="151" s="1"/>
  <c r="O44" i="137"/>
  <c r="E212" i="151" s="1"/>
  <c r="O80" i="137"/>
  <c r="E236" i="151" s="1"/>
  <c r="O81" i="137"/>
  <c r="R81" i="137" s="1"/>
  <c r="H237" i="151" s="1"/>
  <c r="O47" i="137"/>
  <c r="E215" i="151" s="1"/>
  <c r="G72" i="151"/>
  <c r="R116" i="122"/>
  <c r="H72" i="151" s="1"/>
  <c r="O83" i="122"/>
  <c r="R83" i="122" s="1"/>
  <c r="H48" i="151" s="1"/>
  <c r="G65" i="151"/>
  <c r="R107" i="122"/>
  <c r="H65" i="151" s="1"/>
  <c r="O86" i="122"/>
  <c r="R86" i="122" s="1"/>
  <c r="G64" i="151"/>
  <c r="R106" i="122"/>
  <c r="H64" i="151" s="1"/>
  <c r="E16" i="151"/>
  <c r="Q40" i="122"/>
  <c r="R40" i="122" s="1"/>
  <c r="G63" i="151"/>
  <c r="R105" i="122"/>
  <c r="H63" i="151" s="1"/>
  <c r="O70" i="122"/>
  <c r="R70" i="122" s="1"/>
  <c r="O61" i="122"/>
  <c r="R61" i="122" s="1"/>
  <c r="O65" i="122"/>
  <c r="Q65" i="122" s="1"/>
  <c r="R65" i="122" s="1"/>
  <c r="O82" i="122"/>
  <c r="R82" i="122" s="1"/>
  <c r="R115" i="122"/>
  <c r="H71" i="151" s="1"/>
  <c r="O68" i="137"/>
  <c r="R68" i="137" s="1"/>
  <c r="H226" i="151" s="1"/>
  <c r="O39" i="137"/>
  <c r="E209" i="151" s="1"/>
  <c r="O73" i="137"/>
  <c r="R73" i="137" s="1"/>
  <c r="H229" i="151" s="1"/>
  <c r="O40" i="137"/>
  <c r="O82" i="137"/>
  <c r="R82" i="137" s="1"/>
  <c r="H238" i="151" s="1"/>
  <c r="O55" i="137"/>
  <c r="R55" i="137" s="1"/>
  <c r="H219" i="151" s="1"/>
  <c r="O41" i="137"/>
  <c r="R41" i="137" s="1"/>
  <c r="H211" i="151" s="1"/>
  <c r="O59" i="137"/>
  <c r="R59" i="137" s="1"/>
  <c r="H221" i="151" s="1"/>
  <c r="O58" i="137"/>
  <c r="R58" i="137" s="1"/>
  <c r="H220" i="151" s="1"/>
  <c r="O79" i="137"/>
  <c r="R79" i="137" s="1"/>
  <c r="O50" i="137"/>
  <c r="R50" i="137" s="1"/>
  <c r="H216" i="151" s="1"/>
  <c r="O63" i="137"/>
  <c r="R63" i="137" s="1"/>
  <c r="H223" i="151" s="1"/>
  <c r="O74" i="137"/>
  <c r="R74" i="137" s="1"/>
  <c r="O83" i="137"/>
  <c r="R83" i="137" s="1"/>
  <c r="O65" i="137"/>
  <c r="R65" i="137" s="1"/>
  <c r="H225" i="151" s="1"/>
  <c r="H224" i="124"/>
  <c r="E224" i="124" s="1"/>
  <c r="E225" i="124" s="1"/>
  <c r="H94" i="138"/>
  <c r="H109" i="138" s="1"/>
  <c r="H151" i="144"/>
  <c r="E227" i="149"/>
  <c r="E236" i="149" s="1"/>
  <c r="D237" i="149" s="1"/>
  <c r="H229" i="149"/>
  <c r="D240" i="149"/>
  <c r="H227" i="149"/>
  <c r="H208" i="149" s="1"/>
  <c r="Q58" i="122"/>
  <c r="R58" i="122" s="1"/>
  <c r="H29" i="151" s="1"/>
  <c r="Q60" i="122"/>
  <c r="G31" i="151" s="1"/>
  <c r="E14" i="151"/>
  <c r="R49" i="122"/>
  <c r="H23" i="151" s="1"/>
  <c r="O59" i="122"/>
  <c r="R59" i="122" s="1"/>
  <c r="O42" i="122"/>
  <c r="R42" i="122" s="1"/>
  <c r="H18" i="151" s="1"/>
  <c r="R41" i="122"/>
  <c r="H17" i="151" s="1"/>
  <c r="O52" i="122"/>
  <c r="E26" i="151" s="1"/>
  <c r="O43" i="122"/>
  <c r="E19" i="151" s="1"/>
  <c r="H684" i="151"/>
  <c r="H696" i="151"/>
  <c r="F696" i="151" s="1"/>
  <c r="I60" i="133"/>
  <c r="H201" i="151" s="1"/>
  <c r="I61" i="133"/>
  <c r="H202" i="151" s="1"/>
  <c r="I83" i="133"/>
  <c r="E83" i="133" s="1"/>
  <c r="F31" i="133"/>
  <c r="E178" i="151" s="1"/>
  <c r="I72" i="133"/>
  <c r="I58" i="133"/>
  <c r="H199" i="151" s="1"/>
  <c r="I27" i="133"/>
  <c r="H176" i="151" s="1"/>
  <c r="I59" i="133"/>
  <c r="H200" i="151" s="1"/>
  <c r="I78" i="123"/>
  <c r="F23" i="123"/>
  <c r="E134" i="151" s="1"/>
  <c r="I24" i="123"/>
  <c r="H135" i="151" s="1"/>
  <c r="F24" i="123"/>
  <c r="E135" i="151" s="1"/>
  <c r="I65" i="123"/>
  <c r="H166" i="151" s="1"/>
  <c r="F39" i="123"/>
  <c r="E144" i="151" s="1"/>
  <c r="I87" i="123"/>
  <c r="I30" i="123"/>
  <c r="H139" i="151" s="1"/>
  <c r="F33" i="123"/>
  <c r="E140" i="151" s="1"/>
  <c r="I63" i="123"/>
  <c r="H164" i="151" s="1"/>
  <c r="H208" i="124"/>
  <c r="E35" i="151"/>
  <c r="E24" i="151"/>
  <c r="R50" i="122"/>
  <c r="H24" i="151" s="1"/>
  <c r="O45" i="122"/>
  <c r="R150" i="122"/>
  <c r="H98" i="151" s="1"/>
  <c r="E98" i="151"/>
  <c r="H33" i="151"/>
  <c r="G33" i="151"/>
  <c r="E22" i="151"/>
  <c r="R48" i="122"/>
  <c r="H22" i="151" s="1"/>
  <c r="H97" i="151"/>
  <c r="E97" i="151"/>
  <c r="H14" i="151"/>
  <c r="O92" i="122"/>
  <c r="N99" i="122"/>
  <c r="O99" i="122" s="1"/>
  <c r="O144" i="122"/>
  <c r="O91" i="122"/>
  <c r="O44" i="122"/>
  <c r="O39" i="122"/>
  <c r="E58" i="146"/>
  <c r="H404" i="151"/>
  <c r="H59" i="146"/>
  <c r="H209" i="151" l="1"/>
  <c r="E101" i="138"/>
  <c r="E105" i="138" s="1"/>
  <c r="H107" i="138"/>
  <c r="I90" i="123"/>
  <c r="E90" i="123" s="1"/>
  <c r="I84" i="133"/>
  <c r="E84" i="133" s="1"/>
  <c r="I229" i="149"/>
  <c r="H105" i="138"/>
  <c r="H86" i="138" s="1"/>
  <c r="E109" i="138"/>
  <c r="E110" i="138" s="1"/>
  <c r="R84" i="137"/>
  <c r="H240" i="151" s="1"/>
  <c r="E96" i="151"/>
  <c r="E232" i="151"/>
  <c r="R60" i="122"/>
  <c r="H31" i="151" s="1"/>
  <c r="H51" i="146"/>
  <c r="H66" i="146" s="1"/>
  <c r="E66" i="146" s="1"/>
  <c r="E67" i="146" s="1"/>
  <c r="D75" i="146" s="1"/>
  <c r="E227" i="151"/>
  <c r="R80" i="137"/>
  <c r="H236" i="151" s="1"/>
  <c r="R78" i="137"/>
  <c r="H234" i="151" s="1"/>
  <c r="E228" i="151"/>
  <c r="R99" i="122"/>
  <c r="E234" i="124"/>
  <c r="D235" i="124" s="1"/>
  <c r="N43" i="155"/>
  <c r="E53" i="151"/>
  <c r="E32" i="151"/>
  <c r="E50" i="151"/>
  <c r="E213" i="151"/>
  <c r="E224" i="151"/>
  <c r="E214" i="151"/>
  <c r="E218" i="151"/>
  <c r="R47" i="137"/>
  <c r="H215" i="151" s="1"/>
  <c r="E237" i="151"/>
  <c r="E225" i="151"/>
  <c r="E219" i="151"/>
  <c r="E211" i="151"/>
  <c r="E226" i="151"/>
  <c r="E210" i="151"/>
  <c r="R40" i="137"/>
  <c r="H210" i="151" s="1"/>
  <c r="E230" i="151"/>
  <c r="E235" i="151"/>
  <c r="E220" i="151"/>
  <c r="E216" i="151"/>
  <c r="E221" i="151"/>
  <c r="H227" i="124"/>
  <c r="H225" i="124"/>
  <c r="E51" i="151"/>
  <c r="E38" i="151"/>
  <c r="G16" i="151"/>
  <c r="H16" i="151"/>
  <c r="E39" i="151"/>
  <c r="E47" i="151"/>
  <c r="E223" i="151"/>
  <c r="R51" i="137"/>
  <c r="H217" i="151" s="1"/>
  <c r="E208" i="151"/>
  <c r="E239" i="151"/>
  <c r="E238" i="151"/>
  <c r="R44" i="137"/>
  <c r="H212" i="151" s="1"/>
  <c r="E229" i="151"/>
  <c r="E151" i="144"/>
  <c r="E156" i="144" s="1"/>
  <c r="E165" i="144" s="1"/>
  <c r="H156" i="144"/>
  <c r="H158" i="144"/>
  <c r="D241" i="149"/>
  <c r="E242" i="149" s="1"/>
  <c r="G28" i="151"/>
  <c r="E30" i="151"/>
  <c r="G29" i="151"/>
  <c r="H47" i="151"/>
  <c r="E45" i="151"/>
  <c r="E18" i="151"/>
  <c r="E49" i="151"/>
  <c r="H239" i="151"/>
  <c r="H235" i="151"/>
  <c r="H214" i="151"/>
  <c r="H218" i="151"/>
  <c r="H230" i="151"/>
  <c r="R108" i="137"/>
  <c r="E108" i="137" s="1"/>
  <c r="H208" i="151"/>
  <c r="H50" i="151"/>
  <c r="R43" i="122"/>
  <c r="H19" i="151" s="1"/>
  <c r="E48" i="151"/>
  <c r="H96" i="151"/>
  <c r="H51" i="151"/>
  <c r="H53" i="151"/>
  <c r="R52" i="122"/>
  <c r="H26" i="151" s="1"/>
  <c r="H39" i="151"/>
  <c r="I86" i="133"/>
  <c r="I78" i="133"/>
  <c r="I93" i="133" s="1"/>
  <c r="E93" i="133" s="1"/>
  <c r="E94" i="133" s="1"/>
  <c r="I76" i="123"/>
  <c r="I82" i="123"/>
  <c r="I97" i="123" s="1"/>
  <c r="E97" i="123" s="1"/>
  <c r="E98" i="123" s="1"/>
  <c r="E87" i="123"/>
  <c r="I88" i="123"/>
  <c r="E88" i="123" s="1"/>
  <c r="E54" i="151"/>
  <c r="R91" i="122"/>
  <c r="H54" i="151" s="1"/>
  <c r="E34" i="151"/>
  <c r="E92" i="151"/>
  <c r="R144" i="122"/>
  <c r="H92" i="151" s="1"/>
  <c r="E55" i="151"/>
  <c r="R92" i="122"/>
  <c r="G35" i="151"/>
  <c r="H35" i="151"/>
  <c r="E15" i="151"/>
  <c r="R39" i="122"/>
  <c r="E21" i="151"/>
  <c r="R45" i="122"/>
  <c r="H21" i="151" s="1"/>
  <c r="E36" i="151"/>
  <c r="H52" i="151"/>
  <c r="E52" i="151"/>
  <c r="E46" i="151"/>
  <c r="H46" i="151"/>
  <c r="E20" i="151"/>
  <c r="R44" i="122"/>
  <c r="E59" i="146"/>
  <c r="E62" i="146" s="1"/>
  <c r="H64" i="146"/>
  <c r="H62" i="146"/>
  <c r="G30" i="151"/>
  <c r="H30" i="151"/>
  <c r="G32" i="151"/>
  <c r="R98" i="137" l="1"/>
  <c r="H682" i="151"/>
  <c r="I107" i="138"/>
  <c r="D118" i="138"/>
  <c r="E114" i="138"/>
  <c r="D115" i="138" s="1"/>
  <c r="E71" i="146"/>
  <c r="D72" i="146" s="1"/>
  <c r="D76" i="146" s="1"/>
  <c r="R102" i="137"/>
  <c r="R117" i="137" s="1"/>
  <c r="E117" i="137" s="1"/>
  <c r="E118" i="137" s="1"/>
  <c r="D126" i="137" s="1"/>
  <c r="E60" i="151"/>
  <c r="D239" i="124"/>
  <c r="E240" i="124" s="1"/>
  <c r="E247" i="124" s="1"/>
  <c r="R96" i="137"/>
  <c r="R110" i="137"/>
  <c r="E110" i="137" s="1"/>
  <c r="H693" i="151"/>
  <c r="F693" i="151" s="1"/>
  <c r="R107" i="137"/>
  <c r="E107" i="137" s="1"/>
  <c r="I227" i="124"/>
  <c r="H206" i="124"/>
  <c r="R109" i="137"/>
  <c r="E109" i="137" s="1"/>
  <c r="H137" i="144"/>
  <c r="I158" i="144"/>
  <c r="D166" i="144"/>
  <c r="D170" i="144" s="1"/>
  <c r="E171" i="144" s="1"/>
  <c r="H38" i="151"/>
  <c r="G38" i="151"/>
  <c r="E244" i="149"/>
  <c r="E249" i="149"/>
  <c r="E86" i="133"/>
  <c r="E89" i="133" s="1"/>
  <c r="E98" i="133" s="1"/>
  <c r="I89" i="133"/>
  <c r="I91" i="133"/>
  <c r="D102" i="133"/>
  <c r="I93" i="123"/>
  <c r="I74" i="123" s="1"/>
  <c r="I95" i="123"/>
  <c r="E93" i="123"/>
  <c r="E102" i="123" s="1"/>
  <c r="D106" i="123"/>
  <c r="G34" i="151"/>
  <c r="H36" i="151"/>
  <c r="G36" i="151"/>
  <c r="R196" i="122"/>
  <c r="R211" i="122" s="1"/>
  <c r="E211" i="122" s="1"/>
  <c r="E212" i="122" s="1"/>
  <c r="D220" i="122" s="1"/>
  <c r="H55" i="151"/>
  <c r="H686" i="151" s="1"/>
  <c r="H701" i="151" s="1"/>
  <c r="F701" i="151" s="1"/>
  <c r="F702" i="151" s="1"/>
  <c r="E710" i="151" s="1"/>
  <c r="H20" i="151"/>
  <c r="H680" i="151" s="1"/>
  <c r="R190" i="122"/>
  <c r="H15" i="151"/>
  <c r="H691" i="151" s="1"/>
  <c r="F691" i="151" s="1"/>
  <c r="R201" i="122"/>
  <c r="E201" i="122" s="1"/>
  <c r="H60" i="151"/>
  <c r="H695" i="151" s="1"/>
  <c r="F695" i="151" s="1"/>
  <c r="R205" i="122"/>
  <c r="E205" i="122" s="1"/>
  <c r="H43" i="146"/>
  <c r="I64" i="146"/>
  <c r="H32" i="151"/>
  <c r="D119" i="138" l="1"/>
  <c r="E120" i="138" s="1"/>
  <c r="E122" i="138" s="1"/>
  <c r="E242" i="124"/>
  <c r="R204" i="122"/>
  <c r="E204" i="122" s="1"/>
  <c r="E113" i="137"/>
  <c r="E122" i="137" s="1"/>
  <c r="D123" i="137" s="1"/>
  <c r="D127" i="137" s="1"/>
  <c r="R113" i="137"/>
  <c r="R94" i="137" s="1"/>
  <c r="R115" i="137"/>
  <c r="E173" i="144"/>
  <c r="E178" i="144"/>
  <c r="H694" i="151"/>
  <c r="F694" i="151" s="1"/>
  <c r="D99" i="133"/>
  <c r="J91" i="133"/>
  <c r="I70" i="133"/>
  <c r="J95" i="123"/>
  <c r="D103" i="123"/>
  <c r="D107" i="123" s="1"/>
  <c r="H34" i="151"/>
  <c r="H692" i="151" s="1"/>
  <c r="F692" i="151" s="1"/>
  <c r="R202" i="122"/>
  <c r="E202" i="122" s="1"/>
  <c r="E77" i="146"/>
  <c r="E84" i="146" s="1"/>
  <c r="E108" i="123" l="1"/>
  <c r="E115" i="123" s="1"/>
  <c r="E128" i="138"/>
  <c r="E207" i="122"/>
  <c r="E216" i="122" s="1"/>
  <c r="D217" i="122" s="1"/>
  <c r="D221" i="122" s="1"/>
  <c r="S115" i="137"/>
  <c r="E128" i="137"/>
  <c r="E130" i="137" s="1"/>
  <c r="F697" i="151"/>
  <c r="F706" i="151" s="1"/>
  <c r="E707" i="151" s="1"/>
  <c r="R209" i="122"/>
  <c r="R207" i="122"/>
  <c r="R188" i="122" s="1"/>
  <c r="D103" i="133"/>
  <c r="E104" i="133" s="1"/>
  <c r="H699" i="151"/>
  <c r="H697" i="151"/>
  <c r="H678" i="151" s="1"/>
  <c r="E79" i="146"/>
  <c r="E110" i="123" l="1"/>
  <c r="E135" i="137"/>
  <c r="S209" i="122"/>
  <c r="E111" i="133"/>
  <c r="E106" i="133"/>
  <c r="I699" i="151"/>
  <c r="E222" i="122"/>
  <c r="E229" i="122" s="1"/>
  <c r="E711" i="151"/>
  <c r="F712" i="151" s="1"/>
  <c r="F714" i="151" s="1"/>
  <c r="F720" i="151" s="1"/>
  <c r="E224" i="12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C20" authorId="0" shapeId="0" xr:uid="{446B2411-D64F-446F-99D1-11E3BB708204}">
      <text>
        <r>
          <rPr>
            <sz val="9"/>
            <color indexed="81"/>
            <rFont val="Segoe UI"/>
            <family val="2"/>
          </rPr>
          <t>Relevant für die Bestellung Kanzlei (Schulsekretariat)</t>
        </r>
        <r>
          <rPr>
            <sz val="9"/>
            <color indexed="81"/>
            <rFont val="Segoe UI"/>
            <charset val="1"/>
          </rPr>
          <t xml:space="preserve">
</t>
        </r>
      </text>
    </comment>
    <comment ref="C21" authorId="0" shapeId="0" xr:uid="{F8349912-981E-4A8F-8F34-42263CCDEEDA}">
      <text>
        <r>
          <rPr>
            <sz val="9"/>
            <color indexed="81"/>
            <rFont val="Segoe UI"/>
            <family val="2"/>
          </rPr>
          <t xml:space="preserve">Relevant für die Bestellung Kanzlei (Schulsekretariat)
</t>
        </r>
      </text>
    </comment>
    <comment ref="S49" authorId="0" shapeId="0" xr:uid="{4F286BC0-FBBA-4CCE-A91C-7266E5D47602}">
      <text>
        <r>
          <rPr>
            <sz val="9"/>
            <color indexed="81"/>
            <rFont val="Segoe UI"/>
            <family val="2"/>
          </rPr>
          <t>In dieser Position (E49) müssen die WC's der Position E50 abgezogen werden</t>
        </r>
      </text>
    </comment>
    <comment ref="S50" authorId="0" shapeId="0" xr:uid="{3F9950BC-91F3-4D24-A43E-C8AB9DB60E6E}">
      <text>
        <r>
          <rPr>
            <sz val="9"/>
            <color indexed="81"/>
            <rFont val="Segoe UI"/>
            <family val="2"/>
          </rPr>
          <t>In dieser Position (E49) müssen die WC's der Position E50 abgezogen werden</t>
        </r>
      </text>
    </comment>
    <comment ref="O148" authorId="0" shapeId="0" xr:uid="{79ACDF9A-C657-446B-ABEE-034A3AB57ADE}">
      <text>
        <r>
          <rPr>
            <sz val="9"/>
            <color indexed="81"/>
            <rFont val="Segoe UI"/>
            <family val="2"/>
          </rPr>
          <t xml:space="preserve">Es werden lediglich ¼ des AdA Bestandes berücksichtigt
</t>
        </r>
      </text>
    </comment>
    <comment ref="B217" authorId="0" shapeId="0" xr:uid="{E025BCC7-185F-4704-92AB-EBC69584EF0C}">
      <text>
        <r>
          <rPr>
            <sz val="9"/>
            <color indexed="81"/>
            <rFont val="Segoe UI"/>
            <family val="2"/>
          </rPr>
          <t>5% =&gt; tiefe Personenbelegung
10% =&gt; hohe Personenbelegung</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O75" authorId="0" shapeId="0" xr:uid="{A2D48CA0-0A56-4AEF-8FE7-BD9B0D59472D}">
      <text>
        <r>
          <rPr>
            <b/>
            <sz val="9"/>
            <color indexed="81"/>
            <rFont val="Segoe UI"/>
            <family val="2"/>
          </rPr>
          <t>Schneider Thomas (25.07.2024):</t>
        </r>
        <r>
          <rPr>
            <sz val="9"/>
            <color indexed="81"/>
            <rFont val="Segoe UI"/>
            <family val="2"/>
          </rPr>
          <t xml:space="preserve">
Die ar Immo stellt hier die Frage, ob in allen Vpl Zen Lehrlinge ausgebildet werden. Falls JA, ist eine automatisierte Bestellung in Ordnung. Falls NEIN, sollte hier eine manuelle Bestellung dieser Flächen möglich sein. Ich unterstütze diese Aussage ar Immo und bitte diesen Punkt mit Jean-Michel Martin (C Vpf d A) zu besprechen. </t>
        </r>
      </text>
    </comment>
    <comment ref="B123" authorId="0" shapeId="0" xr:uid="{71376785-7172-45D0-AB6B-D425CA7802CC}">
      <text>
        <r>
          <rPr>
            <sz val="9"/>
            <color indexed="81"/>
            <rFont val="Segoe UI"/>
            <family val="2"/>
          </rPr>
          <t>5% =&gt; tiefe Personenbelegung
10% =&gt; hohe Personenbelegung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55" authorId="0" shapeId="0" xr:uid="{D9963B52-C059-41FD-88AA-E614B59D6730}">
      <text>
        <r>
          <rPr>
            <sz val="9"/>
            <color indexed="81"/>
            <rFont val="Segoe UI"/>
            <family val="2"/>
          </rPr>
          <t xml:space="preserve">Pro Etage ist ein solcher Raum vorzusehen
</t>
        </r>
      </text>
    </comment>
    <comment ref="I56" authorId="0" shapeId="0" xr:uid="{2C3602DE-54CC-451F-B4D6-34148B16FC92}">
      <text>
        <r>
          <rPr>
            <sz val="9"/>
            <color indexed="81"/>
            <rFont val="Segoe UI"/>
            <family val="2"/>
          </rPr>
          <t xml:space="preserve">Pro Etage ist ein solcher Raum vorzusehen
</t>
        </r>
      </text>
    </comment>
    <comment ref="I113" authorId="0" shapeId="0" xr:uid="{4D155E6F-CB81-4646-9CDF-153FFCF5E787}">
      <text>
        <r>
          <rPr>
            <sz val="9"/>
            <color indexed="81"/>
            <rFont val="Segoe UI"/>
            <family val="2"/>
          </rPr>
          <t xml:space="preserve">Pro Etage ist ein solcher Raum vorzusehen
</t>
        </r>
      </text>
    </comment>
    <comment ref="I114" authorId="0" shapeId="0" xr:uid="{66B38F3F-9556-45A5-ADBC-A39DF43EAD62}">
      <text>
        <r>
          <rPr>
            <sz val="9"/>
            <color indexed="81"/>
            <rFont val="Segoe UI"/>
            <family val="2"/>
          </rPr>
          <t xml:space="preserve">Pro Etage ist ein solcher Raum vorzusehen
</t>
        </r>
      </text>
    </comment>
    <comment ref="B235" authorId="0" shapeId="0" xr:uid="{98C07EDF-EEDD-4147-AEAD-41611DB80B94}">
      <text>
        <r>
          <rPr>
            <sz val="9"/>
            <color indexed="81"/>
            <rFont val="Segoe UI"/>
            <family val="2"/>
          </rPr>
          <t>5% =&gt; tiefe Personenbelegung
10% =&gt; hohe Personenbelegung</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B237" authorId="0" shapeId="0" xr:uid="{CB6DD8C0-91AF-4F49-A3BB-D0A6C587539B}">
      <text>
        <r>
          <rPr>
            <sz val="9"/>
            <color indexed="81"/>
            <rFont val="Segoe UI"/>
            <family val="2"/>
          </rPr>
          <t>5% =&gt; tiefe Personenbelegung
10% =&gt; hohe Personenbelegung</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38" authorId="0" shapeId="0" xr:uid="{E322E15F-B59A-4CFE-97B5-8115C2968DE7}">
      <text>
        <r>
          <rPr>
            <sz val="9"/>
            <color indexed="81"/>
            <rFont val="Segoe UI"/>
            <family val="2"/>
          </rPr>
          <t>Der C Vpf d A (Adj Jean-Michel Martin) ist im PTB für diese Rm Bestellung zu berücksichtigen.</t>
        </r>
      </text>
    </comment>
    <comment ref="I39" authorId="0" shapeId="0" xr:uid="{B4DF93FF-3C42-412B-B079-865FA729A735}">
      <text>
        <r>
          <rPr>
            <sz val="9"/>
            <color indexed="81"/>
            <rFont val="Segoe UI"/>
            <family val="2"/>
          </rPr>
          <t>Der C Vpf d A (Adj Jean-Michel Martin) ist im PTB für diese Rm Bestellung zu berücksichtigen.</t>
        </r>
      </text>
    </comment>
    <comment ref="I40" authorId="0" shapeId="0" xr:uid="{538A29F9-F4B9-4604-91B5-DA237B88D91B}">
      <text>
        <r>
          <rPr>
            <sz val="9"/>
            <color indexed="81"/>
            <rFont val="Segoe UI"/>
            <family val="2"/>
          </rPr>
          <t>Der C Vpf d A (Adj Jean-Michel Martin) ist im PTB für diese Rm Bestellung zu berücksichtigen.</t>
        </r>
      </text>
    </comment>
    <comment ref="B166" authorId="0" shapeId="0" xr:uid="{01DBF1CD-27A3-47FA-B4FE-DDF10F87CCA1}">
      <text>
        <r>
          <rPr>
            <sz val="9"/>
            <color indexed="81"/>
            <rFont val="Segoe UI"/>
            <family val="2"/>
          </rPr>
          <t>5% =&gt; tiefe Personenbelegung
10% =&gt; hohe Personenbelegung</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B103" authorId="0" shapeId="0" xr:uid="{91277874-B746-4626-A40D-3A8AC3E3407C}">
      <text>
        <r>
          <rPr>
            <sz val="9"/>
            <color indexed="81"/>
            <rFont val="Segoe UI"/>
            <family val="2"/>
          </rPr>
          <t>5% =&gt; tiefe Personenbelegung
10% =&gt; hohe Personenbelegung</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C9" authorId="0" shapeId="0" xr:uid="{00000000-0006-0000-0500-000001000000}">
      <text>
        <r>
          <rPr>
            <b/>
            <sz val="9"/>
            <color indexed="81"/>
            <rFont val="Segoe UI"/>
            <family val="2"/>
          </rPr>
          <t>STOM 11.01.24:</t>
        </r>
        <r>
          <rPr>
            <sz val="9"/>
            <color indexed="81"/>
            <rFont val="Segoe UI"/>
            <family val="2"/>
          </rPr>
          <t xml:space="preserve">
Ab ac. 10AdMP muss ein Gr Fhr eingerechnet werden. </t>
        </r>
      </text>
    </comment>
    <comment ref="E54" authorId="0" shapeId="0" xr:uid="{1B6B5AA3-86E7-4E66-822D-B226F763AB2D}">
      <text>
        <r>
          <rPr>
            <sz val="9"/>
            <color indexed="81"/>
            <rFont val="Segoe UI"/>
            <family val="2"/>
          </rPr>
          <t>Typen unabhängig die Anzahl an Fz eingeben</t>
        </r>
      </text>
    </comment>
    <comment ref="H54" authorId="0" shapeId="0" xr:uid="{DE56D6E3-8AE9-40AC-9EFA-A0EA5FF752D2}">
      <text>
        <r>
          <rPr>
            <sz val="9"/>
            <color indexed="81"/>
            <rFont val="Segoe UI"/>
            <family val="2"/>
          </rPr>
          <t>Definiertes Modul/Anzahl Fz (inkl Zusatzmaterial, etc)</t>
        </r>
      </text>
    </comment>
    <comment ref="E55" authorId="0" shapeId="0" xr:uid="{363C1966-6CF1-46F4-8095-439264DE748A}">
      <text>
        <r>
          <rPr>
            <sz val="9"/>
            <color indexed="81"/>
            <rFont val="Segoe UI"/>
            <family val="2"/>
          </rPr>
          <t>Typen unabhängig die Anzahl an Fz eingeben</t>
        </r>
      </text>
    </comment>
    <comment ref="H55" authorId="0" shapeId="0" xr:uid="{3D3E8CBF-F360-41FE-96F8-7EBC1106DC3E}">
      <text>
        <r>
          <rPr>
            <sz val="9"/>
            <color indexed="81"/>
            <rFont val="Segoe UI"/>
            <family val="2"/>
          </rPr>
          <t xml:space="preserve">Definiertes Modul/Anzahl Fz (inkl Zusatzmaterial, etc)
</t>
        </r>
      </text>
    </comment>
    <comment ref="E56" authorId="0" shapeId="0" xr:uid="{30F23FB6-A0F7-4D3F-AFEA-4EF393F0D237}">
      <text>
        <r>
          <rPr>
            <sz val="9"/>
            <color indexed="81"/>
            <rFont val="Segoe UI"/>
            <family val="2"/>
          </rPr>
          <t>Typen unabhängig die Anzahl an Fz eingeben</t>
        </r>
      </text>
    </comment>
    <comment ref="E57" authorId="0" shapeId="0" xr:uid="{637FE4CF-F20E-434A-99A4-1A389AE2F4F2}">
      <text>
        <r>
          <rPr>
            <sz val="9"/>
            <color indexed="81"/>
            <rFont val="Segoe UI"/>
            <family val="2"/>
          </rPr>
          <t>Typen unabhängig die Anzahl an Fz eingeben</t>
        </r>
      </text>
    </comment>
    <comment ref="B99" authorId="0" shapeId="0" xr:uid="{48D641FA-E671-43E7-8365-EBC7151B1818}">
      <text>
        <r>
          <rPr>
            <sz val="9"/>
            <color indexed="81"/>
            <rFont val="Segoe UI"/>
            <family val="2"/>
          </rPr>
          <t>5% =&gt; tiefe Personenbelegung
10% =&gt; hohe Personenbelegung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Schneider Thomas (STOM)</author>
  </authors>
  <commentList>
    <comment ref="I22" authorId="0" shapeId="0" xr:uid="{2382BCBE-914A-41C6-906D-9233077B0E3C}">
      <text>
        <r>
          <rPr>
            <sz val="9"/>
            <color indexed="81"/>
            <rFont val="Segoe UI"/>
            <family val="2"/>
          </rPr>
          <t xml:space="preserve">Ist in der Grundfläche Grundmodul enthalten
</t>
        </r>
      </text>
    </comment>
    <comment ref="I23" authorId="0" shapeId="0" xr:uid="{26109825-3D62-4971-B302-AFBEC25DE026}">
      <text>
        <r>
          <rPr>
            <sz val="9"/>
            <color indexed="81"/>
            <rFont val="Segoe UI"/>
            <family val="2"/>
          </rPr>
          <t xml:space="preserve">Ist in der Grundfläche Grundmodul enthalten
</t>
        </r>
      </text>
    </comment>
    <comment ref="I27" authorId="0" shapeId="0" xr:uid="{1FBA63C2-3E28-4BBF-B288-B9A8E1B85AFE}">
      <text>
        <r>
          <rPr>
            <sz val="9"/>
            <color indexed="81"/>
            <rFont val="Segoe UI"/>
            <family val="2"/>
          </rPr>
          <t xml:space="preserve">In der Regel: 
Abstand  6.00 m / mit Kies gefüllt - ø von 20 mm bis 100 mm
</t>
        </r>
      </text>
    </comment>
    <comment ref="I28" authorId="0" shapeId="0" xr:uid="{1FEBE0EB-268D-4344-B5AA-A3ABFC5CF911}">
      <text>
        <r>
          <rPr>
            <sz val="9"/>
            <color indexed="81"/>
            <rFont val="Segoe UI"/>
            <family val="2"/>
          </rPr>
          <t>Absturzsicherung muss im PTB definiert werden</t>
        </r>
      </text>
    </comment>
    <comment ref="B72" authorId="0" shapeId="0" xr:uid="{C0C5017F-CEC7-483B-AD93-9E6BA1C6E00F}">
      <text>
        <r>
          <rPr>
            <sz val="9"/>
            <color indexed="81"/>
            <rFont val="Segoe UI"/>
            <family val="2"/>
          </rPr>
          <t>5% =&gt; tiefe Personenbelegung
10% =&gt; hohe Personenbelegung</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Schneider Thomas (STOM)</author>
    <author>Schär Olivier LBA</author>
    <author>Schär Olivier Marc VTG</author>
  </authors>
  <commentList>
    <comment ref="F11" authorId="0" shapeId="0" xr:uid="{2FCE92AA-4E25-4E57-A7AC-042BEBAB1619}">
      <text>
        <r>
          <rPr>
            <b/>
            <sz val="9"/>
            <color indexed="81"/>
            <rFont val="Segoe UI"/>
            <family val="2"/>
          </rPr>
          <t>STOM 15.04.24:</t>
        </r>
        <r>
          <rPr>
            <sz val="9"/>
            <color indexed="81"/>
            <rFont val="Segoe UI"/>
            <family val="2"/>
          </rPr>
          <t xml:space="preserve">
Nicht Eigentum Bund</t>
        </r>
      </text>
    </comment>
    <comment ref="F12" authorId="0" shapeId="0" xr:uid="{2FA07A6A-2322-4872-BAF4-C5109FDE6C73}">
      <text>
        <r>
          <rPr>
            <b/>
            <sz val="9"/>
            <color indexed="81"/>
            <rFont val="Segoe UI"/>
            <family val="2"/>
          </rPr>
          <t>STOM 15.04.24:</t>
        </r>
        <r>
          <rPr>
            <sz val="9"/>
            <color indexed="81"/>
            <rFont val="Segoe UI"/>
            <family val="2"/>
          </rPr>
          <t xml:space="preserve">
Kern des neuen Vpf Konzept ist eine Trp Kü. Kann diese aus personellen Gründen nicht sichergestellt werden, muss ein Satelit Kü definiert werden.</t>
        </r>
      </text>
    </comment>
    <comment ref="C13" authorId="0" shapeId="0" xr:uid="{E33310F6-59E4-41F2-A489-FEBAFC5A517B}">
      <text>
        <r>
          <rPr>
            <sz val="9"/>
            <color indexed="81"/>
            <rFont val="Segoe UI"/>
            <family val="2"/>
          </rPr>
          <t>Armee Küche = AK</t>
        </r>
      </text>
    </comment>
    <comment ref="F13" authorId="0" shapeId="0" xr:uid="{74E63C13-75D5-450E-B9A6-B1975ADC3E1A}">
      <text>
        <r>
          <rPr>
            <b/>
            <sz val="9"/>
            <color indexed="81"/>
            <rFont val="Segoe UI"/>
            <family val="2"/>
          </rPr>
          <t xml:space="preserve">STOM 15.04.24:
</t>
        </r>
        <r>
          <rPr>
            <sz val="9"/>
            <color indexed="81"/>
            <rFont val="Segoe UI"/>
            <family val="2"/>
          </rPr>
          <t xml:space="preserve">AK wird mit professionellen Kü Personal (Berufspersonal) betrieben
</t>
        </r>
      </text>
    </comment>
    <comment ref="C14" authorId="0" shapeId="0" xr:uid="{143F0793-1361-42DF-B787-62EE5A9B2DEB}">
      <text>
        <r>
          <rPr>
            <sz val="9"/>
            <color indexed="81"/>
            <rFont val="Segoe UI"/>
            <family val="2"/>
          </rPr>
          <t>Armee Küche = AK</t>
        </r>
      </text>
    </comment>
    <comment ref="C15" authorId="0" shapeId="0" xr:uid="{5C5DA26B-7746-420E-988C-6EC9C01BBD03}">
      <text>
        <r>
          <rPr>
            <sz val="9"/>
            <color indexed="81"/>
            <rFont val="Segoe UI"/>
            <family val="2"/>
          </rPr>
          <t>Armee Küche = AK</t>
        </r>
      </text>
    </comment>
    <comment ref="I24" authorId="0" shapeId="0" xr:uid="{E8986B9C-2C95-43E0-A51D-2108F9909671}">
      <text>
        <r>
          <rPr>
            <b/>
            <sz val="9"/>
            <color indexed="81"/>
            <rFont val="Segoe UI"/>
            <family val="2"/>
          </rPr>
          <t>STOM 15.04.24:</t>
        </r>
        <r>
          <rPr>
            <sz val="9"/>
            <color indexed="81"/>
            <rFont val="Segoe UI"/>
            <family val="2"/>
          </rPr>
          <t xml:space="preserve">
ZAK Stao muss die Machbarkeit noch einmal evaluiert werden</t>
        </r>
      </text>
    </comment>
    <comment ref="I30" authorId="0" shapeId="0" xr:uid="{D29AC85F-7D3D-4EBC-AE66-5DD19F8B73D7}">
      <text>
        <r>
          <rPr>
            <b/>
            <sz val="9"/>
            <color indexed="81"/>
            <rFont val="Segoe UI"/>
            <family val="2"/>
          </rPr>
          <t>STOM 27.03.24:</t>
        </r>
        <r>
          <rPr>
            <sz val="9"/>
            <color indexed="81"/>
            <rFont val="Segoe UI"/>
            <family val="2"/>
          </rPr>
          <t xml:space="preserve">
Gem Tel. Gespräch soll eine  bestehende Kü  eine Kü bleiben.</t>
        </r>
      </text>
    </comment>
    <comment ref="H145" authorId="1" shapeId="0" xr:uid="{2217B46A-6656-4B95-A53D-4F999F97665D}">
      <text>
        <r>
          <rPr>
            <b/>
            <sz val="9"/>
            <color indexed="81"/>
            <rFont val="Segoe UI"/>
            <family val="2"/>
          </rPr>
          <t>Schär Olivier LBA:</t>
        </r>
        <r>
          <rPr>
            <sz val="9"/>
            <color indexed="81"/>
            <rFont val="Segoe UI"/>
            <family val="2"/>
          </rPr>
          <t xml:space="preserve">
Keine Box, integriert in die Küche.</t>
        </r>
      </text>
    </comment>
    <comment ref="I145" authorId="1" shapeId="0" xr:uid="{2AAD5771-E830-4F67-B2D0-00511C054AF8}">
      <text>
        <r>
          <rPr>
            <b/>
            <sz val="9"/>
            <color indexed="81"/>
            <rFont val="Segoe UI"/>
            <family val="2"/>
          </rPr>
          <t>Schär Olivier LBA:</t>
        </r>
        <r>
          <rPr>
            <sz val="9"/>
            <color indexed="81"/>
            <rFont val="Segoe UI"/>
            <family val="2"/>
          </rPr>
          <t xml:space="preserve">
Anzahl Ausgabestelle abhängig von Speisesaalgrösse. 1 Box ca 20 qm</t>
        </r>
      </text>
    </comment>
    <comment ref="J145" authorId="1" shapeId="0" xr:uid="{284FA8D6-62D7-48C6-B9ED-7A419755D00F}">
      <text>
        <r>
          <rPr>
            <b/>
            <sz val="9"/>
            <color indexed="81"/>
            <rFont val="Segoe UI"/>
            <family val="2"/>
          </rPr>
          <t>Schär Olivier LBA:</t>
        </r>
        <r>
          <rPr>
            <sz val="9"/>
            <color indexed="81"/>
            <rFont val="Segoe UI"/>
            <family val="2"/>
          </rPr>
          <t xml:space="preserve">
Anzahl Ausgabestelle abhängig von Speisesaalgrösse. 1 Box ca 20 qm
</t>
        </r>
      </text>
    </comment>
    <comment ref="K145" authorId="1" shapeId="0" xr:uid="{1C720E74-0505-4784-AB7A-ACAC79BC37A0}">
      <text>
        <r>
          <rPr>
            <b/>
            <sz val="9"/>
            <color indexed="81"/>
            <rFont val="Segoe UI"/>
            <family val="2"/>
          </rPr>
          <t>Schär Olivier LBA:</t>
        </r>
        <r>
          <rPr>
            <sz val="9"/>
            <color indexed="81"/>
            <rFont val="Segoe UI"/>
            <family val="2"/>
          </rPr>
          <t xml:space="preserve">
Anzahl Ausgabestelle abhängig von Speisesaalgrösse. 1 Box ca 20 qm
</t>
        </r>
      </text>
    </comment>
    <comment ref="I146" authorId="1" shapeId="0" xr:uid="{AA48F4C1-EBEE-4A7A-B786-8383F52D9D04}">
      <text>
        <r>
          <rPr>
            <b/>
            <sz val="9"/>
            <color indexed="81"/>
            <rFont val="Segoe UI"/>
            <family val="2"/>
          </rPr>
          <t>Schär Olivier LBA:</t>
        </r>
        <r>
          <rPr>
            <sz val="9"/>
            <color indexed="81"/>
            <rFont val="Segoe UI"/>
            <family val="2"/>
          </rPr>
          <t xml:space="preserve">
Je Verpflegungstrakt 1 Kiosk
</t>
        </r>
      </text>
    </comment>
    <comment ref="J146" authorId="1" shapeId="0" xr:uid="{6D751CC3-C40E-456B-8C43-480CF67A3527}">
      <text>
        <r>
          <rPr>
            <b/>
            <sz val="9"/>
            <color indexed="81"/>
            <rFont val="Segoe UI"/>
            <family val="2"/>
          </rPr>
          <t>Schär Olivier LBA:</t>
        </r>
        <r>
          <rPr>
            <sz val="9"/>
            <color indexed="81"/>
            <rFont val="Segoe UI"/>
            <family val="2"/>
          </rPr>
          <t xml:space="preserve">
Je Verpflegungstrakt 1 Kiosk
</t>
        </r>
      </text>
    </comment>
    <comment ref="K146" authorId="1" shapeId="0" xr:uid="{B30476C4-3027-447B-B00D-711A958FC747}">
      <text>
        <r>
          <rPr>
            <b/>
            <sz val="9"/>
            <color indexed="81"/>
            <rFont val="Segoe UI"/>
            <family val="2"/>
          </rPr>
          <t>Schär Olivier LBA:</t>
        </r>
        <r>
          <rPr>
            <sz val="9"/>
            <color indexed="81"/>
            <rFont val="Segoe UI"/>
            <family val="2"/>
          </rPr>
          <t xml:space="preserve">
Je Verpflegungstrakt 1 Kiosk
</t>
        </r>
      </text>
    </comment>
    <comment ref="E148" authorId="1" shapeId="0" xr:uid="{31F2776F-1F19-43AB-AB8C-8EA6BA63EA00}">
      <text>
        <r>
          <rPr>
            <b/>
            <sz val="9"/>
            <color indexed="81"/>
            <rFont val="Segoe UI"/>
            <family val="2"/>
          </rPr>
          <t>Schär Olivier LBA:</t>
        </r>
        <r>
          <rPr>
            <sz val="9"/>
            <color indexed="81"/>
            <rFont val="Segoe UI"/>
            <family val="2"/>
          </rPr>
          <t xml:space="preserve">
Schär Olivier LBA:
Kann mit Feldverpflegung Ausgabe kombiniert werden, wenn es mit dem Warenflussweg möglich ist.</t>
        </r>
      </text>
    </comment>
    <comment ref="H154" authorId="1" shapeId="0" xr:uid="{5BF32D1A-718F-4C75-A3B7-BCB8C1E48CAA}">
      <text>
        <r>
          <rPr>
            <b/>
            <sz val="9"/>
            <color indexed="81"/>
            <rFont val="Segoe UI"/>
            <family val="2"/>
          </rPr>
          <t>Schär Olivier LBA:</t>
        </r>
        <r>
          <rPr>
            <sz val="9"/>
            <color indexed="81"/>
            <rFont val="Segoe UI"/>
            <family val="2"/>
          </rPr>
          <t xml:space="preserve">
Keine Lernenden mehr.
</t>
        </r>
      </text>
    </comment>
    <comment ref="E159" authorId="1" shapeId="0" xr:uid="{A9FB4E2C-3F9C-4597-BB49-762F1A285E15}">
      <text>
        <r>
          <rPr>
            <b/>
            <sz val="9"/>
            <color indexed="81"/>
            <rFont val="Segoe UI"/>
            <family val="2"/>
          </rPr>
          <t>Schär Olivier LBA:</t>
        </r>
        <r>
          <rPr>
            <sz val="9"/>
            <color indexed="81"/>
            <rFont val="Segoe UI"/>
            <family val="2"/>
          </rPr>
          <t xml:space="preserve">
Geschirr, Küchenmaterial und 4qm Korpsmaterial </t>
        </r>
      </text>
    </comment>
    <comment ref="D165" authorId="1" shapeId="0" xr:uid="{6E8D589D-3639-43A1-B90C-A30398AF6FA1}">
      <text>
        <r>
          <rPr>
            <b/>
            <sz val="9"/>
            <color indexed="81"/>
            <rFont val="Segoe UI"/>
            <family val="2"/>
          </rPr>
          <t>Schär Olivier LBA:</t>
        </r>
        <r>
          <rPr>
            <sz val="9"/>
            <color indexed="81"/>
            <rFont val="Segoe UI"/>
            <family val="2"/>
          </rPr>
          <t xml:space="preserve">
in der ExcelTabelle von ar enthalten.
</t>
        </r>
      </text>
    </comment>
    <comment ref="E167" authorId="2" shapeId="0" xr:uid="{8E9FB2A1-8BB5-4AF7-932B-3C63E45519A8}">
      <text>
        <r>
          <rPr>
            <b/>
            <sz val="9"/>
            <color indexed="81"/>
            <rFont val="Segoe UI"/>
            <charset val="1"/>
          </rPr>
          <t>Schär Olivier Marc VTG:</t>
        </r>
        <r>
          <rPr>
            <sz val="9"/>
            <color indexed="81"/>
            <rFont val="Segoe UI"/>
            <charset val="1"/>
          </rPr>
          <t xml:space="preserve">
Entscheid OP Kdo</t>
        </r>
      </text>
    </comment>
    <comment ref="H168" authorId="1" shapeId="0" xr:uid="{9DB554EC-D48C-4561-B41B-EBAA12959C65}">
      <text>
        <r>
          <rPr>
            <b/>
            <sz val="9"/>
            <color indexed="81"/>
            <rFont val="Segoe UI"/>
            <family val="2"/>
          </rPr>
          <t>Schär Olivier LBA:</t>
        </r>
        <r>
          <rPr>
            <sz val="9"/>
            <color indexed="81"/>
            <rFont val="Segoe UI"/>
            <family val="2"/>
          </rPr>
          <t xml:space="preserve">
Abhänging vom Wpl Entsorgungskonzept</t>
        </r>
      </text>
    </comment>
    <comment ref="I168" authorId="1" shapeId="0" xr:uid="{057AE897-6EAB-4AE5-88B9-1FFAA1E63E54}">
      <text>
        <r>
          <rPr>
            <b/>
            <sz val="9"/>
            <color indexed="81"/>
            <rFont val="Segoe UI"/>
            <family val="2"/>
          </rPr>
          <t>Schär Olivier LBA:</t>
        </r>
        <r>
          <rPr>
            <sz val="9"/>
            <color indexed="81"/>
            <rFont val="Segoe UI"/>
            <family val="2"/>
          </rPr>
          <t xml:space="preserve">
Abhänging vom Wpl Entsorgungskonzept</t>
        </r>
      </text>
    </comment>
    <comment ref="J168" authorId="1" shapeId="0" xr:uid="{3B34AA75-D9C3-46C2-867E-6CD68C7DB0A4}">
      <text>
        <r>
          <rPr>
            <b/>
            <sz val="9"/>
            <color indexed="81"/>
            <rFont val="Segoe UI"/>
            <family val="2"/>
          </rPr>
          <t>Schär Olivier LBA:</t>
        </r>
        <r>
          <rPr>
            <sz val="9"/>
            <color indexed="81"/>
            <rFont val="Segoe UI"/>
            <family val="2"/>
          </rPr>
          <t xml:space="preserve">
Abhänging vom Wpl Entsorgungskonzept</t>
        </r>
      </text>
    </comment>
    <comment ref="K168" authorId="1" shapeId="0" xr:uid="{ECF375B4-80B8-428E-BF22-CA797B8E0685}">
      <text>
        <r>
          <rPr>
            <b/>
            <sz val="9"/>
            <color indexed="81"/>
            <rFont val="Segoe UI"/>
            <family val="2"/>
          </rPr>
          <t>Schär Olivier LBA:</t>
        </r>
        <r>
          <rPr>
            <sz val="9"/>
            <color indexed="81"/>
            <rFont val="Segoe UI"/>
            <family val="2"/>
          </rPr>
          <t xml:space="preserve">
Abhänging vom Wpl Entsorgungskonzept</t>
        </r>
      </text>
    </comment>
    <comment ref="E170" authorId="1" shapeId="0" xr:uid="{F47D680B-2EC0-49C3-9619-C16F4D2308A1}">
      <text>
        <r>
          <rPr>
            <b/>
            <sz val="9"/>
            <color indexed="81"/>
            <rFont val="Segoe UI"/>
            <family val="2"/>
          </rPr>
          <t>Schär Olivier LBA:</t>
        </r>
        <r>
          <rPr>
            <sz val="9"/>
            <color indexed="81"/>
            <rFont val="Segoe UI"/>
            <family val="2"/>
          </rPr>
          <t xml:space="preserve">
Kann mit Warenannahme kombiniert werden, wenn es mit dem Warenflussweg möglich ist.</t>
        </r>
      </text>
    </comment>
    <comment ref="E171" authorId="1" shapeId="0" xr:uid="{08C207EB-563F-4B99-B944-E2250416D521}">
      <text>
        <r>
          <rPr>
            <b/>
            <sz val="9"/>
            <color indexed="81"/>
            <rFont val="Segoe UI"/>
            <family val="2"/>
          </rPr>
          <t>Schär Olivier LBA:</t>
        </r>
        <r>
          <rPr>
            <sz val="9"/>
            <color indexed="81"/>
            <rFont val="Segoe UI"/>
            <family val="2"/>
          </rPr>
          <t xml:space="preserve">
Kann mit Warenannahme kombiniert werden, wenn es mit dem Warenflussweg möglich ist.</t>
        </r>
      </text>
    </comment>
  </commentList>
</comments>
</file>

<file path=xl/sharedStrings.xml><?xml version="1.0" encoding="utf-8"?>
<sst xmlns="http://schemas.openxmlformats.org/spreadsheetml/2006/main" count="7107" uniqueCount="1221">
  <si>
    <t>Fitnessräume</t>
  </si>
  <si>
    <t xml:space="preserve">Garage für Krankentransportwagen (KTW) </t>
  </si>
  <si>
    <t>Räume für Physiotherapie und Rehabilitation</t>
  </si>
  <si>
    <t>Speiseräume VPF</t>
  </si>
  <si>
    <t xml:space="preserve">MZR (medizinisches Zentrum der Region) </t>
  </si>
  <si>
    <t>Parkplätze Militär- und Verwaltungsfahrzeuge</t>
  </si>
  <si>
    <t>AP (Ambulatorium permanent)</t>
  </si>
  <si>
    <t>Physiotherapieraum</t>
  </si>
  <si>
    <t>(F8A7) 10.1</t>
  </si>
  <si>
    <t>(F8A7) 10.2</t>
  </si>
  <si>
    <t>(F8A7) 10.3</t>
  </si>
  <si>
    <t>Nutzung</t>
  </si>
  <si>
    <t>Eidgenössisches Departement für Verteidigung,</t>
  </si>
  <si>
    <t>Bevölkerungsschutz und Sport VBS</t>
  </si>
  <si>
    <t>Aufsichtsräume</t>
  </si>
  <si>
    <t>Loge</t>
  </si>
  <si>
    <t>Simulatorenräume</t>
  </si>
  <si>
    <t>Parkplätze Privatfahrzeuge</t>
  </si>
  <si>
    <t>HNF 1</t>
  </si>
  <si>
    <t>AdA</t>
  </si>
  <si>
    <t>Gemeinschaftsräume</t>
  </si>
  <si>
    <t>Hafträume</t>
  </si>
  <si>
    <t>Büroarbeit</t>
  </si>
  <si>
    <t>Büroräume</t>
  </si>
  <si>
    <t>Besprechungsräume</t>
  </si>
  <si>
    <t>HNF 2</t>
  </si>
  <si>
    <t>Produktion, Hand- und Maschinenarbeit, Experimente</t>
  </si>
  <si>
    <t>Lagern, Verteilen und Verkaufen</t>
  </si>
  <si>
    <t xml:space="preserve">Lagerräume </t>
  </si>
  <si>
    <t>Lagerräume Munition</t>
  </si>
  <si>
    <t>Archive, Sammlungsräume</t>
  </si>
  <si>
    <t>HNF 3</t>
  </si>
  <si>
    <t>HNF 4</t>
  </si>
  <si>
    <t>Lagerräume</t>
  </si>
  <si>
    <t>Bildung, Unterricht und Kultur</t>
  </si>
  <si>
    <t>Sporträume</t>
  </si>
  <si>
    <t>San Mat Raum</t>
  </si>
  <si>
    <t>Ausb Mat Raum</t>
  </si>
  <si>
    <t>Räume mit allgemeiner med. Ausstattung</t>
  </si>
  <si>
    <t>Bettenräume mit allgemeiner Ausstattung</t>
  </si>
  <si>
    <t>Putzraum</t>
  </si>
  <si>
    <t>Sicherheitsraum für Waffen</t>
  </si>
  <si>
    <t xml:space="preserve">Archivraum </t>
  </si>
  <si>
    <t xml:space="preserve">Ausbildungshallen </t>
  </si>
  <si>
    <t>Fz-Hallen mit Ausbildungsfunktion</t>
  </si>
  <si>
    <t>Leseraum</t>
  </si>
  <si>
    <t xml:space="preserve">Werkhalle für Trp Hdw </t>
  </si>
  <si>
    <t>Recycling / Abfall</t>
  </si>
  <si>
    <t>Warteräume</t>
  </si>
  <si>
    <t>Materiallager AdA</t>
  </si>
  <si>
    <t>Warteraum Patienten</t>
  </si>
  <si>
    <t>Raum Sauberwäsche</t>
  </si>
  <si>
    <t>Raum Schmutzwäsche</t>
  </si>
  <si>
    <t>Archivraum</t>
  </si>
  <si>
    <t>Büro PFP</t>
  </si>
  <si>
    <t>Untersuchungsraum</t>
  </si>
  <si>
    <t>Behandlungsraum</t>
  </si>
  <si>
    <t>Garderobe</t>
  </si>
  <si>
    <t>Aussenkochplatz / Andockstation MVS</t>
  </si>
  <si>
    <t>Büroräume Verwaltung</t>
  </si>
  <si>
    <t>Büroräume Miliz (Kp)</t>
  </si>
  <si>
    <t>Büroräume Profi (Kdo)</t>
  </si>
  <si>
    <t>Ih Werkhalle</t>
  </si>
  <si>
    <t>HNF 5</t>
  </si>
  <si>
    <t>HNF 6</t>
  </si>
  <si>
    <t>Wohnräume (Schlafräume)</t>
  </si>
  <si>
    <t>Raum der Stille</t>
  </si>
  <si>
    <t>Fachausbildungstheorieraum</t>
  </si>
  <si>
    <t>GF</t>
  </si>
  <si>
    <t>Geschossfläche</t>
  </si>
  <si>
    <t>Trocknungsraum für Kleider</t>
  </si>
  <si>
    <t>NNF 7</t>
  </si>
  <si>
    <t>FF 8</t>
  </si>
  <si>
    <t>VF 9</t>
  </si>
  <si>
    <t>Datum:</t>
  </si>
  <si>
    <t>Lagerräume für gefährliche Güter
(Lösungsmittel, Betriebsstoffe)</t>
  </si>
  <si>
    <t>Kiosk</t>
  </si>
  <si>
    <t>Küche Personal</t>
  </si>
  <si>
    <t>Entsorgungsraum (zentral)</t>
  </si>
  <si>
    <t>Entsorgungsraum (dezentral)</t>
  </si>
  <si>
    <t>Loge (AP / AT)</t>
  </si>
  <si>
    <t>Warenlift</t>
  </si>
  <si>
    <t>Anlieferung</t>
  </si>
  <si>
    <t>Anlieferung draussen, gedeckt</t>
  </si>
  <si>
    <t>Kühlanlagen</t>
  </si>
  <si>
    <t>Magazine</t>
  </si>
  <si>
    <t>Lager Armeeproviant</t>
  </si>
  <si>
    <t>Tagesvorrat</t>
  </si>
  <si>
    <t>Produktionsküche</t>
  </si>
  <si>
    <t>Vorbereitung</t>
  </si>
  <si>
    <t>Zubereitung warme Küche</t>
  </si>
  <si>
    <t>Zubereitung kalte Küche</t>
  </si>
  <si>
    <t>Anrichtungszone</t>
  </si>
  <si>
    <t>Speisenausgabe</t>
  </si>
  <si>
    <t>Ausgabestelle</t>
  </si>
  <si>
    <t>Vorraum Ausgabe (Gästezirkulation)</t>
  </si>
  <si>
    <t>Reinigung</t>
  </si>
  <si>
    <t>Lager Sauber Geschirr</t>
  </si>
  <si>
    <t>Übrige Räume</t>
  </si>
  <si>
    <t>Arbeitplatz Küchenchef</t>
  </si>
  <si>
    <t>Entsorgungsstelle anorganisch</t>
  </si>
  <si>
    <t>Entsorgungsstelle organisch</t>
  </si>
  <si>
    <t>Feldverpflegung Ausgabe</t>
  </si>
  <si>
    <t>Feldverpflegung Rücknahme</t>
  </si>
  <si>
    <t>Notbetrieb</t>
  </si>
  <si>
    <t>Arbeitplatz Leiter Verpflegung Wpl</t>
  </si>
  <si>
    <t>10.1.1</t>
  </si>
  <si>
    <t>10.2.1</t>
  </si>
  <si>
    <t>Unterkunft</t>
  </si>
  <si>
    <t>Rapportraum / Sitzungsraum</t>
  </si>
  <si>
    <t>Materialmagazin</t>
  </si>
  <si>
    <t>Garderobe mit grossen Schränken</t>
  </si>
  <si>
    <t>Hundezwinger</t>
  </si>
  <si>
    <t>Wohnräume (Schlafräume Personal)</t>
  </si>
  <si>
    <t>Kp1</t>
  </si>
  <si>
    <t>BAP</t>
  </si>
  <si>
    <t>Umkleideraum</t>
  </si>
  <si>
    <t>Geräteraum</t>
  </si>
  <si>
    <t>Toiletten</t>
  </si>
  <si>
    <t>Reinigungsgeräteraum</t>
  </si>
  <si>
    <t>Sporthalle (Normmasse)</t>
  </si>
  <si>
    <t>Raum</t>
  </si>
  <si>
    <t>10.1.2</t>
  </si>
  <si>
    <t>10.2.2</t>
  </si>
  <si>
    <t>Warteraum Patienten mit Sanitärbereich</t>
  </si>
  <si>
    <t>Küche für Vpf Aufbereitung Patienten</t>
  </si>
  <si>
    <t>WC, Dusche und Garderoben Personal Damen und Herren</t>
  </si>
  <si>
    <t>Magazin für Küchen und Korpsmaterial</t>
  </si>
  <si>
    <t>Kp Kdt</t>
  </si>
  <si>
    <t>HNF 1-6</t>
  </si>
  <si>
    <t>Zwischentotal HNF 1 - 6</t>
  </si>
  <si>
    <t>10.2.3</t>
  </si>
  <si>
    <t>10.2.4</t>
  </si>
  <si>
    <t>10.3.1</t>
  </si>
  <si>
    <t>Nutzungsbereich</t>
  </si>
  <si>
    <t>Rapportraum</t>
  </si>
  <si>
    <t>Archiv / Büromaterial und Geräte</t>
  </si>
  <si>
    <t>BUF 10</t>
  </si>
  <si>
    <t>Sanitärräume Damen (WC, Lavabo)</t>
  </si>
  <si>
    <t>Sanitärräume Herren (WC, Lavabo)</t>
  </si>
  <si>
    <t>A.1</t>
  </si>
  <si>
    <t>A.1.1</t>
  </si>
  <si>
    <t>A.1.2</t>
  </si>
  <si>
    <t>A.1.3</t>
  </si>
  <si>
    <t>A.1.4</t>
  </si>
  <si>
    <t>A.1.5</t>
  </si>
  <si>
    <t>A.2</t>
  </si>
  <si>
    <t>A.3</t>
  </si>
  <si>
    <t>A.3.1</t>
  </si>
  <si>
    <t>A.3.2</t>
  </si>
  <si>
    <t>A.3.3</t>
  </si>
  <si>
    <t>A.3.4</t>
  </si>
  <si>
    <t>B.1</t>
  </si>
  <si>
    <t>B.1.1</t>
  </si>
  <si>
    <t>B.1.1.1</t>
  </si>
  <si>
    <t>B.1.1.2</t>
  </si>
  <si>
    <t>B.1.1.3</t>
  </si>
  <si>
    <t>B.1.1.4</t>
  </si>
  <si>
    <t>B.1.1.5</t>
  </si>
  <si>
    <t>B.1.2</t>
  </si>
  <si>
    <t>B.1.2.1</t>
  </si>
  <si>
    <t>B.1.2.2</t>
  </si>
  <si>
    <t>B.1.2.3</t>
  </si>
  <si>
    <t>B.1.2.4</t>
  </si>
  <si>
    <t>B.1.2.5</t>
  </si>
  <si>
    <t>B.1.2.6</t>
  </si>
  <si>
    <t>B.1.3</t>
  </si>
  <si>
    <t>B.1.3.1</t>
  </si>
  <si>
    <t>B.1.3.2</t>
  </si>
  <si>
    <t>B.1.3.3</t>
  </si>
  <si>
    <t>B.1.3.4</t>
  </si>
  <si>
    <t>B.3</t>
  </si>
  <si>
    <t>B.3.1</t>
  </si>
  <si>
    <t>C.2.1</t>
  </si>
  <si>
    <t>C.2.2</t>
  </si>
  <si>
    <t>C.2.3</t>
  </si>
  <si>
    <t>D.1</t>
  </si>
  <si>
    <t>D.1.2</t>
  </si>
  <si>
    <t>D.1.5</t>
  </si>
  <si>
    <t>D.1.6</t>
  </si>
  <si>
    <t>D.1.9</t>
  </si>
  <si>
    <t>D.2.1</t>
  </si>
  <si>
    <t>D.2.2</t>
  </si>
  <si>
    <t>D.3.1.1</t>
  </si>
  <si>
    <t>D.3.1.2</t>
  </si>
  <si>
    <t>E.3</t>
  </si>
  <si>
    <t>E.3.1</t>
  </si>
  <si>
    <t>E.3.2</t>
  </si>
  <si>
    <t>E.3.3</t>
  </si>
  <si>
    <t>E.3.4</t>
  </si>
  <si>
    <t>E.5</t>
  </si>
  <si>
    <t>E.5.1</t>
  </si>
  <si>
    <t>E.5.1.1</t>
  </si>
  <si>
    <t>E.5.1.2</t>
  </si>
  <si>
    <t>E.5.1.3</t>
  </si>
  <si>
    <t>E.5.1.4</t>
  </si>
  <si>
    <t>E.5.1.5</t>
  </si>
  <si>
    <t>E.5.1.6</t>
  </si>
  <si>
    <t>E.5.2</t>
  </si>
  <si>
    <t>E.5.2.1</t>
  </si>
  <si>
    <t>E.5.2.2</t>
  </si>
  <si>
    <t>E.5.2.3</t>
  </si>
  <si>
    <t>E.5.2.4</t>
  </si>
  <si>
    <t>E.5.2.5</t>
  </si>
  <si>
    <t>E.5.2.6</t>
  </si>
  <si>
    <t>E.5.3</t>
  </si>
  <si>
    <t>E.5.3.1</t>
  </si>
  <si>
    <t>E.5.3.2</t>
  </si>
  <si>
    <t>E.5.3.3</t>
  </si>
  <si>
    <t>E.5.3.4</t>
  </si>
  <si>
    <t>E.5.3.5</t>
  </si>
  <si>
    <t>E.5.3.6</t>
  </si>
  <si>
    <t>E.5.4</t>
  </si>
  <si>
    <t>E.6</t>
  </si>
  <si>
    <t>E.6.1</t>
  </si>
  <si>
    <t>F.1</t>
  </si>
  <si>
    <t>F.1.1</t>
  </si>
  <si>
    <t>Kühlzelle</t>
  </si>
  <si>
    <t>Tiefkühlzelle</t>
  </si>
  <si>
    <t>Warenannahme innen</t>
  </si>
  <si>
    <t>F.1.1.1</t>
  </si>
  <si>
    <t>F.1.1.2</t>
  </si>
  <si>
    <t>F.1.2</t>
  </si>
  <si>
    <t>F.1.2.1</t>
  </si>
  <si>
    <t>F.1.3</t>
  </si>
  <si>
    <t>F.1.3.1</t>
  </si>
  <si>
    <t>F.1.3.2</t>
  </si>
  <si>
    <t>F.1.3.3</t>
  </si>
  <si>
    <t>F.1.3.4</t>
  </si>
  <si>
    <t>F.1.4</t>
  </si>
  <si>
    <t>F.1.4.1</t>
  </si>
  <si>
    <t>F.1.4.2</t>
  </si>
  <si>
    <t>F.1.4.3</t>
  </si>
  <si>
    <t>F.1.4.4</t>
  </si>
  <si>
    <t>F.1.4.5</t>
  </si>
  <si>
    <t>F.1.5</t>
  </si>
  <si>
    <t>F.1.5.1</t>
  </si>
  <si>
    <t>F.1.5.2</t>
  </si>
  <si>
    <t>F.1.5.3</t>
  </si>
  <si>
    <t>F.1.5.4</t>
  </si>
  <si>
    <t>F.1.5.5</t>
  </si>
  <si>
    <t>F.1.5.6</t>
  </si>
  <si>
    <t>F.1.5.7</t>
  </si>
  <si>
    <t>F.1.5.8</t>
  </si>
  <si>
    <t>F.1.5.9</t>
  </si>
  <si>
    <t>F.1.5.10</t>
  </si>
  <si>
    <t>F.1.5.11</t>
  </si>
  <si>
    <t>F.1.6</t>
  </si>
  <si>
    <t>F.1.6.1</t>
  </si>
  <si>
    <t>F.1.7</t>
  </si>
  <si>
    <t>F.1.7.1</t>
  </si>
  <si>
    <t>F.1.7.2</t>
  </si>
  <si>
    <t>F.1.7.3</t>
  </si>
  <si>
    <t>F.1.7.4</t>
  </si>
  <si>
    <t>F.1.8</t>
  </si>
  <si>
    <t>F.1.8.1</t>
  </si>
  <si>
    <t>F.1.9</t>
  </si>
  <si>
    <t>F.1.9.1</t>
  </si>
  <si>
    <t>F.1.9.2</t>
  </si>
  <si>
    <t>F.1.9.3</t>
  </si>
  <si>
    <t>F.2</t>
  </si>
  <si>
    <t>F.2.1</t>
  </si>
  <si>
    <t>F.2.1.1</t>
  </si>
  <si>
    <t>F.2.1.2</t>
  </si>
  <si>
    <t>F.2.2</t>
  </si>
  <si>
    <t>F.2.2.1</t>
  </si>
  <si>
    <t>F.2.3</t>
  </si>
  <si>
    <t>F.2.3.1</t>
  </si>
  <si>
    <t>F.2.3.2</t>
  </si>
  <si>
    <t>F.2.3.3</t>
  </si>
  <si>
    <t>F.2.3.4</t>
  </si>
  <si>
    <t>F.2.4</t>
  </si>
  <si>
    <t>F.2.4.1</t>
  </si>
  <si>
    <t>F.2.5</t>
  </si>
  <si>
    <t>F.2.5.1</t>
  </si>
  <si>
    <t>F.2.5.2</t>
  </si>
  <si>
    <t>F.2.5.3</t>
  </si>
  <si>
    <t>F.2.5.4</t>
  </si>
  <si>
    <t>F.2.6</t>
  </si>
  <si>
    <t>F.2.6.1</t>
  </si>
  <si>
    <t>G.1</t>
  </si>
  <si>
    <t>G.1.1</t>
  </si>
  <si>
    <t>G.1.2</t>
  </si>
  <si>
    <t>G.1.3</t>
  </si>
  <si>
    <t>G.1.4</t>
  </si>
  <si>
    <t>H.2</t>
  </si>
  <si>
    <t>H.2.5</t>
  </si>
  <si>
    <t>H.2.8</t>
  </si>
  <si>
    <t>H.2.9</t>
  </si>
  <si>
    <t>Ergänzungen durch Verfasser (BUF 10 / F8A7)</t>
  </si>
  <si>
    <t>G - VPF Zentrum</t>
  </si>
  <si>
    <t>I.1</t>
  </si>
  <si>
    <t>I.1.1</t>
  </si>
  <si>
    <t>I.1.2</t>
  </si>
  <si>
    <t>I.2.1</t>
  </si>
  <si>
    <t>I.2.2</t>
  </si>
  <si>
    <t>I.2.3</t>
  </si>
  <si>
    <t>I.2.4</t>
  </si>
  <si>
    <t>I.3</t>
  </si>
  <si>
    <t>I.3.1</t>
  </si>
  <si>
    <t>I.3.2</t>
  </si>
  <si>
    <t>I.3.3</t>
  </si>
  <si>
    <t>I.3.4</t>
  </si>
  <si>
    <t>I.4</t>
  </si>
  <si>
    <t>I.4.1</t>
  </si>
  <si>
    <t>I.4.2</t>
  </si>
  <si>
    <t>I.5</t>
  </si>
  <si>
    <t>I.5.2</t>
  </si>
  <si>
    <t>I.6</t>
  </si>
  <si>
    <t>I.6.1</t>
  </si>
  <si>
    <t>I.6.2</t>
  </si>
  <si>
    <t>I.6.3</t>
  </si>
  <si>
    <t>A.4.1</t>
  </si>
  <si>
    <t>C.3.1</t>
  </si>
  <si>
    <t>C.3.2</t>
  </si>
  <si>
    <t>C.3.3</t>
  </si>
  <si>
    <t>C.3.4</t>
  </si>
  <si>
    <t>Stk</t>
  </si>
  <si>
    <t>D.3</t>
  </si>
  <si>
    <t>E.7</t>
  </si>
  <si>
    <t>E.7.1</t>
  </si>
  <si>
    <t>E.7.2</t>
  </si>
  <si>
    <t>E.7.3</t>
  </si>
  <si>
    <t>E.7.5</t>
  </si>
  <si>
    <t xml:space="preserve">Lagerräume Material (Fw Mag) </t>
  </si>
  <si>
    <t xml:space="preserve">Wohnen und Aufenthalt </t>
  </si>
  <si>
    <t>F.1.9.4</t>
  </si>
  <si>
    <t>Kraft- / Fitnessraum STANDARD (Normalausstattung)</t>
  </si>
  <si>
    <t>Kraft- / Fitnessraum REDUX (Reduzierte Ausstattung)</t>
  </si>
  <si>
    <t>Kraft- / Fitnessraum MINI (Reduzierte Ausstattung)</t>
  </si>
  <si>
    <r>
      <t>m</t>
    </r>
    <r>
      <rPr>
        <b/>
        <vertAlign val="superscript"/>
        <sz val="8"/>
        <rFont val="Arial"/>
        <family val="2"/>
      </rPr>
      <t>2</t>
    </r>
  </si>
  <si>
    <t>F.3</t>
  </si>
  <si>
    <t>F.3.1</t>
  </si>
  <si>
    <t>F.3.2</t>
  </si>
  <si>
    <t>F.3.3</t>
  </si>
  <si>
    <t>F.3.4</t>
  </si>
  <si>
    <t>F.3.5</t>
  </si>
  <si>
    <t>G.2</t>
  </si>
  <si>
    <t>G.3</t>
  </si>
  <si>
    <t>G.4</t>
  </si>
  <si>
    <t>G.5</t>
  </si>
  <si>
    <t>G.6</t>
  </si>
  <si>
    <t>G.7</t>
  </si>
  <si>
    <t>G.8</t>
  </si>
  <si>
    <t>G.2.1</t>
  </si>
  <si>
    <t>G.2.2</t>
  </si>
  <si>
    <t>G.3.1</t>
  </si>
  <si>
    <t>G.3.2</t>
  </si>
  <si>
    <t>G.4.1</t>
  </si>
  <si>
    <t>G.4.2</t>
  </si>
  <si>
    <t>G.5.1</t>
  </si>
  <si>
    <t>G.5.2</t>
  </si>
  <si>
    <t>G.6.1</t>
  </si>
  <si>
    <t>G.6.2</t>
  </si>
  <si>
    <t>G.6.3</t>
  </si>
  <si>
    <t>G.6.4</t>
  </si>
  <si>
    <t>G.7.1</t>
  </si>
  <si>
    <t>G.7.2</t>
  </si>
  <si>
    <t>G.7.3</t>
  </si>
  <si>
    <t>G.8.1</t>
  </si>
  <si>
    <t>G.8.2</t>
  </si>
  <si>
    <t>G.8.3</t>
  </si>
  <si>
    <t>G.8.4</t>
  </si>
  <si>
    <t>G.8.5</t>
  </si>
  <si>
    <t>G.8.6</t>
  </si>
  <si>
    <t>G.8.7</t>
  </si>
  <si>
    <t>G.8.8</t>
  </si>
  <si>
    <t>G.2.3</t>
  </si>
  <si>
    <t>G.2.4</t>
  </si>
  <si>
    <t>G.7.4</t>
  </si>
  <si>
    <t>G.7.5</t>
  </si>
  <si>
    <t>I.2</t>
  </si>
  <si>
    <t>A.1.6</t>
  </si>
  <si>
    <t xml:space="preserve">Lagerräume Material (Fw Mag) Trp Ukft </t>
  </si>
  <si>
    <t xml:space="preserve">Lagerräume Munition </t>
  </si>
  <si>
    <t>A.3.5</t>
  </si>
  <si>
    <t>A.3.7</t>
  </si>
  <si>
    <t>A.3.8</t>
  </si>
  <si>
    <t>Duschraum, Abtrocknungszone</t>
  </si>
  <si>
    <t>Küchen Speiseräume, Aufenthaltsraum</t>
  </si>
  <si>
    <t>Speise, Aufenthaltsraum Patienten</t>
  </si>
  <si>
    <t>Speise, Aufenthaltsraum Ärzte, Pflegefachpersonen und San Betr Pers</t>
  </si>
  <si>
    <t>Betreibermagazin LBA</t>
  </si>
  <si>
    <t>B.1.1.6</t>
  </si>
  <si>
    <t>B.1.2.7</t>
  </si>
  <si>
    <t>B.1.3.5</t>
  </si>
  <si>
    <t>G.8.10</t>
  </si>
  <si>
    <t>G.8.11</t>
  </si>
  <si>
    <t>G.8.12</t>
  </si>
  <si>
    <t>G.8.13</t>
  </si>
  <si>
    <t>C.1.3</t>
  </si>
  <si>
    <t>C.1.4</t>
  </si>
  <si>
    <t>C.2.5</t>
  </si>
  <si>
    <t>C.2.6</t>
  </si>
  <si>
    <t>C.2.7</t>
  </si>
  <si>
    <t>C.2.8</t>
  </si>
  <si>
    <t>G.2.5</t>
  </si>
  <si>
    <t>G.2.6</t>
  </si>
  <si>
    <t>D.1.11</t>
  </si>
  <si>
    <t>D.1.12</t>
  </si>
  <si>
    <t>D.1.13</t>
  </si>
  <si>
    <t>D.1.14</t>
  </si>
  <si>
    <t>D.1.15</t>
  </si>
  <si>
    <t>D.1.16</t>
  </si>
  <si>
    <t>D.1.17</t>
  </si>
  <si>
    <t>D.1.18</t>
  </si>
  <si>
    <t>D.1.19</t>
  </si>
  <si>
    <t>D.1.20</t>
  </si>
  <si>
    <t>G.3.3</t>
  </si>
  <si>
    <t>G.3.4</t>
  </si>
  <si>
    <t>E.3.5</t>
  </si>
  <si>
    <t>E.7.6</t>
  </si>
  <si>
    <t>E.7.7</t>
  </si>
  <si>
    <t>E.7.8</t>
  </si>
  <si>
    <t>E.7.9</t>
  </si>
  <si>
    <t>E.7.10</t>
  </si>
  <si>
    <t>10.1.3</t>
  </si>
  <si>
    <t>10.2.5</t>
  </si>
  <si>
    <t>10.2.6</t>
  </si>
  <si>
    <t>10.2.7</t>
  </si>
  <si>
    <t>10.3.2</t>
  </si>
  <si>
    <t>10.3.3</t>
  </si>
  <si>
    <t>10.3.4</t>
  </si>
  <si>
    <t>Total</t>
  </si>
  <si>
    <t>Lagerräume Material und Geräte (Infra, Betreiber)</t>
  </si>
  <si>
    <t xml:space="preserve">Fahrzeughallen (Infra, Betreiber) </t>
  </si>
  <si>
    <t>E.5.4.1</t>
  </si>
  <si>
    <t>E.5.4.2</t>
  </si>
  <si>
    <t>E.5.4.3</t>
  </si>
  <si>
    <t>Sanitär und Garderobe Küche F/M und Dusche</t>
  </si>
  <si>
    <t xml:space="preserve">Asservatenraum </t>
  </si>
  <si>
    <t xml:space="preserve">Archiv </t>
  </si>
  <si>
    <t>m²</t>
  </si>
  <si>
    <t>MA</t>
  </si>
  <si>
    <t>A.2.3</t>
  </si>
  <si>
    <t>Lackiererei</t>
  </si>
  <si>
    <t>Waffenwerkstatt</t>
  </si>
  <si>
    <t>Werkstatt Übermittlung/ Kommunikation</t>
  </si>
  <si>
    <t>Werkstatt Systeme</t>
  </si>
  <si>
    <t>Werkstatt Container</t>
  </si>
  <si>
    <t>Werkstatt Feuerlöscher</t>
  </si>
  <si>
    <t>Schneiderei</t>
  </si>
  <si>
    <t>Sattlerei</t>
  </si>
  <si>
    <t>Allgemeine Werkstatt</t>
  </si>
  <si>
    <t>Werkstatt HLKS/Sanitär</t>
  </si>
  <si>
    <t>Werkstatt Elektro</t>
  </si>
  <si>
    <t>Schreinerei</t>
  </si>
  <si>
    <t>Preisliste ar</t>
  </si>
  <si>
    <t>BUF10</t>
  </si>
  <si>
    <t>Tief</t>
  </si>
  <si>
    <t>Mittel</t>
  </si>
  <si>
    <t>Hoch</t>
  </si>
  <si>
    <t>HNF in GF</t>
  </si>
  <si>
    <t>Preisliste ar Immo</t>
  </si>
  <si>
    <t>Heilen und Pflegen (MZR, MZR red, AP und AT)</t>
  </si>
  <si>
    <t>Total GF</t>
  </si>
  <si>
    <r>
      <t>HNF (m</t>
    </r>
    <r>
      <rPr>
        <b/>
        <vertAlign val="superscript"/>
        <sz val="8"/>
        <rFont val="Arial"/>
        <family val="2"/>
      </rPr>
      <t>2</t>
    </r>
    <r>
      <rPr>
        <b/>
        <sz val="8"/>
        <rFont val="Arial"/>
        <family val="2"/>
      </rPr>
      <t>)</t>
    </r>
  </si>
  <si>
    <t>LOGISTIKBASIS DER ARMEE</t>
  </si>
  <si>
    <t>Divisionär Rolf A. Siegenthaler</t>
  </si>
  <si>
    <t>UNTERSCHRIFTEN</t>
  </si>
  <si>
    <t>(gemäss Unterschriftsregelung Immo Portal VBS)</t>
  </si>
  <si>
    <t>KOMMANDO AUSBILDUNG</t>
  </si>
  <si>
    <t>Korpskommandant Michaud</t>
  </si>
  <si>
    <t>Stv Chef Kommando Operationen</t>
  </si>
  <si>
    <t>Divisionär Stephan Christen</t>
  </si>
  <si>
    <t>KOMMANDO CYBER</t>
  </si>
  <si>
    <t>Dr. Emanuel J. von Wartburg</t>
  </si>
  <si>
    <t>Chef Immobilien Verteidigung</t>
  </si>
  <si>
    <t>Chef Armeestab</t>
  </si>
  <si>
    <t>ARMEESTAB</t>
  </si>
  <si>
    <t>SCHWEIZER ARMEE</t>
  </si>
  <si>
    <t>Chef der Armee</t>
  </si>
  <si>
    <t>Divisionär Andreas Stettbacher</t>
  </si>
  <si>
    <t>Chef Sanitätsdienst der Armee / Oberfeldarzt</t>
  </si>
  <si>
    <t>Chef Kommando Cyber</t>
  </si>
  <si>
    <r>
      <t>Kosten/HNF (m</t>
    </r>
    <r>
      <rPr>
        <b/>
        <vertAlign val="superscript"/>
        <sz val="8"/>
        <rFont val="Arial"/>
        <family val="2"/>
      </rPr>
      <t>2</t>
    </r>
    <r>
      <rPr>
        <b/>
        <sz val="8"/>
        <rFont val="Arial"/>
        <family val="2"/>
      </rPr>
      <t>)</t>
    </r>
  </si>
  <si>
    <r>
      <t>Kosten/BUF10 (m</t>
    </r>
    <r>
      <rPr>
        <b/>
        <vertAlign val="superscript"/>
        <sz val="8"/>
        <rFont val="Arial"/>
        <family val="2"/>
      </rPr>
      <t>2</t>
    </r>
    <r>
      <rPr>
        <b/>
        <sz val="8"/>
        <rFont val="Arial"/>
        <family val="2"/>
      </rPr>
      <t>)</t>
    </r>
  </si>
  <si>
    <t>Räume für vorläufige Festnahmen (Zellen)</t>
  </si>
  <si>
    <t>Vorraum zu Festnahmeraum</t>
  </si>
  <si>
    <t>I.1.1.1</t>
  </si>
  <si>
    <t>I.5.2.1</t>
  </si>
  <si>
    <t>I.5.2.2</t>
  </si>
  <si>
    <t>AdMP</t>
  </si>
  <si>
    <t>Armeestab ASTAB</t>
  </si>
  <si>
    <t>KOMMANDO OPERATIONEN</t>
  </si>
  <si>
    <t>---</t>
  </si>
  <si>
    <t>Befragungsraum MP / Büro UR</t>
  </si>
  <si>
    <t>Raum für Büromaterial/Bürogeräte</t>
  </si>
  <si>
    <t>Eingangsschleuse mit gesichertem Zutritt (Loge)</t>
  </si>
  <si>
    <t>Sicherheitsraum (sens Mat, Waffen, Munition)</t>
  </si>
  <si>
    <t>Sanitärräume Frauen (WC/Lavabo mit Dusche)</t>
  </si>
  <si>
    <t>Sanitärräume Männer (WC/Lavabo mit Dusche)</t>
  </si>
  <si>
    <t xml:space="preserve">Sanitärräume Besucher unisex (WC/Lavabo) </t>
  </si>
  <si>
    <t>Aufenthaltsraum mit kleiner Küche</t>
  </si>
  <si>
    <t>Technischer Rm (Elektro)</t>
  </si>
  <si>
    <t>Lift (EG - OG)</t>
  </si>
  <si>
    <t>Technischer Rm (Server Rm)</t>
  </si>
  <si>
    <t>Aussenparkplätze Dienstfahrzeuge</t>
  </si>
  <si>
    <t>Aussenparkplätze Mitarbeiter</t>
  </si>
  <si>
    <t>Aussenparkplätze für Besucher</t>
  </si>
  <si>
    <t>Externer Hausanschluss für Eigenstromanlage (Notstrom)</t>
  </si>
  <si>
    <t>Technischer Rm (Heizung und Lüftung)</t>
  </si>
  <si>
    <t>Caddyraum</t>
  </si>
  <si>
    <t>Kp2</t>
  </si>
  <si>
    <t>Kp3</t>
  </si>
  <si>
    <t>Kp4</t>
  </si>
  <si>
    <t>Kp5</t>
  </si>
  <si>
    <t>Kp6</t>
  </si>
  <si>
    <t>Kp7</t>
  </si>
  <si>
    <t>Kp8</t>
  </si>
  <si>
    <t>Kp9</t>
  </si>
  <si>
    <t>Kp10</t>
  </si>
  <si>
    <t>C MP Po</t>
  </si>
  <si>
    <t>Stv C MP Po</t>
  </si>
  <si>
    <t>AdMP Uof</t>
  </si>
  <si>
    <t>Anzahl 
Räume</t>
  </si>
  <si>
    <t xml:space="preserve">Bemerkungen / Weitere Vorgaben
</t>
  </si>
  <si>
    <t xml:space="preserve">Flächentyp </t>
  </si>
  <si>
    <t>INTERN</t>
  </si>
  <si>
    <t>VERTRAULICH</t>
  </si>
  <si>
    <t>GEHEIM</t>
  </si>
  <si>
    <t>Verfasser:</t>
  </si>
  <si>
    <t>Nutzungsbereich Nr.</t>
  </si>
  <si>
    <t>Militärpolizei Posten (MP Po)</t>
  </si>
  <si>
    <t>-</t>
  </si>
  <si>
    <t>Divisionär Simon Müller</t>
  </si>
  <si>
    <t>FLÄCHENBEDARF</t>
  </si>
  <si>
    <t>GROBKOSTENSCHÄTZUNG</t>
  </si>
  <si>
    <t>Nutzerbedürfnis</t>
  </si>
  <si>
    <t>Militärpolizei Sicherheitsdienst Detachement (MP Sich D Det)</t>
  </si>
  <si>
    <t>BAP/AdMP</t>
  </si>
  <si>
    <t>Anzahl Personen</t>
  </si>
  <si>
    <t>Sdt</t>
  </si>
  <si>
    <t>Uof</t>
  </si>
  <si>
    <t>Of</t>
  </si>
  <si>
    <t>AdA Total</t>
  </si>
  <si>
    <t>C MP Sich D Det</t>
  </si>
  <si>
    <t>Stv C MP Sich D Det</t>
  </si>
  <si>
    <t>Mengengerüst</t>
  </si>
  <si>
    <t>Total Personen</t>
  </si>
  <si>
    <t>LBA</t>
  </si>
  <si>
    <t>Kantonale Verwaltung</t>
  </si>
  <si>
    <t>Funktionale 
Einheit</t>
  </si>
  <si>
    <t>Pilotengarderobe mit Umkleide und Ausrüstungslager</t>
  </si>
  <si>
    <t>Lagerraum Betreiber für Betriebsmaterial</t>
  </si>
  <si>
    <t>m2</t>
  </si>
  <si>
    <t>Hauptnutzflächen</t>
  </si>
  <si>
    <t>m2/AdMP</t>
  </si>
  <si>
    <t>Wachtlokal</t>
  </si>
  <si>
    <t>Kanzlei (Schulsekretariat)</t>
  </si>
  <si>
    <t>Klassifizierung</t>
  </si>
  <si>
    <t>Arbeitsraum Uof (24 Arbeitsplätze)</t>
  </si>
  <si>
    <t>Aussenfläche</t>
  </si>
  <si>
    <t>2-er Pikettzimmer Kdt und Stv</t>
  </si>
  <si>
    <t>Nasszellenmodul</t>
  </si>
  <si>
    <t>Postbüro mit Schalter</t>
  </si>
  <si>
    <t>Gr Fhr Det</t>
  </si>
  <si>
    <t>I.2.6</t>
  </si>
  <si>
    <t>Sub-Total</t>
  </si>
  <si>
    <t>Lift (EG - OG) 800 Kg</t>
  </si>
  <si>
    <t>Aussenparkfläche für Post-Fz mit Vordach gedeckt</t>
  </si>
  <si>
    <t>4-er Pikettzimmer (Herren)</t>
  </si>
  <si>
    <t>Aussenliegende Fahrzeugparkplätze</t>
  </si>
  <si>
    <t>HV Platz für eine Kp / Retablierungsplatz</t>
  </si>
  <si>
    <t>Rasenplatz (Kp HV Platz)</t>
  </si>
  <si>
    <t>Hindernisbahn (NATO Bahn)</t>
  </si>
  <si>
    <t>Anzahl Einfachhalle(n)</t>
  </si>
  <si>
    <t>Anzahl Doppelhalle(n)</t>
  </si>
  <si>
    <t>Anzahl Dreifachhalle(n)</t>
  </si>
  <si>
    <t>Anzahl Kraft-/Fitnessraum je Typ</t>
  </si>
  <si>
    <t>Werkstatt Radfahrzeuge</t>
  </si>
  <si>
    <t>Werkstatt gepanzerte Radfahrzeuge</t>
  </si>
  <si>
    <t>Werkstatt Raupenfahrzeuge</t>
  </si>
  <si>
    <t>Werkstatt Karosserie/ Spenglerei</t>
  </si>
  <si>
    <t>Modul</t>
  </si>
  <si>
    <t>WC / DU</t>
  </si>
  <si>
    <t>1 Modul / 50 MA</t>
  </si>
  <si>
    <t>Umkleideraum mit Schränken</t>
  </si>
  <si>
    <t>Nachtlieferung - Box</t>
  </si>
  <si>
    <t>D.1.21</t>
  </si>
  <si>
    <t>Ausbildungswerkstatt</t>
  </si>
  <si>
    <t>Aussenliegende Verkehrsfläche</t>
  </si>
  <si>
    <t>Vorplätze</t>
  </si>
  <si>
    <t>Strassen</t>
  </si>
  <si>
    <t>Wendeplätze</t>
  </si>
  <si>
    <t>Freihaltefläche</t>
  </si>
  <si>
    <t>Schleuse Eingänge</t>
  </si>
  <si>
    <t>Zubereitung warme Küche inkl Arbeitsplatz Lernende</t>
  </si>
  <si>
    <t>Zone</t>
  </si>
  <si>
    <t>Sanitär und Garderobe Küche Damen/Herren und Dusche</t>
  </si>
  <si>
    <t>G.8.9</t>
  </si>
  <si>
    <t>Monoblock etc.</t>
  </si>
  <si>
    <t>Technikraum Kälte</t>
  </si>
  <si>
    <t>Elektroraum</t>
  </si>
  <si>
    <t>Verpflegungsbestand</t>
  </si>
  <si>
    <t>1 Nasszelle-Modul Dusche für 35 AdA</t>
  </si>
  <si>
    <t>Lagerräume Sauberwäsche Betreiber</t>
  </si>
  <si>
    <t>Spezifisch (gem Offerte)</t>
  </si>
  <si>
    <t>Mulifunktionaler Theorie Rm Kp unterteilbar in Theorie Rm Zug</t>
  </si>
  <si>
    <t>Gemeinde</t>
  </si>
  <si>
    <t>Truppenküche</t>
  </si>
  <si>
    <t>Porduktionskapazität</t>
  </si>
  <si>
    <t>200 AdA</t>
  </si>
  <si>
    <t>1000 AdA</t>
  </si>
  <si>
    <t>2000 AdA</t>
  </si>
  <si>
    <t>3500 AdA</t>
  </si>
  <si>
    <t>G2</t>
  </si>
  <si>
    <t>G2.1</t>
  </si>
  <si>
    <t>G2.2</t>
  </si>
  <si>
    <t>G2.3</t>
  </si>
  <si>
    <t>G2.4</t>
  </si>
  <si>
    <t>Anrichtungszone/Logisitk</t>
  </si>
  <si>
    <t>G3</t>
  </si>
  <si>
    <t>Speiseausgabe</t>
  </si>
  <si>
    <t>G3.1</t>
  </si>
  <si>
    <t>G3.2</t>
  </si>
  <si>
    <t>G4</t>
  </si>
  <si>
    <t xml:space="preserve">Anlieferung  </t>
  </si>
  <si>
    <t>G4.1</t>
  </si>
  <si>
    <t>G4.2</t>
  </si>
  <si>
    <t>G5</t>
  </si>
  <si>
    <t>G5.1</t>
  </si>
  <si>
    <t>G5.2</t>
  </si>
  <si>
    <t>G6</t>
  </si>
  <si>
    <t>G6.1</t>
  </si>
  <si>
    <t>G6.2</t>
  </si>
  <si>
    <t>G6.3</t>
  </si>
  <si>
    <t>Magazin für Küchenmaterial</t>
  </si>
  <si>
    <t>G6.4</t>
  </si>
  <si>
    <t>G7</t>
  </si>
  <si>
    <t>G7.1</t>
  </si>
  <si>
    <t>Abwaschzone</t>
  </si>
  <si>
    <t>G7.4</t>
  </si>
  <si>
    <t>G7.5</t>
  </si>
  <si>
    <t>G8</t>
  </si>
  <si>
    <t>G8.1</t>
  </si>
  <si>
    <t xml:space="preserve">Arbeitsplatz Milizküchenchef </t>
  </si>
  <si>
    <t>G8.2</t>
  </si>
  <si>
    <t>G8.2.1</t>
  </si>
  <si>
    <t>G8.3</t>
  </si>
  <si>
    <t>Sanitär und Garderobe Küche D/H und Dusche (alle)</t>
  </si>
  <si>
    <t>G8.8</t>
  </si>
  <si>
    <t>Notbetrieb (draussen; Strom und Wasser)</t>
  </si>
  <si>
    <t>G8.4</t>
  </si>
  <si>
    <t>G8.5</t>
  </si>
  <si>
    <t>G8.6</t>
  </si>
  <si>
    <t>G8.7</t>
  </si>
  <si>
    <t>Gemeinden</t>
  </si>
  <si>
    <t>Flächenbedarf Küche ohne Korridore und Technikräume</t>
  </si>
  <si>
    <t>Kosten/HNF (m2)</t>
  </si>
  <si>
    <t>Arbeitplatz Lernende</t>
  </si>
  <si>
    <t>Flur (Versorgung) Breite 150cm</t>
  </si>
  <si>
    <t>Typ Küche</t>
  </si>
  <si>
    <t>Schleusen Eingänge / Windfang</t>
  </si>
  <si>
    <t>F.1.4.6</t>
  </si>
  <si>
    <t>WC (ambulante Patienten) Damen und Herren</t>
  </si>
  <si>
    <t>Zwischentotal BUF10</t>
  </si>
  <si>
    <t>Gemäss Unterschriftsregelung Immo Portal VBS</t>
  </si>
  <si>
    <t>Abwaschzone (Geschirr, Küchenmaterial, Korpsmaterial)</t>
  </si>
  <si>
    <t>Abwaschzone (Geschirr, Küchenmaterial inklusive Korpsmaterial 4 m²)</t>
  </si>
  <si>
    <t>Anzahl Küche</t>
  </si>
  <si>
    <t xml:space="preserve">Mehrzweckraum Ärzte, Pflegefachpersonen und San Betr Pers </t>
  </si>
  <si>
    <t>Struktur</t>
  </si>
  <si>
    <t xml:space="preserve">MZR red (medizinisches Zentrum der Region) </t>
  </si>
  <si>
    <t>F.2.4.2</t>
  </si>
  <si>
    <t>F.2.4.3</t>
  </si>
  <si>
    <t>F.2.4.4</t>
  </si>
  <si>
    <t>F.2.4.5</t>
  </si>
  <si>
    <t>F.2.4.6</t>
  </si>
  <si>
    <t>F.2.4.7</t>
  </si>
  <si>
    <t>F.2.5.5</t>
  </si>
  <si>
    <t>F.2.5.6</t>
  </si>
  <si>
    <t>F.2.5.7</t>
  </si>
  <si>
    <t>F.2.5.8</t>
  </si>
  <si>
    <t>F.2.5.9</t>
  </si>
  <si>
    <t>F.2.5.10</t>
  </si>
  <si>
    <t>F.2.5.11</t>
  </si>
  <si>
    <t>F.2.7</t>
  </si>
  <si>
    <t>F.2.7.1</t>
  </si>
  <si>
    <t>F.2.7.2</t>
  </si>
  <si>
    <t>F.2.7.3</t>
  </si>
  <si>
    <t>F.2.7.4</t>
  </si>
  <si>
    <t>F.2.8</t>
  </si>
  <si>
    <t>F.2.8.1</t>
  </si>
  <si>
    <t>F.2.9</t>
  </si>
  <si>
    <t>F.2.9.1</t>
  </si>
  <si>
    <t>F.2.9.2</t>
  </si>
  <si>
    <t>F.2.9.3</t>
  </si>
  <si>
    <t>F.2.9.4</t>
  </si>
  <si>
    <t>F.3.1.1</t>
  </si>
  <si>
    <t>F.3.2.1</t>
  </si>
  <si>
    <t>F.3.3.1</t>
  </si>
  <si>
    <t>F.3.3.2</t>
  </si>
  <si>
    <t>F.3.3.3</t>
  </si>
  <si>
    <t>F.3.3.4</t>
  </si>
  <si>
    <t>F.3.3.5</t>
  </si>
  <si>
    <t>F.3.4.1</t>
  </si>
  <si>
    <t>F.3.5.1</t>
  </si>
  <si>
    <t>F.3.5.2</t>
  </si>
  <si>
    <t>F.3.5.3</t>
  </si>
  <si>
    <t>F.4</t>
  </si>
  <si>
    <t>F.4.1</t>
  </si>
  <si>
    <t>F.4.2</t>
  </si>
  <si>
    <t>F.4.3</t>
  </si>
  <si>
    <t>F.4.4</t>
  </si>
  <si>
    <t>F.4.5</t>
  </si>
  <si>
    <t>Medizinisches Zentrum Regin (MZR)</t>
  </si>
  <si>
    <t>Ambulatorium (A)</t>
  </si>
  <si>
    <t>MZR Standard</t>
  </si>
  <si>
    <t>MZR reduziert</t>
  </si>
  <si>
    <t>A Permanent</t>
  </si>
  <si>
    <t>A Temporär</t>
  </si>
  <si>
    <t>San Betr Pers (Miliz)</t>
  </si>
  <si>
    <t>Loge / Pikettraum MZR</t>
  </si>
  <si>
    <t>Chef Logistikbasis der Armee</t>
  </si>
  <si>
    <t>F.3.4.2</t>
  </si>
  <si>
    <t>F.3.4.3</t>
  </si>
  <si>
    <t>F.3.4.4</t>
  </si>
  <si>
    <t>F.4.2.1</t>
  </si>
  <si>
    <t>F.4.2.2</t>
  </si>
  <si>
    <t>F.4.3.1</t>
  </si>
  <si>
    <t>F.4.3.2</t>
  </si>
  <si>
    <t>F.4.3.3</t>
  </si>
  <si>
    <t>F.4.3.4</t>
  </si>
  <si>
    <t>F.4.3.5</t>
  </si>
  <si>
    <t>F.3.2.2</t>
  </si>
  <si>
    <t>F.4.4.1</t>
  </si>
  <si>
    <t>F.4.4.2</t>
  </si>
  <si>
    <t>F.4.4.3</t>
  </si>
  <si>
    <t>F.4.4.4</t>
  </si>
  <si>
    <t>F.4.5.1</t>
  </si>
  <si>
    <t>F.4.5.2</t>
  </si>
  <si>
    <t>F.4.5.3</t>
  </si>
  <si>
    <t>AT (Ambulatorium temporär)</t>
  </si>
  <si>
    <t>Platz für Spezialfahrzeuge</t>
  </si>
  <si>
    <t>10.3.5</t>
  </si>
  <si>
    <t>Sockel Übermittlungscontainer</t>
  </si>
  <si>
    <t>Satelitenschüssel</t>
  </si>
  <si>
    <t>Antennenmast</t>
  </si>
  <si>
    <t>Antennenfeld</t>
  </si>
  <si>
    <t>Aussenliegende Übermittlungsanlagen</t>
  </si>
  <si>
    <t>A.3.9</t>
  </si>
  <si>
    <t>Sanitätsräume</t>
  </si>
  <si>
    <t>Sicherheitsraum Elektronik</t>
  </si>
  <si>
    <t>B1.6</t>
  </si>
  <si>
    <t>Lagerraum Elektronik</t>
  </si>
  <si>
    <t>B1.5</t>
  </si>
  <si>
    <t>B1.4</t>
  </si>
  <si>
    <t>Büromaterial und Geräte</t>
  </si>
  <si>
    <t>B1.3</t>
  </si>
  <si>
    <t>Entsorgungsdepot</t>
  </si>
  <si>
    <t>B1.2</t>
  </si>
  <si>
    <t>B1.1</t>
  </si>
  <si>
    <t>Elektronikwerkstätte</t>
  </si>
  <si>
    <t>G.3.15</t>
  </si>
  <si>
    <t>NEA Raum 2</t>
  </si>
  <si>
    <t>G.3.14</t>
  </si>
  <si>
    <t>NEA Raum 1</t>
  </si>
  <si>
    <t>G.3.13</t>
  </si>
  <si>
    <t>USV Raum 2</t>
  </si>
  <si>
    <t>G.3.12</t>
  </si>
  <si>
    <t>USV Raum 1</t>
  </si>
  <si>
    <t>G.3.11</t>
  </si>
  <si>
    <t>G.3.10</t>
  </si>
  <si>
    <t>G.3.9</t>
  </si>
  <si>
    <t>Schiffrierraum 2</t>
  </si>
  <si>
    <t>G.3.8</t>
  </si>
  <si>
    <t>Schiffrierraum 1</t>
  </si>
  <si>
    <t>G.3.7</t>
  </si>
  <si>
    <t>Wireraum 2</t>
  </si>
  <si>
    <t>G.3.6</t>
  </si>
  <si>
    <t>Wireraum 1</t>
  </si>
  <si>
    <t>G.3.5</t>
  </si>
  <si>
    <t>Rackraum 2</t>
  </si>
  <si>
    <t>Rackraum 1</t>
  </si>
  <si>
    <t>Ausgabezone</t>
  </si>
  <si>
    <t>Anzahl 
Räume/AdA/MA</t>
  </si>
  <si>
    <t>Instandhaltung</t>
  </si>
  <si>
    <t>C.2.4</t>
  </si>
  <si>
    <t>C.2.9</t>
  </si>
  <si>
    <t>C.2.10</t>
  </si>
  <si>
    <t>C.2.11</t>
  </si>
  <si>
    <t>C.4.1</t>
  </si>
  <si>
    <t>C.4.2</t>
  </si>
  <si>
    <t>C.4.3</t>
  </si>
  <si>
    <t>D.1.22</t>
  </si>
  <si>
    <t>Lager Instandhaltungswerkstätten</t>
  </si>
  <si>
    <t>D.1.23</t>
  </si>
  <si>
    <t>Lager Textilwerkstätten</t>
  </si>
  <si>
    <t>D.1.24</t>
  </si>
  <si>
    <t>Lager B&amp;B Wwerkstätten</t>
  </si>
  <si>
    <t>Nachschub</t>
  </si>
  <si>
    <t>Lagerräume Material</t>
  </si>
  <si>
    <t>Halle für Fz leicht</t>
  </si>
  <si>
    <t>Halle für Fz schwer</t>
  </si>
  <si>
    <t>Halle für Container</t>
  </si>
  <si>
    <t>Abspritzplatz</t>
  </si>
  <si>
    <t>Reinigungsplatz</t>
  </si>
  <si>
    <t>Kontrollplatz</t>
  </si>
  <si>
    <t>Bereitstellung &amp; Betrieb</t>
  </si>
  <si>
    <t>Transport</t>
  </si>
  <si>
    <t>Lager LKW</t>
  </si>
  <si>
    <t>Lager PW</t>
  </si>
  <si>
    <t>Kontrollplatz LKW Dach</t>
  </si>
  <si>
    <t>Speiseraum / Theorieraum (multifunktional)</t>
  </si>
  <si>
    <t>Ergänzungen durch Verfasser (HNF 1-6, NNF, NNF 7, BUF 10)</t>
  </si>
  <si>
    <t>Total BUF 10</t>
  </si>
  <si>
    <t>Waffenplatz (Wpl)</t>
  </si>
  <si>
    <t>1 Nasszelle Behinderte für 1 AdA mit Dusche, WC, Lavabo</t>
  </si>
  <si>
    <t>Zwischentotal BUF 10</t>
  </si>
  <si>
    <r>
      <t>Bestand</t>
    </r>
    <r>
      <rPr>
        <b/>
        <sz val="8"/>
        <rFont val="Arial"/>
        <family val="2"/>
      </rPr>
      <t xml:space="preserve"> Instruktoren (Berufsmilitär)</t>
    </r>
  </si>
  <si>
    <r>
      <t>Bestand</t>
    </r>
    <r>
      <rPr>
        <b/>
        <sz val="8"/>
        <rFont val="Arial"/>
        <family val="2"/>
      </rPr>
      <t xml:space="preserve"> Zivile Verwaltung</t>
    </r>
  </si>
  <si>
    <r>
      <t>HNF 1: W</t>
    </r>
    <r>
      <rPr>
        <sz val="8"/>
        <rFont val="Arial"/>
        <family val="2"/>
      </rPr>
      <t xml:space="preserve">ohnen und Aufenthalt VPF Zentrum / </t>
    </r>
    <r>
      <rPr>
        <b/>
        <sz val="8"/>
        <rFont val="Arial"/>
        <family val="2"/>
      </rPr>
      <t xml:space="preserve">HNF 2: </t>
    </r>
    <r>
      <rPr>
        <sz val="8"/>
        <rFont val="Arial"/>
        <family val="2"/>
      </rPr>
      <t xml:space="preserve">Büroarbeit / </t>
    </r>
    <r>
      <rPr>
        <b/>
        <sz val="8"/>
        <rFont val="Arial"/>
        <family val="2"/>
      </rPr>
      <t xml:space="preserve">HNF 3: </t>
    </r>
    <r>
      <rPr>
        <sz val="8"/>
        <rFont val="Arial"/>
        <family val="2"/>
      </rPr>
      <t xml:space="preserve">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Bildung, Unterricht und Kultur  /</t>
    </r>
    <r>
      <rPr>
        <b/>
        <sz val="8"/>
        <rFont val="Arial"/>
        <family val="2"/>
      </rPr>
      <t xml:space="preserve"> HNF 6: </t>
    </r>
    <r>
      <rPr>
        <sz val="8"/>
        <rFont val="Arial"/>
        <family val="2"/>
      </rPr>
      <t xml:space="preserve">Heilen und Pflegen / </t>
    </r>
    <r>
      <rPr>
        <b/>
        <sz val="8"/>
        <rFont val="Arial"/>
        <family val="2"/>
      </rPr>
      <t xml:space="preserve">NNF 7: </t>
    </r>
    <r>
      <rPr>
        <sz val="8"/>
        <rFont val="Arial"/>
        <family val="2"/>
      </rPr>
      <t xml:space="preserve">Sonstige Nutzung / </t>
    </r>
    <r>
      <rPr>
        <b/>
        <sz val="8"/>
        <rFont val="Arial"/>
        <family val="2"/>
      </rPr>
      <t>FF 8:</t>
    </r>
    <r>
      <rPr>
        <sz val="8"/>
        <rFont val="Arial"/>
        <family val="2"/>
      </rPr>
      <t xml:space="preserve"> Betriebstechnische Anlagen / </t>
    </r>
    <r>
      <rPr>
        <b/>
        <sz val="8"/>
        <rFont val="Arial"/>
        <family val="2"/>
      </rPr>
      <t>VF 9:</t>
    </r>
    <r>
      <rPr>
        <sz val="8"/>
        <rFont val="Arial"/>
        <family val="2"/>
      </rPr>
      <t xml:space="preserve"> Verkehrserschliessung und -sicherung / </t>
    </r>
    <r>
      <rPr>
        <b/>
        <sz val="8"/>
        <rFont val="Arial"/>
        <family val="2"/>
      </rPr>
      <t>BUF 10:</t>
    </r>
    <r>
      <rPr>
        <sz val="8"/>
        <rFont val="Arial"/>
        <family val="2"/>
      </rPr>
      <t xml:space="preserve"> Verschiedene Nutzungen (Bearbeitete Umgebungsfläche)</t>
    </r>
  </si>
  <si>
    <r>
      <t>m²                                                            m</t>
    </r>
    <r>
      <rPr>
        <b/>
        <vertAlign val="superscript"/>
        <sz val="8"/>
        <rFont val="Arial"/>
        <family val="2"/>
      </rPr>
      <t>2</t>
    </r>
    <r>
      <rPr>
        <b/>
        <sz val="8"/>
        <rFont val="Arial"/>
        <family val="2"/>
      </rPr>
      <t>/AdA</t>
    </r>
  </si>
  <si>
    <r>
      <t>Summe der 
Fläche (m</t>
    </r>
    <r>
      <rPr>
        <b/>
        <vertAlign val="superscript"/>
        <sz val="8"/>
        <rFont val="Arial"/>
        <family val="2"/>
      </rPr>
      <t>2</t>
    </r>
    <r>
      <rPr>
        <b/>
        <sz val="8"/>
        <rFont val="Arial"/>
        <family val="2"/>
      </rPr>
      <t>)</t>
    </r>
  </si>
  <si>
    <r>
      <t>m</t>
    </r>
    <r>
      <rPr>
        <vertAlign val="superscript"/>
        <sz val="8"/>
        <rFont val="Arial"/>
        <family val="2"/>
      </rPr>
      <t>2</t>
    </r>
    <r>
      <rPr>
        <sz val="8"/>
        <rFont val="Arial"/>
        <family val="2"/>
      </rPr>
      <t>/AdA</t>
    </r>
  </si>
  <si>
    <r>
      <t xml:space="preserve">Mengengerüst </t>
    </r>
    <r>
      <rPr>
        <b/>
        <sz val="8"/>
        <rFont val="Arial"/>
        <family val="2"/>
      </rPr>
      <t>AdMP Posten</t>
    </r>
  </si>
  <si>
    <r>
      <t xml:space="preserve">HNF 1: </t>
    </r>
    <r>
      <rPr>
        <sz val="8"/>
        <rFont val="Arial"/>
        <family val="2"/>
      </rPr>
      <t xml:space="preserve">Wohnen und Aufenthalt VPF Zentrum / </t>
    </r>
    <r>
      <rPr>
        <b/>
        <sz val="8"/>
        <rFont val="Arial"/>
        <family val="2"/>
      </rPr>
      <t xml:space="preserve">HNF 2: </t>
    </r>
    <r>
      <rPr>
        <sz val="8"/>
        <rFont val="Arial"/>
        <family val="2"/>
      </rPr>
      <t xml:space="preserve">Büroarbeit / </t>
    </r>
    <r>
      <rPr>
        <b/>
        <sz val="8"/>
        <rFont val="Arial"/>
        <family val="2"/>
      </rPr>
      <t xml:space="preserve">HNF 3: </t>
    </r>
    <r>
      <rPr>
        <sz val="8"/>
        <rFont val="Arial"/>
        <family val="2"/>
      </rPr>
      <t xml:space="preserve">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Bildung, Unterricht und Kultur  /</t>
    </r>
    <r>
      <rPr>
        <b/>
        <sz val="8"/>
        <rFont val="Arial"/>
        <family val="2"/>
      </rPr>
      <t xml:space="preserve"> HNF 6: </t>
    </r>
    <r>
      <rPr>
        <sz val="8"/>
        <rFont val="Arial"/>
        <family val="2"/>
      </rPr>
      <t xml:space="preserve">Heilen und Pflegen / </t>
    </r>
    <r>
      <rPr>
        <b/>
        <sz val="8"/>
        <rFont val="Arial"/>
        <family val="2"/>
      </rPr>
      <t xml:space="preserve">NNF 7: </t>
    </r>
    <r>
      <rPr>
        <sz val="8"/>
        <rFont val="Arial"/>
        <family val="2"/>
      </rPr>
      <t xml:space="preserve">Sonstige Nutzung / </t>
    </r>
    <r>
      <rPr>
        <b/>
        <sz val="8"/>
        <rFont val="Arial"/>
        <family val="2"/>
      </rPr>
      <t xml:space="preserve">FF 8: </t>
    </r>
    <r>
      <rPr>
        <sz val="8"/>
        <rFont val="Arial"/>
        <family val="2"/>
      </rPr>
      <t xml:space="preserve">Betriebstechnische Anlagen / </t>
    </r>
    <r>
      <rPr>
        <b/>
        <sz val="8"/>
        <rFont val="Arial"/>
        <family val="2"/>
      </rPr>
      <t xml:space="preserve">VF 9: </t>
    </r>
    <r>
      <rPr>
        <sz val="8"/>
        <rFont val="Arial"/>
        <family val="2"/>
      </rPr>
      <t xml:space="preserve">Verkehrserschliessung und -sicherung / </t>
    </r>
    <r>
      <rPr>
        <b/>
        <sz val="8"/>
        <rFont val="Arial"/>
        <family val="2"/>
      </rPr>
      <t xml:space="preserve">BUF 10: </t>
    </r>
    <r>
      <rPr>
        <sz val="8"/>
        <rFont val="Arial"/>
        <family val="2"/>
      </rPr>
      <t>Verschiedene Nutzungen (Bearbeitete Umgebungsfläche)</t>
    </r>
  </si>
  <si>
    <r>
      <t xml:space="preserve">Mengengerüst </t>
    </r>
    <r>
      <rPr>
        <b/>
        <sz val="8"/>
        <rFont val="Arial"/>
        <family val="2"/>
      </rPr>
      <t>AdMP Sich D Det</t>
    </r>
  </si>
  <si>
    <r>
      <t xml:space="preserve">HNF 1: </t>
    </r>
    <r>
      <rPr>
        <sz val="8"/>
        <rFont val="Arial"/>
        <family val="2"/>
      </rPr>
      <t xml:space="preserve">Wohnen und Aufenthalt VPF Zentrum / </t>
    </r>
    <r>
      <rPr>
        <b/>
        <sz val="8"/>
        <rFont val="Arial"/>
        <family val="2"/>
      </rPr>
      <t xml:space="preserve">HNF 2: </t>
    </r>
    <r>
      <rPr>
        <sz val="8"/>
        <rFont val="Arial"/>
        <family val="2"/>
      </rPr>
      <t xml:space="preserve">Büroarbeit / </t>
    </r>
    <r>
      <rPr>
        <b/>
        <sz val="8"/>
        <rFont val="Arial"/>
        <family val="2"/>
      </rPr>
      <t xml:space="preserve">HNF 3: </t>
    </r>
    <r>
      <rPr>
        <sz val="8"/>
        <rFont val="Arial"/>
        <family val="2"/>
      </rPr>
      <t xml:space="preserve">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Bildung, Unterricht und Kultur  /</t>
    </r>
    <r>
      <rPr>
        <b/>
        <sz val="8"/>
        <rFont val="Arial"/>
        <family val="2"/>
      </rPr>
      <t xml:space="preserve"> HNF 6: </t>
    </r>
    <r>
      <rPr>
        <sz val="8"/>
        <rFont val="Arial"/>
        <family val="2"/>
      </rPr>
      <t xml:space="preserve">Heilen und Pflegen / </t>
    </r>
    <r>
      <rPr>
        <b/>
        <sz val="8"/>
        <rFont val="Arial"/>
        <family val="2"/>
      </rPr>
      <t xml:space="preserve">NNF 7: </t>
    </r>
    <r>
      <rPr>
        <sz val="8"/>
        <rFont val="Arial"/>
        <family val="2"/>
      </rPr>
      <t xml:space="preserve">Sonstige Nutzung / </t>
    </r>
    <r>
      <rPr>
        <b/>
        <sz val="8"/>
        <rFont val="Arial"/>
        <family val="2"/>
      </rPr>
      <t>FF 8:</t>
    </r>
    <r>
      <rPr>
        <sz val="8"/>
        <rFont val="Arial"/>
        <family val="2"/>
      </rPr>
      <t xml:space="preserve"> Betriebstechnische Anlagen / </t>
    </r>
    <r>
      <rPr>
        <b/>
        <sz val="8"/>
        <rFont val="Arial"/>
        <family val="2"/>
      </rPr>
      <t>VF 9:</t>
    </r>
    <r>
      <rPr>
        <sz val="8"/>
        <rFont val="Arial"/>
        <family val="2"/>
      </rPr>
      <t xml:space="preserve"> Verkehrserschliessung und -sicherung / </t>
    </r>
    <r>
      <rPr>
        <b/>
        <sz val="8"/>
        <rFont val="Arial"/>
        <family val="2"/>
      </rPr>
      <t>BUF 10:</t>
    </r>
    <r>
      <rPr>
        <sz val="8"/>
        <rFont val="Arial"/>
        <family val="2"/>
      </rPr>
      <t xml:space="preserve"> Verschiedene Nutzungen (Bearbeitete Umgebungsfläche)</t>
    </r>
  </si>
  <si>
    <r>
      <t>m</t>
    </r>
    <r>
      <rPr>
        <b/>
        <vertAlign val="superscript"/>
        <sz val="8"/>
        <rFont val="Arial"/>
        <family val="2"/>
      </rPr>
      <t>2</t>
    </r>
    <r>
      <rPr>
        <b/>
        <sz val="8"/>
        <rFont val="Arial"/>
        <family val="2"/>
      </rPr>
      <t>/AdA</t>
    </r>
  </si>
  <si>
    <r>
      <t xml:space="preserve">HNF 1: </t>
    </r>
    <r>
      <rPr>
        <sz val="8"/>
        <rFont val="Arial"/>
        <family val="2"/>
      </rPr>
      <t xml:space="preserve">Wohnen und Aufenthalt VPF Zentrum / </t>
    </r>
    <r>
      <rPr>
        <b/>
        <sz val="8"/>
        <rFont val="Arial"/>
        <family val="2"/>
      </rPr>
      <t>HNF 2:</t>
    </r>
    <r>
      <rPr>
        <sz val="8"/>
        <rFont val="Arial"/>
        <family val="2"/>
      </rPr>
      <t xml:space="preserve"> Büroarbeit / </t>
    </r>
    <r>
      <rPr>
        <b/>
        <sz val="8"/>
        <rFont val="Arial"/>
        <family val="2"/>
      </rPr>
      <t xml:space="preserve">HNF 3: </t>
    </r>
    <r>
      <rPr>
        <sz val="8"/>
        <rFont val="Arial"/>
        <family val="2"/>
      </rPr>
      <t xml:space="preserve">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Bildung, Unterricht und Kultur  /</t>
    </r>
    <r>
      <rPr>
        <b/>
        <sz val="8"/>
        <rFont val="Arial"/>
        <family val="2"/>
      </rPr>
      <t xml:space="preserve"> HNF 6: </t>
    </r>
    <r>
      <rPr>
        <sz val="8"/>
        <rFont val="Arial"/>
        <family val="2"/>
      </rPr>
      <t xml:space="preserve">Heilen und Pflegen / </t>
    </r>
    <r>
      <rPr>
        <b/>
        <sz val="8"/>
        <rFont val="Arial"/>
        <family val="2"/>
      </rPr>
      <t xml:space="preserve">NNF 7: </t>
    </r>
    <r>
      <rPr>
        <sz val="8"/>
        <rFont val="Arial"/>
        <family val="2"/>
      </rPr>
      <t xml:space="preserve">Sonstige Nutzung / </t>
    </r>
    <r>
      <rPr>
        <b/>
        <sz val="8"/>
        <rFont val="Arial"/>
        <family val="2"/>
      </rPr>
      <t xml:space="preserve">FF 8: </t>
    </r>
    <r>
      <rPr>
        <sz val="8"/>
        <rFont val="Arial"/>
        <family val="2"/>
      </rPr>
      <t xml:space="preserve">Betriebstechnische Anlagen / </t>
    </r>
    <r>
      <rPr>
        <b/>
        <sz val="8"/>
        <rFont val="Arial"/>
        <family val="2"/>
      </rPr>
      <t xml:space="preserve">VF 9: </t>
    </r>
    <r>
      <rPr>
        <sz val="8"/>
        <rFont val="Arial"/>
        <family val="2"/>
      </rPr>
      <t xml:space="preserve">Verkehrserschliessung und -sicherung / </t>
    </r>
    <r>
      <rPr>
        <b/>
        <sz val="8"/>
        <rFont val="Arial"/>
        <family val="2"/>
      </rPr>
      <t xml:space="preserve">BUF 10: </t>
    </r>
    <r>
      <rPr>
        <sz val="8"/>
        <rFont val="Arial"/>
        <family val="2"/>
      </rPr>
      <t>Verschiedene Nutzungen (Bearbeitete Umgebungsfläche)</t>
    </r>
  </si>
  <si>
    <t>ID-Retablierungsplatz gedeckt</t>
  </si>
  <si>
    <t>Fz Parkdienstfläche (mit Abspritzplatz)</t>
  </si>
  <si>
    <t>Feldpost</t>
  </si>
  <si>
    <t>D.1.1</t>
  </si>
  <si>
    <t>D.1.3</t>
  </si>
  <si>
    <t>D.1.4</t>
  </si>
  <si>
    <t>D.1.7</t>
  </si>
  <si>
    <t>D.1.8</t>
  </si>
  <si>
    <t>I.6.4</t>
  </si>
  <si>
    <t>I.6.5</t>
  </si>
  <si>
    <t>I.6.6</t>
  </si>
  <si>
    <t>I.6.7</t>
  </si>
  <si>
    <t>I.6.8</t>
  </si>
  <si>
    <t>I.6.9</t>
  </si>
  <si>
    <t>I.6.10</t>
  </si>
  <si>
    <t>I.6.11</t>
  </si>
  <si>
    <t>I.6.12</t>
  </si>
  <si>
    <t>I.6.13</t>
  </si>
  <si>
    <t>I.6.14</t>
  </si>
  <si>
    <t>I.6.15</t>
  </si>
  <si>
    <t>I.6.16</t>
  </si>
  <si>
    <t>I.6.17</t>
  </si>
  <si>
    <t>I.6.18</t>
  </si>
  <si>
    <t>A.1.7</t>
  </si>
  <si>
    <t>A.1.8</t>
  </si>
  <si>
    <t>E.6.2</t>
  </si>
  <si>
    <t>E.6.3</t>
  </si>
  <si>
    <t>E.6.4</t>
  </si>
  <si>
    <t>E.6.5</t>
  </si>
  <si>
    <t>E.6.6</t>
  </si>
  <si>
    <t>E.6.7</t>
  </si>
  <si>
    <t>E.6.9</t>
  </si>
  <si>
    <t>E.6.10</t>
  </si>
  <si>
    <t>Unterrichtsräume ohne festes Gestühl</t>
  </si>
  <si>
    <t>Übrige Räume / übrige Aussenflächen</t>
  </si>
  <si>
    <t>Stationäre Patienten Betten</t>
  </si>
  <si>
    <t>Ambulante Patienten (ohne Bett)</t>
  </si>
  <si>
    <t>Pikett Arzt</t>
  </si>
  <si>
    <t>F.1.5.12</t>
  </si>
  <si>
    <t>Putzraum Zentral</t>
  </si>
  <si>
    <t>Putzraum Etage</t>
  </si>
  <si>
    <t>F.2.5.12</t>
  </si>
  <si>
    <t>Trp MM Cuira</t>
  </si>
  <si>
    <t>Truppen Munitionsmagazin Typ Cuira (Trp MM Cuira)</t>
  </si>
  <si>
    <t>Struktur Trp MM</t>
  </si>
  <si>
    <t xml:space="preserve">Erschwerter Baugrund </t>
  </si>
  <si>
    <t>Ausserordentliche Teuerung</t>
  </si>
  <si>
    <t>Möglicher Landerwerb</t>
  </si>
  <si>
    <t>Verschärfter Minergiestandard</t>
  </si>
  <si>
    <t>Erwartete Schadstoffe</t>
  </si>
  <si>
    <t>Spezifikation Mietsache</t>
  </si>
  <si>
    <t>Erwartete Photovoltaik</t>
  </si>
  <si>
    <t>Erstausstattung / Betreibseinrichtung</t>
  </si>
  <si>
    <t>Erhöhte Sicherheitsmassnahmen zum Standard ar Immo (tV)</t>
  </si>
  <si>
    <t>NUTZER / BETREIBER</t>
  </si>
  <si>
    <t xml:space="preserve">Ersatz bestehende Heizung </t>
  </si>
  <si>
    <t>Erhöhter Ausbaustandard</t>
  </si>
  <si>
    <t>E.7.11</t>
  </si>
  <si>
    <t>E.7.12</t>
  </si>
  <si>
    <t xml:space="preserve">+/- </t>
  </si>
  <si>
    <t>DNA Nr, Ort, Bedürfnistitel</t>
  </si>
  <si>
    <t>Anzahl Fz in Garage</t>
  </si>
  <si>
    <r>
      <t xml:space="preserve">HNF 1: </t>
    </r>
    <r>
      <rPr>
        <sz val="8"/>
        <rFont val="Arial"/>
        <family val="2"/>
      </rPr>
      <t xml:space="preserve">Wohnen und Aufenthalt VPF Zentrum / </t>
    </r>
    <r>
      <rPr>
        <b/>
        <sz val="8"/>
        <rFont val="Arial"/>
        <family val="2"/>
      </rPr>
      <t xml:space="preserve">HNF 2: </t>
    </r>
    <r>
      <rPr>
        <sz val="8"/>
        <rFont val="Arial"/>
        <family val="2"/>
      </rPr>
      <t>Büroarbeit /</t>
    </r>
    <r>
      <rPr>
        <b/>
        <sz val="8"/>
        <rFont val="Arial"/>
        <family val="2"/>
      </rPr>
      <t xml:space="preserve"> HNF 3:</t>
    </r>
    <r>
      <rPr>
        <sz val="8"/>
        <rFont val="Arial"/>
        <family val="2"/>
      </rPr>
      <t xml:space="preserve"> Produktion, Hand- und Maschinenarbeit, Experimente / </t>
    </r>
    <r>
      <rPr>
        <b/>
        <sz val="8"/>
        <rFont val="Arial"/>
        <family val="2"/>
      </rPr>
      <t xml:space="preserve">HNF 4: </t>
    </r>
    <r>
      <rPr>
        <sz val="8"/>
        <rFont val="Arial"/>
        <family val="2"/>
      </rPr>
      <t xml:space="preserve">Lagern, Verteilen und Verkaufen / </t>
    </r>
    <r>
      <rPr>
        <b/>
        <sz val="8"/>
        <rFont val="Arial"/>
        <family val="2"/>
      </rPr>
      <t xml:space="preserve">HNF 5: </t>
    </r>
    <r>
      <rPr>
        <sz val="8"/>
        <rFont val="Arial"/>
        <family val="2"/>
      </rPr>
      <t xml:space="preserve">Bildung, Unterricht und Kultur  / </t>
    </r>
    <r>
      <rPr>
        <b/>
        <sz val="8"/>
        <rFont val="Arial"/>
        <family val="2"/>
      </rPr>
      <t xml:space="preserve">HNF 6: </t>
    </r>
    <r>
      <rPr>
        <sz val="8"/>
        <rFont val="Arial"/>
        <family val="2"/>
      </rPr>
      <t xml:space="preserve">Heilen und Pflegen, </t>
    </r>
    <r>
      <rPr>
        <b/>
        <sz val="8"/>
        <rFont val="Arial"/>
        <family val="2"/>
      </rPr>
      <t xml:space="preserve">NNF 7: </t>
    </r>
    <r>
      <rPr>
        <sz val="8"/>
        <rFont val="Arial"/>
        <family val="2"/>
      </rPr>
      <t xml:space="preserve">Sonstige Nutzung / </t>
    </r>
    <r>
      <rPr>
        <b/>
        <sz val="8"/>
        <rFont val="Arial"/>
        <family val="2"/>
      </rPr>
      <t>FF 8:</t>
    </r>
    <r>
      <rPr>
        <sz val="8"/>
        <rFont val="Arial"/>
        <family val="2"/>
      </rPr>
      <t xml:space="preserve"> Betriebstechnische Anlagen / </t>
    </r>
    <r>
      <rPr>
        <b/>
        <sz val="8"/>
        <rFont val="Arial"/>
        <family val="2"/>
      </rPr>
      <t>VF 9:</t>
    </r>
    <r>
      <rPr>
        <sz val="8"/>
        <rFont val="Arial"/>
        <family val="2"/>
      </rPr>
      <t xml:space="preserve"> Verkehrserschliessung und -sicherung / </t>
    </r>
    <r>
      <rPr>
        <b/>
        <sz val="8"/>
        <rFont val="Arial"/>
        <family val="2"/>
      </rPr>
      <t>BUF 10:</t>
    </r>
    <r>
      <rPr>
        <sz val="8"/>
        <rFont val="Arial"/>
        <family val="2"/>
      </rPr>
      <t xml:space="preserve"> Verschiedene Nutzungen (Bearbeitete Umgebungsfläche)</t>
    </r>
  </si>
  <si>
    <t>Recycling / Abfall Vpf (Zwischendepot Kü)</t>
  </si>
  <si>
    <t>Recycling / Abfall (zentral)</t>
  </si>
  <si>
    <t>C Arzt MMR / Stv C Arzt MMR</t>
  </si>
  <si>
    <t>Pikett San Betr Pers (Miliz)</t>
  </si>
  <si>
    <t>Warenlift (wenn nicht im EG)</t>
  </si>
  <si>
    <t>Wireraum 3</t>
  </si>
  <si>
    <t>Schiffrierraum 3</t>
  </si>
  <si>
    <t>Technikraum Kühlung 1</t>
  </si>
  <si>
    <t>Technikraum Kühlung 2</t>
  </si>
  <si>
    <t>Technikraum Kühlung 3</t>
  </si>
  <si>
    <t>USV Raum 3</t>
  </si>
  <si>
    <t>NEA Raum 3</t>
  </si>
  <si>
    <t>G.3.16</t>
  </si>
  <si>
    <t>G.3.17</t>
  </si>
  <si>
    <t>G.3.18</t>
  </si>
  <si>
    <t xml:space="preserve">1 Nasszelle-Modul Urinale für 60 AdA mit WC für 24 AdA         </t>
  </si>
  <si>
    <t xml:space="preserve">Vorplätze             </t>
  </si>
  <si>
    <t xml:space="preserve">Strassen        </t>
  </si>
  <si>
    <t>Lager B&amp;B Werkstätten</t>
  </si>
  <si>
    <t xml:space="preserve">Rapportraum </t>
  </si>
  <si>
    <t>Sterilisationsraum</t>
  </si>
  <si>
    <t>Laborraum</t>
  </si>
  <si>
    <t>F.2.7.5</t>
  </si>
  <si>
    <t>C PD MMR / Stv C PD MMR</t>
  </si>
  <si>
    <t>Trp Arzt (Miliz)</t>
  </si>
  <si>
    <t>Pflegefachpersonen</t>
  </si>
  <si>
    <t>Büro C Az und Stv</t>
  </si>
  <si>
    <t>Büro C PD MMR und Stv</t>
  </si>
  <si>
    <t>Stationszimmer</t>
  </si>
  <si>
    <t>WC für ambulante Patienten (Damen und Herren)
(WC Damen muss rollstühlgängig sein)</t>
  </si>
  <si>
    <t>Garderoben für ziv Personal (Damen und Herren)
(inkl WC/Dusche)</t>
  </si>
  <si>
    <t>Pharma Raum</t>
  </si>
  <si>
    <t>Parkplätze für Dienstfahrzeuge (M+ Nr)</t>
  </si>
  <si>
    <t>Arealaussenfläche</t>
  </si>
  <si>
    <t>Aufenthalts- und Essraum Wache</t>
  </si>
  <si>
    <t>E.6.8</t>
  </si>
  <si>
    <t>Erhöhter Sicherheitsstandard</t>
  </si>
  <si>
    <t>Zuschlag 10% für Unvorhergesehenes</t>
  </si>
  <si>
    <t>Schadstoffe</t>
  </si>
  <si>
    <t>Massnahmen zur Energieerzeugung (Heizung, PV, etc)</t>
  </si>
  <si>
    <t>JA</t>
  </si>
  <si>
    <t>NEIN</t>
  </si>
  <si>
    <t>Bekannte Auflagen (HOBIM, etc)</t>
  </si>
  <si>
    <t>Zu untersuchende Auflagen (NLA, Fruchtfolgeflächen, Naturgefahren, etc)</t>
  </si>
  <si>
    <t>Einfachhalle (MZH)</t>
  </si>
  <si>
    <t>Doppelhalle (MZH)</t>
  </si>
  <si>
    <t>Dreifachhalle (MZH)</t>
  </si>
  <si>
    <t>Nasszellen "unisex" Schlafraum AdA</t>
  </si>
  <si>
    <t>Nebennutzfläche NNF 7 (Nutzerspezifisch, nicht abschliessend)</t>
  </si>
  <si>
    <t>Funktionsfläche FF 8 (Nutzerspezifisch, nicht abschliessend)</t>
  </si>
  <si>
    <t>Total HNF 1-6</t>
  </si>
  <si>
    <t>Arbeitsvorbereitungsraum Uof (24 Plätze)</t>
  </si>
  <si>
    <t>Verkehrsfläche VF 9 (Nutzerspezifisch, nicht abschliessend)</t>
  </si>
  <si>
    <t>Zuschlag Erschliessungsfläche für BUF10</t>
  </si>
  <si>
    <t>2-er Büro (2 BAP)</t>
  </si>
  <si>
    <t>3-er Mehrplatzbüro (3 BAP)</t>
  </si>
  <si>
    <t>Umgebungsflächen BUF 10 (Nutzerspezifisch, nicht abschliessend)</t>
  </si>
  <si>
    <t>Wpl Wachtlokal Arrestzellen inkl. WC und Lavabo</t>
  </si>
  <si>
    <t>Vorraum für Wpl Wachtlokal Arrestzellen (pro Zelle)</t>
  </si>
  <si>
    <t xml:space="preserve">Wachtlokal </t>
  </si>
  <si>
    <t>Büro Wacht Kdt inkl Sicherheitschrank für Mun und sens Mat</t>
  </si>
  <si>
    <t>Sanitärräume unisex (WC &amp; Lavabo)</t>
  </si>
  <si>
    <t>Sanitärräume unisex (Modul -  4x WC mit Lavabo)</t>
  </si>
  <si>
    <t>Sanitärräume unisex (Modul -  4x Dusche mit Lavabo)</t>
  </si>
  <si>
    <t>Vorraum Ausgabe (Gästezirkulation) mit Handwaschgelegenheit</t>
  </si>
  <si>
    <t>Umgebungsfläche BUF 10 (Nutzerspezifisch, nicht abschliessend)</t>
  </si>
  <si>
    <t>HNF 1 - 6</t>
  </si>
  <si>
    <t>Total HNF 1 - 6</t>
  </si>
  <si>
    <t>Kosten/BUF10 (m2)</t>
  </si>
  <si>
    <t>75% des BUF 10</t>
  </si>
  <si>
    <t>(Kosteneinfluss ist zu prüfen! )</t>
  </si>
  <si>
    <r>
      <t>Fläche in m</t>
    </r>
    <r>
      <rPr>
        <b/>
        <vertAlign val="superscript"/>
        <sz val="8"/>
        <rFont val="Arial"/>
        <family val="2"/>
      </rPr>
      <t>2</t>
    </r>
  </si>
  <si>
    <t>Umrechnungsfaktor (HNF in GF)</t>
  </si>
  <si>
    <t>Einschätzung der Kostenrisiken</t>
  </si>
  <si>
    <t>Beurteilung der Kostenzuschläge</t>
  </si>
  <si>
    <t>m² pro Raum                                                 m² pro Person</t>
  </si>
  <si>
    <t>Beurteilung</t>
  </si>
  <si>
    <t>Einflussfaktor</t>
  </si>
  <si>
    <t>Kosten Einflussfaktor</t>
  </si>
  <si>
    <t>Zwischentotal aller Kosten</t>
  </si>
  <si>
    <t>Total Kosten (Grobkostenschätzung)</t>
  </si>
  <si>
    <t>Nummerierung</t>
  </si>
  <si>
    <r>
      <rPr>
        <b/>
        <u/>
        <sz val="8"/>
        <color theme="1"/>
        <rFont val="Arial"/>
        <family val="2"/>
      </rPr>
      <t>Hinweis</t>
    </r>
    <r>
      <rPr>
        <sz val="8"/>
        <color theme="1"/>
        <rFont val="Arial"/>
        <family val="2"/>
      </rPr>
      <t>: 
Der militärische Standard (mil Standard) ist die Hauptgrundlage für die Flächendefinition (siehe Spalte E &amp; F) in diesem Raumbedarf Global 2.0 (RBG 2.0). Der mil Standard definiert eine Richtlinie und hebt die Verantwortung der beauftragten Planer ar Immo, bezüglich der Sicherstellung der Normen &amp; Standards, nicht auf. Im Projektteam Bauherr sind Fragen zu Flächendefinitionen zu besprechen.</t>
    </r>
  </si>
  <si>
    <r>
      <t>Total
Fläche in m</t>
    </r>
    <r>
      <rPr>
        <b/>
        <vertAlign val="superscript"/>
        <sz val="8"/>
        <rFont val="Arial"/>
        <family val="2"/>
      </rPr>
      <t>2</t>
    </r>
  </si>
  <si>
    <t>Einheit</t>
  </si>
  <si>
    <t>Anzahl 
Einheit</t>
  </si>
  <si>
    <t>Reinigungsgeräteraum Betreiber</t>
  </si>
  <si>
    <t>MZR / Wohnräume (Schlafräume Personal)</t>
  </si>
  <si>
    <t>Stab / Gemeinschaftsräume</t>
  </si>
  <si>
    <r>
      <t>m</t>
    </r>
    <r>
      <rPr>
        <vertAlign val="superscript"/>
        <sz val="8"/>
        <color theme="1"/>
        <rFont val="Arial"/>
        <family val="2"/>
      </rPr>
      <t>2</t>
    </r>
    <r>
      <rPr>
        <sz val="8"/>
        <color theme="1"/>
        <rFont val="Arial"/>
        <family val="2"/>
      </rPr>
      <t>/MA</t>
    </r>
  </si>
  <si>
    <t xml:space="preserve">1-er Büro (1 BAP) </t>
  </si>
  <si>
    <t>12-er Schlafraum AdA</t>
  </si>
  <si>
    <t>6-er Schlafraum AdA</t>
  </si>
  <si>
    <t>2-er Schlafraum AdA</t>
  </si>
  <si>
    <t>Lagerräume für gefährliche Güter (Lösungsmittel, Betriebsstoffe)</t>
  </si>
  <si>
    <r>
      <t>m</t>
    </r>
    <r>
      <rPr>
        <vertAlign val="superscript"/>
        <sz val="8"/>
        <rFont val="Arial"/>
        <family val="2"/>
      </rPr>
      <t>2</t>
    </r>
    <r>
      <rPr>
        <sz val="8"/>
        <rFont val="Arial"/>
        <family val="2"/>
      </rPr>
      <t>/Mitarbeiter</t>
    </r>
  </si>
  <si>
    <r>
      <t>m</t>
    </r>
    <r>
      <rPr>
        <vertAlign val="superscript"/>
        <sz val="8"/>
        <color theme="1"/>
        <rFont val="Arial"/>
        <family val="2"/>
      </rPr>
      <t>2</t>
    </r>
    <r>
      <rPr>
        <sz val="8"/>
        <color theme="1"/>
        <rFont val="Arial"/>
        <family val="2"/>
      </rPr>
      <t>/AdA</t>
    </r>
  </si>
  <si>
    <t>1-er Schlafraum AdA</t>
  </si>
  <si>
    <t>4-er Schlafraum für Frauen</t>
  </si>
  <si>
    <t>4-er Schlafraum für Männer</t>
  </si>
  <si>
    <r>
      <t xml:space="preserve">Zusammenzug 
</t>
    </r>
    <r>
      <rPr>
        <sz val="8"/>
        <rFont val="Arial"/>
        <family val="2"/>
      </rPr>
      <t>Nutzungsbereich Bezeichnung</t>
    </r>
  </si>
  <si>
    <r>
      <t xml:space="preserve">Zusammenzug 
</t>
    </r>
    <r>
      <rPr>
        <sz val="8"/>
        <rFont val="Arial"/>
        <family val="2"/>
      </rPr>
      <t>Flächentyp</t>
    </r>
  </si>
  <si>
    <r>
      <t xml:space="preserve">Zusammenzug 
</t>
    </r>
    <r>
      <rPr>
        <sz val="8"/>
        <rFont val="Arial"/>
        <family val="2"/>
      </rPr>
      <t>Einheit</t>
    </r>
  </si>
  <si>
    <r>
      <t xml:space="preserve">Zusammenzug
</t>
    </r>
    <r>
      <rPr>
        <sz val="8"/>
        <rFont val="Arial"/>
        <family val="2"/>
      </rPr>
      <t>Anzahl Einheit</t>
    </r>
  </si>
  <si>
    <r>
      <t xml:space="preserve">Zusammenzug 
</t>
    </r>
    <r>
      <rPr>
        <sz val="8"/>
        <rFont val="Arial"/>
        <family val="2"/>
      </rPr>
      <t>m² pro Raum                                                 m² pro Person</t>
    </r>
  </si>
  <si>
    <r>
      <t xml:space="preserve">Zusammenzug
</t>
    </r>
    <r>
      <rPr>
        <sz val="8"/>
        <rFont val="Arial"/>
        <family val="2"/>
      </rPr>
      <t>Funktionale Einheit</t>
    </r>
  </si>
  <si>
    <r>
      <t xml:space="preserve">Zusammenzug 
</t>
    </r>
    <r>
      <rPr>
        <sz val="8"/>
        <rFont val="Arial"/>
        <family val="2"/>
      </rPr>
      <t>Total Fläche in m2</t>
    </r>
  </si>
  <si>
    <r>
      <t xml:space="preserve">Zusammenzug
</t>
    </r>
    <r>
      <rPr>
        <sz val="8"/>
        <rFont val="Arial"/>
        <family val="2"/>
      </rPr>
      <t>Raumbezeichnung</t>
    </r>
  </si>
  <si>
    <r>
      <t xml:space="preserve">Zusammenzug
</t>
    </r>
    <r>
      <rPr>
        <sz val="8"/>
        <rFont val="Arial"/>
        <family val="2"/>
      </rPr>
      <t>OE Register</t>
    </r>
  </si>
  <si>
    <r>
      <t xml:space="preserve">Zusammenzug 
</t>
    </r>
    <r>
      <rPr>
        <sz val="8"/>
        <rFont val="Arial"/>
        <family val="2"/>
      </rPr>
      <t>Bemerkungen</t>
    </r>
  </si>
  <si>
    <t>h Uof</t>
  </si>
  <si>
    <t>Aufenthaltsraum für zivile Mitarbeiter mit kleiner Tee-Küche</t>
  </si>
  <si>
    <t>Zimmer Betriebssanitäter</t>
  </si>
  <si>
    <t>Fhr N Raum / Wirerzenter</t>
  </si>
  <si>
    <t>STAB ALC (allgemeine Rm)</t>
  </si>
  <si>
    <t xml:space="preserve">Sicherheitsraum </t>
  </si>
  <si>
    <t xml:space="preserve">Lagerfläche Charge-F  </t>
  </si>
  <si>
    <t>Garderobe mit Schränken</t>
  </si>
  <si>
    <t>Lagerraum für Lehrmittel</t>
  </si>
  <si>
    <r>
      <t xml:space="preserve">Bestand </t>
    </r>
    <r>
      <rPr>
        <b/>
        <sz val="8"/>
        <rFont val="Arial"/>
        <family val="2"/>
      </rPr>
      <t>Miliz (inkl Durchdiener / Betriebssoldaten)</t>
    </r>
  </si>
  <si>
    <t>6-er Schlafraum San Betr Pers 
(inkl Sanitärbereich - DU, WC, LAV)</t>
  </si>
  <si>
    <t>2-er Schlafraum für Ärzte und Pikett 
(inkl Sanitärbereich - DU, WC, LAV)</t>
  </si>
  <si>
    <t>2-er Schlafraum für Frauen</t>
  </si>
  <si>
    <t>2-er Schlafraum für Männer</t>
  </si>
  <si>
    <t>2-er Büro (2 BAP) C MP Po und Stv</t>
  </si>
  <si>
    <t>2-er Büro (2 BAP) MP Uof (Schichtbetrieb)</t>
  </si>
  <si>
    <t>2-er Büro (2 BAP) Det C und Stv</t>
  </si>
  <si>
    <t>2-er Büro (2 BAP) Gr Fhr Det</t>
  </si>
  <si>
    <t>2-er Büro (2 BAP) MP Uof Det</t>
  </si>
  <si>
    <t>4-er Büro (4 BAP) Kp Kanzei</t>
  </si>
  <si>
    <t>1-er Büro (1 BAP) Kp Kdt</t>
  </si>
  <si>
    <t>4-er Mehrplatzbüro (4 BAP) Kp Kanzlei</t>
  </si>
  <si>
    <t>1-er Büro (1 BAP) S Kdt / Wpl Kdt</t>
  </si>
  <si>
    <t>2-er Büro (2 BAP) Fw / Four</t>
  </si>
  <si>
    <t>2-er Schlafraum für Ärzte und Pikett  
(inkl Sanitärbereich - DU, WC, LAV)</t>
  </si>
  <si>
    <t>2-er Bettenraum Of / h Uof / Damen 
(inkl Sanitärbereich - DU, WC, LAV)</t>
  </si>
  <si>
    <t>4-er Bettenraum Uof / Mannschaft 
(inkl Sanitärbereich - DU, WC, LAV)</t>
  </si>
  <si>
    <t>6-er Bettenraum Uof / Mannschaft 
(inkl Sanitärbereich - DU, WC, LAV)</t>
  </si>
  <si>
    <t>1-er Bettenraum Isolation 
(inkl Sanitärbereich - DU, WC, LAV)</t>
  </si>
  <si>
    <t>Lagerraum Kleinmaterial Lehrlinge</t>
  </si>
  <si>
    <t>Lagerraum Armeeproviant</t>
  </si>
  <si>
    <t>Lagerraum Tagesvorrat</t>
  </si>
  <si>
    <t>Lagerraum Sauber Geschirr</t>
  </si>
  <si>
    <t>Lagerraum Sauberwäsche</t>
  </si>
  <si>
    <t>Lagerraum Schmutzwäsche</t>
  </si>
  <si>
    <t>Lagerraum San Mat</t>
  </si>
  <si>
    <t>Lagerraum Ausb Mat</t>
  </si>
  <si>
    <t>Lagerräume für Gefahrengüter (Lösungsmittel, Betriebsstoffe, Akkus)</t>
  </si>
  <si>
    <r>
      <t xml:space="preserve">Zusammenzug 
</t>
    </r>
    <r>
      <rPr>
        <sz val="8"/>
        <rFont val="Arial"/>
        <family val="2"/>
      </rPr>
      <t>Nutzungsbereich Nr</t>
    </r>
  </si>
  <si>
    <t>Fz-Typ</t>
  </si>
  <si>
    <t>Fz-Bez.</t>
  </si>
  <si>
    <t>Abmessungen
Länge</t>
  </si>
  <si>
    <t>Abmessungen
Breite</t>
  </si>
  <si>
    <t>Abmessungen
Höhe</t>
  </si>
  <si>
    <t>Anzahl Fz</t>
  </si>
  <si>
    <t>Flächenbedarf m2</t>
  </si>
  <si>
    <t>Totaler
Flächenbedarf
m2</t>
  </si>
  <si>
    <t>Gewicht
in t</t>
  </si>
  <si>
    <t>Pw</t>
  </si>
  <si>
    <t>MB G-Model</t>
  </si>
  <si>
    <t>VW T-Model</t>
  </si>
  <si>
    <t>Kleinbus</t>
  </si>
  <si>
    <t>Sprinter</t>
  </si>
  <si>
    <t>2-Achser</t>
  </si>
  <si>
    <t>3-Achser</t>
  </si>
  <si>
    <t>4-Achser</t>
  </si>
  <si>
    <t>1-Achs-Anhänger</t>
  </si>
  <si>
    <t>2-Achs-
Anhänger</t>
  </si>
  <si>
    <t>Container</t>
  </si>
  <si>
    <t>Kleinlösch Fz</t>
  </si>
  <si>
    <t>Lösch Fz</t>
  </si>
  <si>
    <t>Flugfeldlösch Fz 6x6</t>
  </si>
  <si>
    <t>Flugfeldlösch Fz 8x8</t>
  </si>
  <si>
    <t>Tankwagenzug</t>
  </si>
  <si>
    <t>Kleinbetankungssysteme</t>
  </si>
  <si>
    <t>Luftfahrzeugbetankungswagen klein</t>
  </si>
  <si>
    <t>Luftfahrzeugbetankungswagen gros</t>
  </si>
  <si>
    <t>Jet Broom</t>
  </si>
  <si>
    <t>EAGLE</t>
  </si>
  <si>
    <t>DURO</t>
  </si>
  <si>
    <t>GMTF</t>
  </si>
  <si>
    <t>Piranha IV</t>
  </si>
  <si>
    <t>Mö16</t>
  </si>
  <si>
    <t>SchützenPz 2000</t>
  </si>
  <si>
    <t>Pz Leo</t>
  </si>
  <si>
    <t>Büffel</t>
  </si>
  <si>
    <t>Kodiak</t>
  </si>
  <si>
    <t>durch Erfasser auszufüllen</t>
  </si>
  <si>
    <r>
      <t>*</t>
    </r>
    <r>
      <rPr>
        <sz val="10"/>
        <rFont val="Arial"/>
        <family val="2"/>
      </rPr>
      <t xml:space="preserve"> das gleiche Fahrzeug darf nur einmal eingegeben werden</t>
    </r>
  </si>
  <si>
    <t>Bruttofläche VoL
Faktor 1,3
von Nettofläche</t>
  </si>
  <si>
    <t>Bruttofläche Ausb
Faktor 2,0
von Nettofläche</t>
  </si>
  <si>
    <t>&gt;2.4</t>
  </si>
  <si>
    <t>Dimension nach BASPO Standard</t>
  </si>
  <si>
    <t>4-er Pikettzimmer (Damen)</t>
  </si>
  <si>
    <t>m2/AdA</t>
  </si>
  <si>
    <t>2-er Schlafraum AdA (ohne Nasszelle)</t>
  </si>
  <si>
    <t>(Kosteneinfluss ist abzuklären! )</t>
  </si>
  <si>
    <t>NUTZER</t>
  </si>
  <si>
    <t>MIETER</t>
  </si>
  <si>
    <t>Spezifisches 
Fahrzeug</t>
  </si>
  <si>
    <t>S Kdt / Wpl Kdt</t>
  </si>
  <si>
    <t>h Uof (Adj)</t>
  </si>
  <si>
    <t>Struktur KAS</t>
  </si>
  <si>
    <t>Struktur VPF</t>
  </si>
  <si>
    <t>Struktur MP SI DET</t>
  </si>
  <si>
    <t>Unterschrift</t>
  </si>
  <si>
    <t>Struktur MPP</t>
  </si>
  <si>
    <t>Struktur SAN</t>
  </si>
  <si>
    <t xml:space="preserve">Typ Fz:
</t>
  </si>
  <si>
    <t>Struktur LBA</t>
  </si>
  <si>
    <t>Struktur CY</t>
  </si>
  <si>
    <t>A.3.6</t>
  </si>
  <si>
    <t>Fläche in m2</t>
  </si>
  <si>
    <t>Struktur VPF ZAK</t>
  </si>
  <si>
    <t>Lagerraum zentral für Betreiber für saubere Bettwäsche</t>
  </si>
  <si>
    <t>Lagerraum zenteral für Betreiber Kehricht Entsorgung</t>
  </si>
  <si>
    <t>Lagerraum zentral für Betreiber für schmutzige Bettwäsche</t>
  </si>
  <si>
    <t>Ergänzende Rapportraum  (12 Plätze)</t>
  </si>
  <si>
    <t>Ergänzungen durch Verfasser (HNF 1-6, NNF7, FF8, VF9, BUF 10)</t>
  </si>
  <si>
    <t>Zufahrtsstrasse (wenn Parzelle nicht erschlossen)</t>
  </si>
  <si>
    <t>Putzraum Betreiber</t>
  </si>
  <si>
    <t>Garagenanteil mil Einsatzfahrzeuge</t>
  </si>
  <si>
    <t>Garagenanteil mil Motorräder</t>
  </si>
  <si>
    <t>Mat Mag für Diensthunde inkl Mobiliar/Tresor für Ü-Mat (Drogen/Sprengstoff)</t>
  </si>
  <si>
    <t>F.1.7.5</t>
  </si>
  <si>
    <t>F.4.1.1</t>
  </si>
  <si>
    <t>F.1.4.7</t>
  </si>
  <si>
    <t>F.1.4.8</t>
  </si>
  <si>
    <t>Rapportraum  (12 Plätze)</t>
  </si>
  <si>
    <t>1 Nasszelle-Modul WC für 60 AdA</t>
  </si>
  <si>
    <t>1 Nasszelle-Modul Lavabo / Waschgelegenheit für 60 AdA</t>
  </si>
  <si>
    <t>Betreibermagazin</t>
  </si>
  <si>
    <r>
      <t>m²</t>
    </r>
    <r>
      <rPr>
        <b/>
        <vertAlign val="superscript"/>
        <sz val="8"/>
        <rFont val="Arial"/>
        <family val="2"/>
      </rPr>
      <t xml:space="preserve"> 
</t>
    </r>
    <r>
      <rPr>
        <b/>
        <sz val="8"/>
        <rFont val="Arial"/>
        <family val="2"/>
      </rPr>
      <t>m²/AdA</t>
    </r>
  </si>
  <si>
    <r>
      <t>m</t>
    </r>
    <r>
      <rPr>
        <b/>
        <vertAlign val="superscript"/>
        <sz val="8"/>
        <rFont val="Arial"/>
        <family val="2"/>
      </rPr>
      <t xml:space="preserve">2
</t>
    </r>
    <r>
      <rPr>
        <b/>
        <sz val="8"/>
        <rFont val="Arial"/>
        <family val="2"/>
      </rPr>
      <t>m</t>
    </r>
    <r>
      <rPr>
        <b/>
        <vertAlign val="superscript"/>
        <sz val="8"/>
        <rFont val="Arial"/>
        <family val="2"/>
      </rPr>
      <t>2</t>
    </r>
    <r>
      <rPr>
        <b/>
        <sz val="8"/>
        <rFont val="Arial"/>
        <family val="2"/>
      </rPr>
      <t>/AdMP</t>
    </r>
  </si>
  <si>
    <r>
      <t>m</t>
    </r>
    <r>
      <rPr>
        <b/>
        <vertAlign val="superscript"/>
        <sz val="8"/>
        <rFont val="Arial"/>
        <family val="2"/>
      </rPr>
      <t xml:space="preserve">2      </t>
    </r>
    <r>
      <rPr>
        <b/>
        <sz val="8"/>
        <rFont val="Arial"/>
        <family val="2"/>
      </rPr>
      <t xml:space="preserve">       m</t>
    </r>
    <r>
      <rPr>
        <b/>
        <vertAlign val="superscript"/>
        <sz val="8"/>
        <rFont val="Arial"/>
        <family val="2"/>
      </rPr>
      <t>2</t>
    </r>
    <r>
      <rPr>
        <b/>
        <sz val="8"/>
        <rFont val="Arial"/>
        <family val="2"/>
      </rPr>
      <t>/AdMP</t>
    </r>
  </si>
  <si>
    <t>Parkplätze Privatfahrzeuge (¼ des Bestandes wird in den PP berücksichtigt)</t>
  </si>
  <si>
    <t>Struktur Trp MM Cuira</t>
  </si>
  <si>
    <t>Grundmodul Munitionskammer (inkl Anexanbau)</t>
  </si>
  <si>
    <t>G.1.1.2</t>
  </si>
  <si>
    <t>G.1.1.1</t>
  </si>
  <si>
    <t>Parkplätze für Militär- und Verwaltungsfahrzeuge</t>
  </si>
  <si>
    <t>Vorplatz / Wendeplatz (Beleuchtung ist im PTB zu definieren)</t>
  </si>
  <si>
    <t>Anzahl Kammern</t>
  </si>
  <si>
    <t>Funktionale Einheit</t>
  </si>
  <si>
    <t>G.2.7</t>
  </si>
  <si>
    <t>Putzraum (Reinigungsgeräte) Betreiber</t>
  </si>
  <si>
    <t xml:space="preserve">Unterschrift </t>
  </si>
  <si>
    <t>6-er Schlafraum AdA (ohne Nasszelle)</t>
  </si>
  <si>
    <t>A.2.1</t>
  </si>
  <si>
    <t>A.2.2</t>
  </si>
  <si>
    <t>Aufenthalts- und Essraum AdA</t>
  </si>
  <si>
    <t>Aufenthaltsraum für zivile Mitarbeiter</t>
  </si>
  <si>
    <t>1-er Büro (1 BAP)</t>
  </si>
  <si>
    <t>Produktionräume</t>
  </si>
  <si>
    <t>Lagerraum Sauberwäsche Betreiber</t>
  </si>
  <si>
    <t>Lagerraum Schmutzwäsche Betreiber</t>
  </si>
  <si>
    <t>B1.7</t>
  </si>
  <si>
    <t>B1.8</t>
  </si>
  <si>
    <t>Notbetrieb (Standplatz für einen mobile Notstromaggregat)</t>
  </si>
  <si>
    <t>Farbencode:</t>
  </si>
  <si>
    <t>Mussfelder (durch den KPM mit dem NU/BE auszufüllen)</t>
  </si>
  <si>
    <t>Vorgabewerte (Mil Standard, BASPO Standard, etc.)</t>
  </si>
  <si>
    <t>G.3.19</t>
  </si>
  <si>
    <t>G.3.20</t>
  </si>
  <si>
    <t>Vorraum zur Loge (Schläuse)</t>
  </si>
  <si>
    <t>Picketraum für 6 Personen</t>
  </si>
  <si>
    <t>MB 516
MTW</t>
  </si>
  <si>
    <t>Lager Küche</t>
  </si>
  <si>
    <t>Nasszelle - Dusche</t>
  </si>
  <si>
    <t xml:space="preserve">Nasszelle - Urinale  </t>
  </si>
  <si>
    <t>Nasszelle - Lavabo Waschgelegenheit</t>
  </si>
  <si>
    <t>Nasszelle Behinderte mit Dusche, WC, Lavabo</t>
  </si>
  <si>
    <t>B1.9</t>
  </si>
  <si>
    <t>Lager Betreiber</t>
  </si>
  <si>
    <t>G.3.21</t>
  </si>
  <si>
    <t>Werkstätte Betreiber inkl. Lager</t>
  </si>
  <si>
    <t>G.3.22</t>
  </si>
  <si>
    <t>Werkzentrale</t>
  </si>
  <si>
    <t>Nasszelle - WC</t>
  </si>
  <si>
    <t xml:space="preserve">Büro PFP mit Bürogeräte (max. 6 Arbeitsplätze) </t>
  </si>
  <si>
    <t>F.2.4.8</t>
  </si>
  <si>
    <t>Erweiterungsmodul Munitionskammer</t>
  </si>
  <si>
    <t>G.2.8</t>
  </si>
  <si>
    <t>Absturzsicherung Verladerampe (steckbar)</t>
  </si>
  <si>
    <t>Verladerampe</t>
  </si>
  <si>
    <t>Verladerampelänge (in Meter)</t>
  </si>
  <si>
    <t>Arealumzäunung (in Meter)</t>
  </si>
  <si>
    <t>Absturzsicherung (in Meter)</t>
  </si>
  <si>
    <t>Fz 
Nettofläche</t>
  </si>
  <si>
    <t>Abstellfläche</t>
  </si>
  <si>
    <r>
      <t>Abstellfläche
Stk.</t>
    </r>
    <r>
      <rPr>
        <b/>
        <sz val="8"/>
        <color indexed="10"/>
        <rFont val="Arial"/>
        <family val="2"/>
      </rPr>
      <t xml:space="preserve"> *</t>
    </r>
  </si>
  <si>
    <t>Ausbildungsfläche</t>
  </si>
  <si>
    <r>
      <t>Ausbildungsfläche
Stk.</t>
    </r>
    <r>
      <rPr>
        <b/>
        <sz val="8"/>
        <color indexed="10"/>
        <rFont val="Arial"/>
        <family val="2"/>
      </rPr>
      <t xml:space="preserve"> *</t>
    </r>
  </si>
  <si>
    <t>Entsorgungsdepot Trp (mindestens 1 Rm / Etage)</t>
  </si>
  <si>
    <t>Putzraum Trp (mindestens 1 Rm / Etage)</t>
  </si>
  <si>
    <t>Putzraum Reinigungsgeräte Betreiber (mindestens 1 Rm / Etage)</t>
  </si>
  <si>
    <t>Die Nutzlast zur Bemessung der Tragsstruktur, welche von der Fz Kategorie abhängig ist, muss über die ar Immo (Bauingenierung) nach SIA Norm definiert werden.</t>
  </si>
  <si>
    <t>Grundmodul Munitionskammer (inkl Annexanbau)</t>
  </si>
  <si>
    <t>Annexanbau - Büro Druckerraum (im Grundmodul G.1.1 enthalten)</t>
  </si>
  <si>
    <t>Annexanbau - Technikraum (im Grundmodul G.1.1 enthalten)</t>
  </si>
  <si>
    <t>Anschüttung an und um die Munitionkammern</t>
  </si>
  <si>
    <t>Absturzsicherung auf Dach (Geländerhöhe 120cm)</t>
  </si>
  <si>
    <t>Arealumzäunung (Zaunhöhe 200cm mit Überstiegschutz 30cm)</t>
  </si>
  <si>
    <t>Gde Kü</t>
  </si>
  <si>
    <t>Trp Kü</t>
  </si>
  <si>
    <t>Kü Definition</t>
  </si>
  <si>
    <t>AK Mini</t>
  </si>
  <si>
    <t>AK Midi</t>
  </si>
  <si>
    <t>AK Maxi</t>
  </si>
  <si>
    <t>AK Kü</t>
  </si>
  <si>
    <t>Arbeitplatz Leiter Verpflegung + MA AK</t>
  </si>
  <si>
    <t>Arbeitplatz Lernende AK</t>
  </si>
  <si>
    <t>Arbeitsplatz MA AK</t>
  </si>
  <si>
    <t>Arbeitsplatz Lernende AK</t>
  </si>
  <si>
    <t>Erstausstattung / Betriebseinrichtung</t>
  </si>
  <si>
    <t>Nussli Michael</t>
  </si>
  <si>
    <t>Divisionär Daniel Keller</t>
  </si>
  <si>
    <t>Stv Chef Logistikbasis der Armee</t>
  </si>
  <si>
    <t>Stv Chef Armeestab</t>
  </si>
  <si>
    <t>Stv Chef Immobilien Verteidigung</t>
  </si>
  <si>
    <t>Stv Chef Sanitätsdienst der Armee / Oberfeldarzt</t>
  </si>
  <si>
    <t>Stv Chef Kommando Cyber</t>
  </si>
  <si>
    <t>Unisex Sanitärräume (Damen, Herren)</t>
  </si>
  <si>
    <t>Unisex Sanitärräume (Invaliden)</t>
  </si>
  <si>
    <t>G - Vpf Gebäude</t>
  </si>
  <si>
    <t>Schrank Kleinmaterial Lehrlinge</t>
  </si>
  <si>
    <t>Feldverpflegung Ausgabe (Witterungsgeschützt)</t>
  </si>
  <si>
    <t>Feldverpflegung Rücknahme  (Witterungsgeschützt)</t>
  </si>
  <si>
    <r>
      <t>Summe der 
Fläche (m</t>
    </r>
    <r>
      <rPr>
        <b/>
        <vertAlign val="superscript"/>
        <sz val="8"/>
        <color theme="1"/>
        <rFont val="Arial"/>
        <family val="2"/>
      </rPr>
      <t>2</t>
    </r>
    <r>
      <rPr>
        <b/>
        <sz val="8"/>
        <color theme="1"/>
        <rFont val="Arial"/>
        <family val="2"/>
      </rPr>
      <t>)
je Küche</t>
    </r>
  </si>
  <si>
    <t>Berechnung nur mit 1 Küche möglich</t>
  </si>
  <si>
    <t>Berechnung mit verschiendenen Typen nicht möglich!!!</t>
  </si>
  <si>
    <t>Dokumentenstand: Version 2.0 vom 12.03.2026</t>
  </si>
  <si>
    <t>Chef Kommando Ausbildung</t>
  </si>
  <si>
    <t xml:space="preserve">Chef Kommando Operationen / Stv CdA </t>
  </si>
  <si>
    <t>Korpskommandant Benedikt Roos</t>
  </si>
  <si>
    <t>Korpskommandant Gregor Metzler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</si>
</sst>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0.0"/>
    <numFmt numFmtId="165" formatCode="&quot;CHF&quot;\ #,##0"/>
    <numFmt numFmtId="166" formatCode="#,##0_ ;\-#,##0\ "/>
  </numFmts>
  <fonts count="43" x14ac:knownFonts="1">
    <font>
      <sz val="10"/>
      <name val="Arial"/>
    </font>
    <font>
      <sz val="10"/>
      <name val="Arial"/>
      <family val="2"/>
    </font>
    <font>
      <sz val="8"/>
      <name val="Arial"/>
      <family val="2"/>
    </font>
    <font>
      <b/>
      <sz val="10"/>
      <name val="Arial"/>
      <family val="2"/>
    </font>
    <font>
      <sz val="7"/>
      <name val="Arial"/>
      <family val="2"/>
    </font>
    <font>
      <u/>
      <sz val="10"/>
      <color indexed="12"/>
      <name val="Arial"/>
      <family val="2"/>
    </font>
    <font>
      <b/>
      <sz val="8"/>
      <name val="Arial"/>
      <family val="2"/>
    </font>
    <font>
      <b/>
      <sz val="8"/>
      <color theme="1"/>
      <name val="Arial"/>
      <family val="2"/>
    </font>
    <font>
      <b/>
      <sz val="8"/>
      <color rgb="FFFF0000"/>
      <name val="Arial"/>
      <family val="2"/>
    </font>
    <font>
      <b/>
      <vertAlign val="superscript"/>
      <sz val="8"/>
      <name val="Arial"/>
      <family val="2"/>
    </font>
    <font>
      <i/>
      <sz val="8"/>
      <name val="Arial"/>
      <family val="2"/>
    </font>
    <font>
      <sz val="8"/>
      <color rgb="FF7030A0"/>
      <name val="Arial"/>
      <family val="2"/>
    </font>
    <font>
      <sz val="8"/>
      <color rgb="FFFF0000"/>
      <name val="Arial"/>
      <family val="2"/>
    </font>
    <font>
      <sz val="8"/>
      <color rgb="FF00B050"/>
      <name val="Arial"/>
      <family val="2"/>
    </font>
    <font>
      <b/>
      <sz val="8"/>
      <color rgb="FF00B050"/>
      <name val="Arial"/>
      <family val="2"/>
    </font>
    <font>
      <i/>
      <sz val="8"/>
      <color rgb="FF00B050"/>
      <name val="Arial"/>
      <family val="2"/>
    </font>
    <font>
      <sz val="8"/>
      <color rgb="FFCC0099"/>
      <name val="Arial"/>
      <family val="2"/>
    </font>
    <font>
      <sz val="8"/>
      <color theme="1"/>
      <name val="Arial"/>
      <family val="2"/>
    </font>
    <font>
      <sz val="8"/>
      <color theme="0"/>
      <name val="Arial"/>
      <family val="2"/>
    </font>
    <font>
      <b/>
      <sz val="8"/>
      <color theme="0"/>
      <name val="Arial"/>
      <family val="2"/>
    </font>
    <font>
      <b/>
      <i/>
      <sz val="8"/>
      <name val="Arial"/>
      <family val="2"/>
    </font>
    <font>
      <sz val="9"/>
      <color indexed="81"/>
      <name val="Segoe UI"/>
      <family val="2"/>
    </font>
    <font>
      <b/>
      <sz val="9"/>
      <color indexed="81"/>
      <name val="Segoe UI"/>
      <family val="2"/>
    </font>
    <font>
      <sz val="10"/>
      <name val="Arial"/>
      <family val="2"/>
    </font>
    <font>
      <b/>
      <sz val="8"/>
      <color rgb="FF7030A0"/>
      <name val="Arial"/>
      <family val="2"/>
    </font>
    <font>
      <sz val="8"/>
      <color theme="0" tint="-0.34998626667073579"/>
      <name val="Arial"/>
      <family val="2"/>
    </font>
    <font>
      <vertAlign val="superscript"/>
      <sz val="8"/>
      <name val="Arial"/>
      <family val="2"/>
    </font>
    <font>
      <i/>
      <sz val="8"/>
      <color rgb="FFFF0000"/>
      <name val="Arial"/>
      <family val="2"/>
    </font>
    <font>
      <b/>
      <u/>
      <sz val="8"/>
      <name val="Arial"/>
      <family val="2"/>
    </font>
    <font>
      <strike/>
      <sz val="8"/>
      <color rgb="FFFF0000"/>
      <name val="Arial"/>
      <family val="2"/>
    </font>
    <font>
      <sz val="8"/>
      <color theme="0" tint="-0.249977111117893"/>
      <name val="Arial"/>
      <family val="2"/>
    </font>
    <font>
      <b/>
      <u/>
      <sz val="8"/>
      <color theme="1"/>
      <name val="Arial"/>
      <family val="2"/>
    </font>
    <font>
      <vertAlign val="superscript"/>
      <sz val="8"/>
      <color theme="1"/>
      <name val="Arial"/>
      <family val="2"/>
    </font>
    <font>
      <b/>
      <sz val="8"/>
      <color indexed="10"/>
      <name val="Arial"/>
      <family val="2"/>
    </font>
    <font>
      <sz val="10"/>
      <color indexed="10"/>
      <name val="Arial"/>
      <family val="2"/>
    </font>
    <font>
      <u/>
      <sz val="8"/>
      <name val="Arial"/>
      <family val="2"/>
    </font>
    <font>
      <b/>
      <u/>
      <sz val="10"/>
      <color indexed="12"/>
      <name val="Arial"/>
      <family val="2"/>
    </font>
    <font>
      <sz val="11"/>
      <color rgb="FFFF0000"/>
      <name val="Arial"/>
      <family val="2"/>
    </font>
    <font>
      <sz val="9"/>
      <color indexed="81"/>
      <name val="Segoe UI"/>
      <charset val="1"/>
    </font>
    <font>
      <b/>
      <sz val="9"/>
      <color indexed="81"/>
      <name val="Segoe UI"/>
      <charset val="1"/>
    </font>
    <font>
      <b/>
      <sz val="8"/>
      <color theme="5" tint="-0.499984740745262"/>
      <name val="Arial"/>
      <family val="2"/>
    </font>
    <font>
      <b/>
      <vertAlign val="superscript"/>
      <sz val="8"/>
      <color theme="1"/>
      <name val="Arial"/>
      <family val="2"/>
    </font>
    <font>
      <b/>
      <sz val="9"/>
      <color theme="0"/>
      <name val="Arial"/>
      <family val="2"/>
    </font>
  </fonts>
  <fills count="17">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rgb="FFFFC00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rgb="FFFFFF00"/>
        <bgColor indexed="64"/>
      </patternFill>
    </fill>
  </fills>
  <borders count="44">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diagonal/>
    </border>
    <border>
      <left/>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bottom/>
      <diagonal/>
    </border>
    <border>
      <left style="hair">
        <color auto="1"/>
      </left>
      <right style="thin">
        <color indexed="64"/>
      </right>
      <top style="hair">
        <color auto="1"/>
      </top>
      <bottom style="thin">
        <color indexed="64"/>
      </bottom>
      <diagonal/>
    </border>
    <border>
      <left style="thin">
        <color indexed="64"/>
      </left>
      <right style="hair">
        <color auto="1"/>
      </right>
      <top style="hair">
        <color auto="1"/>
      </top>
      <bottom style="thin">
        <color indexed="64"/>
      </bottom>
      <diagonal/>
    </border>
    <border>
      <left style="hair">
        <color auto="1"/>
      </left>
      <right style="thin">
        <color indexed="64"/>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hair">
        <color auto="1"/>
      </bottom>
      <diagonal/>
    </border>
    <border>
      <left style="thin">
        <color indexed="64"/>
      </left>
      <right style="hair">
        <color auto="1"/>
      </right>
      <top style="thin">
        <color indexed="64"/>
      </top>
      <bottom style="hair">
        <color auto="1"/>
      </bottom>
      <diagonal/>
    </border>
    <border>
      <left style="hair">
        <color indexed="64"/>
      </left>
      <right style="hair">
        <color indexed="64"/>
      </right>
      <top style="hair">
        <color indexed="64"/>
      </top>
      <bottom style="thin">
        <color indexed="64"/>
      </bottom>
      <diagonal/>
    </border>
    <border>
      <left style="hair">
        <color auto="1"/>
      </left>
      <right style="thin">
        <color indexed="64"/>
      </right>
      <top style="thin">
        <color indexed="64"/>
      </top>
      <bottom/>
      <diagonal/>
    </border>
    <border>
      <left style="thin">
        <color indexed="64"/>
      </left>
      <right style="hair">
        <color auto="1"/>
      </right>
      <top style="thin">
        <color indexed="64"/>
      </top>
      <bottom/>
      <diagonal/>
    </border>
    <border>
      <left/>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right style="hair">
        <color indexed="64"/>
      </right>
      <top style="thin">
        <color indexed="64"/>
      </top>
      <bottom style="double">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7">
    <xf numFmtId="0" fontId="0" fillId="0" borderId="0"/>
    <xf numFmtId="0" fontId="5"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43"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792">
    <xf numFmtId="0" fontId="0" fillId="0" borderId="0" xfId="0"/>
    <xf numFmtId="0" fontId="0" fillId="5" borderId="0" xfId="0" applyFill="1"/>
    <xf numFmtId="3" fontId="6" fillId="9" borderId="1" xfId="0" applyNumberFormat="1" applyFont="1" applyFill="1" applyBorder="1" applyAlignment="1">
      <alignment horizontal="left" vertical="center"/>
    </xf>
    <xf numFmtId="0" fontId="6" fillId="9" borderId="1" xfId="0" applyFont="1" applyFill="1" applyBorder="1" applyAlignment="1">
      <alignment horizontal="left" vertical="center"/>
    </xf>
    <xf numFmtId="0" fontId="2" fillId="5" borderId="0" xfId="0" applyFont="1" applyFill="1" applyAlignment="1">
      <alignment horizontal="left" vertical="center"/>
    </xf>
    <xf numFmtId="164" fontId="2" fillId="5" borderId="0" xfId="0" applyNumberFormat="1" applyFont="1" applyFill="1" applyAlignment="1">
      <alignment horizontal="left" vertical="center"/>
    </xf>
    <xf numFmtId="0" fontId="12" fillId="5" borderId="0" xfId="0" applyFont="1" applyFill="1" applyAlignment="1">
      <alignment horizontal="left" vertical="center"/>
    </xf>
    <xf numFmtId="0" fontId="6" fillId="5" borderId="0" xfId="0" applyFont="1" applyFill="1" applyAlignment="1">
      <alignment horizontal="left" vertical="center"/>
    </xf>
    <xf numFmtId="0" fontId="6" fillId="4" borderId="1" xfId="0" applyFont="1" applyFill="1" applyBorder="1" applyAlignment="1" applyProtection="1">
      <alignment horizontal="left" vertical="center" wrapText="1"/>
      <protection locked="0"/>
    </xf>
    <xf numFmtId="1" fontId="6" fillId="9" borderId="3" xfId="0" quotePrefix="1" applyNumberFormat="1" applyFont="1" applyFill="1" applyBorder="1" applyAlignment="1">
      <alignment horizontal="left" vertical="center" wrapText="1"/>
    </xf>
    <xf numFmtId="1" fontId="6" fillId="9" borderId="1" xfId="0" quotePrefix="1" applyNumberFormat="1" applyFont="1" applyFill="1" applyBorder="1" applyAlignment="1">
      <alignment horizontal="left" vertical="center" wrapText="1"/>
    </xf>
    <xf numFmtId="164" fontId="2" fillId="5" borderId="0" xfId="0" quotePrefix="1" applyNumberFormat="1" applyFont="1" applyFill="1" applyAlignment="1">
      <alignment horizontal="left" vertical="center" wrapText="1"/>
    </xf>
    <xf numFmtId="164" fontId="2" fillId="5" borderId="0" xfId="0" applyNumberFormat="1" applyFont="1" applyFill="1" applyAlignment="1">
      <alignment horizontal="left" vertical="center" wrapText="1"/>
    </xf>
    <xf numFmtId="0" fontId="2" fillId="0" borderId="0" xfId="0" applyFont="1" applyAlignment="1">
      <alignment horizontal="left" vertical="center"/>
    </xf>
    <xf numFmtId="0" fontId="8" fillId="5" borderId="0" xfId="0" applyFont="1" applyFill="1" applyAlignment="1">
      <alignment horizontal="left" vertical="center" wrapText="1"/>
    </xf>
    <xf numFmtId="0" fontId="25" fillId="5" borderId="0" xfId="0" applyFont="1" applyFill="1" applyAlignment="1">
      <alignment horizontal="left" vertical="center"/>
    </xf>
    <xf numFmtId="0" fontId="6" fillId="9" borderId="1" xfId="0" applyFont="1" applyFill="1" applyBorder="1" applyAlignment="1">
      <alignment horizontal="left" vertical="top" wrapText="1"/>
    </xf>
    <xf numFmtId="0" fontId="8" fillId="5" borderId="0" xfId="0" applyFont="1" applyFill="1" applyAlignment="1">
      <alignment horizontal="left" vertical="top"/>
    </xf>
    <xf numFmtId="0" fontId="6" fillId="5" borderId="0" xfId="0" applyFont="1" applyFill="1" applyAlignment="1">
      <alignment horizontal="left" vertical="top"/>
    </xf>
    <xf numFmtId="49" fontId="6" fillId="9" borderId="2" xfId="0" applyNumberFormat="1" applyFont="1" applyFill="1" applyBorder="1" applyAlignment="1">
      <alignment horizontal="left" vertical="center"/>
    </xf>
    <xf numFmtId="49" fontId="2" fillId="0" borderId="1" xfId="0" applyNumberFormat="1" applyFont="1" applyBorder="1" applyAlignment="1">
      <alignment horizontal="left" vertical="center"/>
    </xf>
    <xf numFmtId="0" fontId="2" fillId="0" borderId="1" xfId="0" applyFont="1" applyBorder="1" applyAlignment="1">
      <alignment horizontal="left" vertical="center"/>
    </xf>
    <xf numFmtId="0" fontId="2" fillId="7" borderId="1" xfId="0" applyFont="1" applyFill="1" applyBorder="1" applyAlignment="1">
      <alignment horizontal="left" vertical="center"/>
    </xf>
    <xf numFmtId="0" fontId="2" fillId="2" borderId="1" xfId="0" applyFont="1" applyFill="1" applyBorder="1" applyAlignment="1">
      <alignment horizontal="left" vertical="center"/>
    </xf>
    <xf numFmtId="49" fontId="2" fillId="5" borderId="1" xfId="0" applyNumberFormat="1" applyFont="1" applyFill="1" applyBorder="1" applyAlignment="1">
      <alignment horizontal="left" vertical="center"/>
    </xf>
    <xf numFmtId="0" fontId="8" fillId="5" borderId="0" xfId="0" applyFont="1" applyFill="1" applyAlignment="1">
      <alignment horizontal="left" vertical="center"/>
    </xf>
    <xf numFmtId="0" fontId="2" fillId="5" borderId="1" xfId="0" applyFont="1" applyFill="1" applyBorder="1" applyAlignment="1">
      <alignment horizontal="left" vertical="center"/>
    </xf>
    <xf numFmtId="49" fontId="17" fillId="0" borderId="1" xfId="0" applyNumberFormat="1" applyFont="1" applyBorder="1" applyAlignment="1">
      <alignment horizontal="left" vertical="center"/>
    </xf>
    <xf numFmtId="0" fontId="12" fillId="4" borderId="1" xfId="0" applyFont="1" applyFill="1" applyBorder="1" applyAlignment="1" applyProtection="1">
      <alignment horizontal="left" vertical="center" wrapText="1"/>
      <protection locked="0"/>
    </xf>
    <xf numFmtId="0" fontId="2" fillId="0" borderId="1" xfId="0" applyFont="1" applyBorder="1" applyAlignment="1">
      <alignment horizontal="left" vertical="center" wrapText="1"/>
    </xf>
    <xf numFmtId="0" fontId="2" fillId="3" borderId="1" xfId="0" applyFont="1" applyFill="1" applyBorder="1" applyAlignment="1" applyProtection="1">
      <alignment horizontal="left" vertical="center"/>
      <protection locked="0"/>
    </xf>
    <xf numFmtId="0" fontId="27" fillId="5" borderId="0" xfId="0" applyFont="1" applyFill="1" applyAlignment="1">
      <alignment horizontal="left" vertical="center"/>
    </xf>
    <xf numFmtId="0" fontId="10" fillId="5" borderId="0" xfId="0" applyFont="1" applyFill="1" applyAlignment="1">
      <alignment horizontal="left" vertical="center"/>
    </xf>
    <xf numFmtId="0" fontId="10" fillId="0" borderId="0" xfId="0" applyFont="1" applyAlignment="1">
      <alignment horizontal="left" vertical="center"/>
    </xf>
    <xf numFmtId="0" fontId="2" fillId="5" borderId="9" xfId="0" applyFont="1" applyFill="1" applyBorder="1" applyAlignment="1">
      <alignment horizontal="left" vertical="center"/>
    </xf>
    <xf numFmtId="0" fontId="25" fillId="5" borderId="11" xfId="0" applyFont="1" applyFill="1" applyBorder="1" applyAlignment="1">
      <alignment horizontal="left" vertical="center"/>
    </xf>
    <xf numFmtId="164" fontId="2" fillId="5" borderId="11" xfId="0" applyNumberFormat="1" applyFont="1" applyFill="1" applyBorder="1" applyAlignment="1">
      <alignment horizontal="left" vertical="center"/>
    </xf>
    <xf numFmtId="0" fontId="6" fillId="5" borderId="11" xfId="0" applyFont="1" applyFill="1" applyBorder="1" applyAlignment="1">
      <alignment horizontal="left" vertical="center"/>
    </xf>
    <xf numFmtId="0" fontId="2" fillId="5" borderId="10" xfId="0" applyFont="1" applyFill="1" applyBorder="1" applyAlignment="1">
      <alignment horizontal="left" vertical="center"/>
    </xf>
    <xf numFmtId="0" fontId="2" fillId="5" borderId="15" xfId="0" applyFont="1" applyFill="1" applyBorder="1" applyAlignment="1">
      <alignment horizontal="left" vertical="center"/>
    </xf>
    <xf numFmtId="49" fontId="6" fillId="9" borderId="1" xfId="0" applyNumberFormat="1" applyFont="1" applyFill="1" applyBorder="1" applyAlignment="1">
      <alignment horizontal="left" vertical="center"/>
    </xf>
    <xf numFmtId="0" fontId="17" fillId="5" borderId="1" xfId="0" applyFont="1" applyFill="1" applyBorder="1" applyAlignment="1">
      <alignment horizontal="left" vertical="center"/>
    </xf>
    <xf numFmtId="3" fontId="2" fillId="5" borderId="1" xfId="0" applyNumberFormat="1" applyFont="1" applyFill="1" applyBorder="1" applyAlignment="1">
      <alignment horizontal="left" vertical="center"/>
    </xf>
    <xf numFmtId="0" fontId="2" fillId="5" borderId="1" xfId="0" applyFont="1" applyFill="1" applyBorder="1" applyAlignment="1">
      <alignment horizontal="left" vertical="center" wrapText="1"/>
    </xf>
    <xf numFmtId="0" fontId="2" fillId="5" borderId="14" xfId="0" applyFont="1" applyFill="1" applyBorder="1" applyAlignment="1">
      <alignment horizontal="left" vertical="center"/>
    </xf>
    <xf numFmtId="3" fontId="7" fillId="5" borderId="0" xfId="0" applyNumberFormat="1" applyFont="1" applyFill="1" applyAlignment="1">
      <alignment horizontal="left" vertical="center"/>
    </xf>
    <xf numFmtId="0" fontId="14" fillId="5" borderId="0" xfId="0" applyFont="1" applyFill="1" applyAlignment="1">
      <alignment horizontal="left" vertical="center" wrapText="1"/>
    </xf>
    <xf numFmtId="3" fontId="17" fillId="5" borderId="0" xfId="0" applyNumberFormat="1" applyFont="1" applyFill="1" applyAlignment="1">
      <alignment horizontal="left" vertical="center"/>
    </xf>
    <xf numFmtId="165" fontId="2" fillId="5" borderId="0" xfId="0" applyNumberFormat="1" applyFont="1" applyFill="1" applyAlignment="1">
      <alignment horizontal="left" vertical="center"/>
    </xf>
    <xf numFmtId="0" fontId="18" fillId="5" borderId="0" xfId="0" applyFont="1" applyFill="1" applyAlignment="1">
      <alignment horizontal="left" vertical="center"/>
    </xf>
    <xf numFmtId="0" fontId="2" fillId="5" borderId="12" xfId="0" applyFont="1" applyFill="1" applyBorder="1" applyAlignment="1">
      <alignment horizontal="left" vertical="center"/>
    </xf>
    <xf numFmtId="0" fontId="2" fillId="5" borderId="13" xfId="0" applyFont="1" applyFill="1" applyBorder="1" applyAlignment="1">
      <alignment horizontal="left" vertical="center"/>
    </xf>
    <xf numFmtId="3" fontId="7" fillId="5" borderId="11" xfId="0" applyNumberFormat="1" applyFont="1" applyFill="1" applyBorder="1" applyAlignment="1">
      <alignment horizontal="left" vertical="center"/>
    </xf>
    <xf numFmtId="3" fontId="8" fillId="5" borderId="11" xfId="0" applyNumberFormat="1" applyFont="1" applyFill="1" applyBorder="1" applyAlignment="1">
      <alignment horizontal="left" vertical="center"/>
    </xf>
    <xf numFmtId="0" fontId="12" fillId="5" borderId="11" xfId="0" applyFont="1" applyFill="1" applyBorder="1" applyAlignment="1">
      <alignment horizontal="left" vertical="center"/>
    </xf>
    <xf numFmtId="0" fontId="12" fillId="5" borderId="0" xfId="0" applyFont="1" applyFill="1" applyAlignment="1">
      <alignment vertical="center"/>
    </xf>
    <xf numFmtId="0" fontId="6" fillId="9" borderId="1" xfId="0" quotePrefix="1" applyFont="1" applyFill="1" applyBorder="1" applyAlignment="1">
      <alignment horizontal="left" vertical="center"/>
    </xf>
    <xf numFmtId="9" fontId="6" fillId="5" borderId="0" xfId="0" applyNumberFormat="1" applyFont="1" applyFill="1" applyAlignment="1">
      <alignment horizontal="right" vertical="center"/>
    </xf>
    <xf numFmtId="0" fontId="8" fillId="5" borderId="0" xfId="0" applyFont="1" applyFill="1" applyAlignment="1">
      <alignment vertical="center"/>
    </xf>
    <xf numFmtId="0" fontId="6" fillId="5" borderId="15" xfId="0" applyFont="1" applyFill="1" applyBorder="1" applyAlignment="1">
      <alignment horizontal="left" vertical="center"/>
    </xf>
    <xf numFmtId="0" fontId="17" fillId="5" borderId="0" xfId="0" applyFont="1" applyFill="1" applyAlignment="1">
      <alignment vertical="center"/>
    </xf>
    <xf numFmtId="0" fontId="17" fillId="5" borderId="0" xfId="0" applyFont="1" applyFill="1" applyAlignment="1">
      <alignment horizontal="left" vertical="center"/>
    </xf>
    <xf numFmtId="0" fontId="6" fillId="5" borderId="0" xfId="0" quotePrefix="1" applyFont="1" applyFill="1" applyAlignment="1">
      <alignment horizontal="left" vertical="center"/>
    </xf>
    <xf numFmtId="0" fontId="6" fillId="5" borderId="0" xfId="0" quotePrefix="1" applyFont="1" applyFill="1" applyAlignment="1">
      <alignment horizontal="right" vertical="center"/>
    </xf>
    <xf numFmtId="0" fontId="2" fillId="5" borderId="14" xfId="0" applyFont="1" applyFill="1" applyBorder="1"/>
    <xf numFmtId="0" fontId="2" fillId="5" borderId="0" xfId="0" applyFont="1" applyFill="1"/>
    <xf numFmtId="0" fontId="2" fillId="5" borderId="0" xfId="0" applyFont="1" applyFill="1" applyAlignment="1">
      <alignment horizontal="left"/>
    </xf>
    <xf numFmtId="0" fontId="2" fillId="5" borderId="0" xfId="0" applyFont="1" applyFill="1" applyAlignment="1">
      <alignment horizontal="right"/>
    </xf>
    <xf numFmtId="0" fontId="2" fillId="5" borderId="0" xfId="0" applyFont="1" applyFill="1" applyAlignment="1">
      <alignment horizontal="center" vertical="center"/>
    </xf>
    <xf numFmtId="0" fontId="6" fillId="5" borderId="9" xfId="0" applyFont="1" applyFill="1" applyBorder="1" applyAlignment="1">
      <alignment horizontal="left" vertical="center"/>
    </xf>
    <xf numFmtId="0" fontId="18" fillId="5" borderId="11" xfId="0" applyFont="1" applyFill="1" applyBorder="1" applyAlignment="1">
      <alignment horizontal="left" vertical="center"/>
    </xf>
    <xf numFmtId="0" fontId="6" fillId="5" borderId="14" xfId="0" applyFont="1" applyFill="1" applyBorder="1" applyAlignment="1">
      <alignment horizontal="left" vertical="center"/>
    </xf>
    <xf numFmtId="0" fontId="18" fillId="5" borderId="14" xfId="0" applyFont="1" applyFill="1" applyBorder="1" applyAlignment="1">
      <alignment horizontal="left" vertical="center"/>
    </xf>
    <xf numFmtId="0" fontId="17" fillId="5" borderId="14" xfId="0" applyFont="1" applyFill="1" applyBorder="1" applyAlignment="1">
      <alignment horizontal="left" vertical="center"/>
    </xf>
    <xf numFmtId="0" fontId="17" fillId="5" borderId="12" xfId="0" applyFont="1" applyFill="1" applyBorder="1" applyAlignment="1">
      <alignment horizontal="left" vertical="center"/>
    </xf>
    <xf numFmtId="164" fontId="2" fillId="5" borderId="8" xfId="0" applyNumberFormat="1" applyFont="1" applyFill="1" applyBorder="1" applyAlignment="1">
      <alignment horizontal="left" vertical="center"/>
    </xf>
    <xf numFmtId="0" fontId="2" fillId="5" borderId="9" xfId="0" applyFont="1" applyFill="1" applyBorder="1"/>
    <xf numFmtId="0" fontId="2" fillId="5" borderId="11" xfId="0" applyFont="1" applyFill="1" applyBorder="1"/>
    <xf numFmtId="0" fontId="2" fillId="5" borderId="11" xfId="0" applyFont="1" applyFill="1" applyBorder="1" applyAlignment="1">
      <alignment vertical="center"/>
    </xf>
    <xf numFmtId="0" fontId="2" fillId="5" borderId="0" xfId="0" applyFont="1" applyFill="1" applyAlignment="1">
      <alignment vertical="center"/>
    </xf>
    <xf numFmtId="0" fontId="2" fillId="5" borderId="1" xfId="0" quotePrefix="1" applyFont="1" applyFill="1" applyBorder="1" applyAlignment="1">
      <alignment horizontal="left" vertical="center"/>
    </xf>
    <xf numFmtId="0" fontId="6" fillId="5" borderId="1" xfId="0" applyFont="1" applyFill="1" applyBorder="1" applyAlignment="1">
      <alignment horizontal="left" vertical="center"/>
    </xf>
    <xf numFmtId="0" fontId="6" fillId="5" borderId="1" xfId="0" applyFont="1" applyFill="1" applyBorder="1" applyAlignment="1">
      <alignment horizontal="left" vertical="center" wrapText="1"/>
    </xf>
    <xf numFmtId="165" fontId="2" fillId="5" borderId="1" xfId="0" applyNumberFormat="1" applyFont="1" applyFill="1" applyBorder="1" applyAlignment="1">
      <alignment horizontal="left" vertical="center"/>
    </xf>
    <xf numFmtId="4" fontId="2" fillId="5" borderId="1" xfId="0" applyNumberFormat="1" applyFont="1" applyFill="1" applyBorder="1" applyAlignment="1">
      <alignment horizontal="left" vertical="center"/>
    </xf>
    <xf numFmtId="9" fontId="2" fillId="5" borderId="1" xfId="0" applyNumberFormat="1" applyFont="1" applyFill="1" applyBorder="1" applyAlignment="1">
      <alignment horizontal="left" vertical="center"/>
    </xf>
    <xf numFmtId="0" fontId="2" fillId="5" borderId="8" xfId="0" applyFont="1" applyFill="1" applyBorder="1"/>
    <xf numFmtId="0" fontId="2" fillId="5" borderId="8" xfId="0" applyFont="1" applyFill="1" applyBorder="1" applyAlignment="1">
      <alignment horizontal="left"/>
    </xf>
    <xf numFmtId="0" fontId="2" fillId="5" borderId="8" xfId="0" applyFont="1" applyFill="1" applyBorder="1" applyAlignment="1">
      <alignment vertical="center"/>
    </xf>
    <xf numFmtId="164" fontId="2" fillId="0" borderId="0" xfId="0" applyNumberFormat="1" applyFont="1" applyAlignment="1">
      <alignment horizontal="left" vertical="center"/>
    </xf>
    <xf numFmtId="3" fontId="6" fillId="9" borderId="3" xfId="0" quotePrefix="1" applyNumberFormat="1" applyFont="1" applyFill="1" applyBorder="1" applyAlignment="1">
      <alignment horizontal="left" vertical="center" wrapText="1"/>
    </xf>
    <xf numFmtId="3" fontId="6" fillId="9" borderId="1" xfId="0" quotePrefix="1" applyNumberFormat="1" applyFont="1" applyFill="1" applyBorder="1" applyAlignment="1">
      <alignment horizontal="left" vertical="center" wrapText="1"/>
    </xf>
    <xf numFmtId="3" fontId="2" fillId="4" borderId="3" xfId="0" quotePrefix="1" applyNumberFormat="1" applyFont="1" applyFill="1" applyBorder="1" applyAlignment="1" applyProtection="1">
      <alignment horizontal="left" vertical="center" wrapText="1"/>
      <protection locked="0"/>
    </xf>
    <xf numFmtId="4" fontId="2" fillId="5" borderId="0" xfId="0" applyNumberFormat="1" applyFont="1" applyFill="1" applyAlignment="1">
      <alignment horizontal="left" vertical="center"/>
    </xf>
    <xf numFmtId="4" fontId="2" fillId="0" borderId="0" xfId="0" applyNumberFormat="1" applyFont="1" applyAlignment="1">
      <alignment horizontal="left" vertical="center"/>
    </xf>
    <xf numFmtId="0" fontId="29" fillId="5" borderId="0" xfId="0" applyFont="1" applyFill="1" applyAlignment="1">
      <alignment horizontal="left" vertical="center"/>
    </xf>
    <xf numFmtId="0" fontId="6" fillId="9" borderId="1" xfId="0" applyFont="1" applyFill="1" applyBorder="1" applyAlignment="1">
      <alignment horizontal="left" vertical="center" wrapText="1"/>
    </xf>
    <xf numFmtId="0" fontId="17" fillId="4" borderId="1" xfId="0" applyFont="1" applyFill="1" applyBorder="1" applyAlignment="1" applyProtection="1">
      <alignment horizontal="left" vertical="center" wrapText="1"/>
      <protection locked="0"/>
    </xf>
    <xf numFmtId="0" fontId="6" fillId="5" borderId="0" xfId="0" applyFont="1" applyFill="1" applyAlignment="1">
      <alignment horizontal="left" vertical="center" wrapText="1"/>
    </xf>
    <xf numFmtId="0" fontId="6" fillId="0" borderId="0" xfId="0" applyFont="1" applyAlignment="1">
      <alignment horizontal="left" vertical="center"/>
    </xf>
    <xf numFmtId="49" fontId="2" fillId="5" borderId="0" xfId="0" applyNumberFormat="1" applyFont="1" applyFill="1" applyAlignment="1">
      <alignment horizontal="left" vertical="center"/>
    </xf>
    <xf numFmtId="0" fontId="30" fillId="5" borderId="0" xfId="0" applyFont="1" applyFill="1" applyAlignment="1">
      <alignment horizontal="left" vertical="center"/>
    </xf>
    <xf numFmtId="1" fontId="6" fillId="5" borderId="0" xfId="0" applyNumberFormat="1" applyFont="1" applyFill="1" applyAlignment="1">
      <alignment horizontal="left" vertical="center"/>
    </xf>
    <xf numFmtId="3" fontId="6" fillId="5" borderId="0" xfId="0" applyNumberFormat="1" applyFont="1" applyFill="1" applyAlignment="1">
      <alignment horizontal="left" vertical="center"/>
    </xf>
    <xf numFmtId="49" fontId="2" fillId="0" borderId="4" xfId="0" applyNumberFormat="1" applyFont="1" applyBorder="1" applyAlignment="1">
      <alignment horizontal="left" vertical="center"/>
    </xf>
    <xf numFmtId="0" fontId="2" fillId="0" borderId="4" xfId="0" applyFont="1" applyBorder="1" applyAlignment="1">
      <alignment horizontal="left" vertical="center"/>
    </xf>
    <xf numFmtId="1" fontId="2" fillId="5" borderId="0" xfId="0" applyNumberFormat="1" applyFont="1" applyFill="1" applyAlignment="1">
      <alignment horizontal="left" vertical="center"/>
    </xf>
    <xf numFmtId="3" fontId="2" fillId="5" borderId="0" xfId="0" applyNumberFormat="1" applyFont="1" applyFill="1" applyAlignment="1">
      <alignment horizontal="left" vertical="center"/>
    </xf>
    <xf numFmtId="49" fontId="2" fillId="5" borderId="9" xfId="0" applyNumberFormat="1" applyFont="1" applyFill="1" applyBorder="1" applyAlignment="1">
      <alignment horizontal="left" vertical="center"/>
    </xf>
    <xf numFmtId="49" fontId="2" fillId="5" borderId="11" xfId="0" applyNumberFormat="1" applyFont="1" applyFill="1" applyBorder="1" applyAlignment="1">
      <alignment horizontal="left" vertical="center"/>
    </xf>
    <xf numFmtId="0" fontId="17" fillId="5" borderId="10" xfId="0" applyFont="1" applyFill="1" applyBorder="1" applyAlignment="1">
      <alignment horizontal="left" vertical="center"/>
    </xf>
    <xf numFmtId="3" fontId="17" fillId="5" borderId="14" xfId="0" applyNumberFormat="1" applyFont="1" applyFill="1" applyBorder="1" applyAlignment="1">
      <alignment horizontal="left" vertical="center"/>
    </xf>
    <xf numFmtId="49" fontId="2" fillId="5" borderId="14" xfId="0" applyNumberFormat="1" applyFont="1" applyFill="1" applyBorder="1" applyAlignment="1">
      <alignment horizontal="left" vertical="center"/>
    </xf>
    <xf numFmtId="165" fontId="7" fillId="5" borderId="0" xfId="0" applyNumberFormat="1" applyFont="1" applyFill="1" applyAlignment="1">
      <alignment horizontal="left" vertical="center" wrapText="1"/>
    </xf>
    <xf numFmtId="0" fontId="2" fillId="5" borderId="11" xfId="0" applyFont="1" applyFill="1" applyBorder="1" applyAlignment="1">
      <alignment horizontal="left" vertical="center" wrapText="1"/>
    </xf>
    <xf numFmtId="0" fontId="2" fillId="5" borderId="0" xfId="0" applyFont="1" applyFill="1" applyAlignment="1">
      <alignment horizontal="right" vertical="center"/>
    </xf>
    <xf numFmtId="0" fontId="18" fillId="5" borderId="10" xfId="0" applyFont="1" applyFill="1" applyBorder="1" applyAlignment="1">
      <alignment horizontal="left" vertical="center"/>
    </xf>
    <xf numFmtId="0" fontId="18" fillId="5" borderId="15" xfId="0" applyFont="1" applyFill="1" applyBorder="1" applyAlignment="1">
      <alignment horizontal="left" vertical="center"/>
    </xf>
    <xf numFmtId="0" fontId="7" fillId="5" borderId="0" xfId="0" applyFont="1" applyFill="1" applyAlignment="1">
      <alignment horizontal="left" vertical="center"/>
    </xf>
    <xf numFmtId="0" fontId="2" fillId="3" borderId="5" xfId="0" applyFont="1" applyFill="1" applyBorder="1" applyAlignment="1" applyProtection="1">
      <alignment horizontal="left" vertical="center"/>
      <protection locked="0"/>
    </xf>
    <xf numFmtId="3" fontId="2" fillId="5" borderId="11" xfId="0" applyNumberFormat="1" applyFont="1" applyFill="1" applyBorder="1" applyAlignment="1">
      <alignment horizontal="left" vertical="center"/>
    </xf>
    <xf numFmtId="3" fontId="7" fillId="5" borderId="8" xfId="0" applyNumberFormat="1" applyFont="1" applyFill="1" applyBorder="1" applyAlignment="1">
      <alignment horizontal="left" vertical="center"/>
    </xf>
    <xf numFmtId="0" fontId="19" fillId="5" borderId="0" xfId="0" applyFont="1" applyFill="1" applyAlignment="1">
      <alignment horizontal="left" vertical="center"/>
    </xf>
    <xf numFmtId="3" fontId="2" fillId="4" borderId="1" xfId="0" applyNumberFormat="1" applyFont="1" applyFill="1" applyBorder="1" applyAlignment="1" applyProtection="1">
      <alignment horizontal="left" vertical="center"/>
      <protection locked="0"/>
    </xf>
    <xf numFmtId="165" fontId="7" fillId="5" borderId="8" xfId="0" applyNumberFormat="1" applyFont="1" applyFill="1" applyBorder="1" applyAlignment="1">
      <alignment horizontal="left" vertical="center"/>
    </xf>
    <xf numFmtId="0" fontId="2" fillId="5" borderId="11" xfId="0" applyFont="1" applyFill="1" applyBorder="1" applyAlignment="1">
      <alignment horizontal="left" vertical="center"/>
    </xf>
    <xf numFmtId="3" fontId="6" fillId="5" borderId="11" xfId="0" applyNumberFormat="1" applyFont="1" applyFill="1" applyBorder="1" applyAlignment="1">
      <alignment horizontal="left" vertical="center"/>
    </xf>
    <xf numFmtId="3" fontId="6" fillId="9" borderId="1" xfId="0" applyNumberFormat="1" applyFont="1" applyFill="1" applyBorder="1" applyAlignment="1">
      <alignment horizontal="left" vertical="top" wrapText="1"/>
    </xf>
    <xf numFmtId="3" fontId="6" fillId="9" borderId="6" xfId="0" applyNumberFormat="1" applyFont="1" applyFill="1" applyBorder="1" applyAlignment="1">
      <alignment horizontal="left" vertical="center"/>
    </xf>
    <xf numFmtId="3" fontId="2" fillId="5" borderId="8" xfId="0" applyNumberFormat="1" applyFont="1" applyFill="1" applyBorder="1" applyAlignment="1">
      <alignment horizontal="left" vertical="center"/>
    </xf>
    <xf numFmtId="3" fontId="18" fillId="5" borderId="11" xfId="0" applyNumberFormat="1" applyFont="1" applyFill="1" applyBorder="1" applyAlignment="1">
      <alignment horizontal="left" vertical="center"/>
    </xf>
    <xf numFmtId="3" fontId="18" fillId="5" borderId="0" xfId="0" applyNumberFormat="1" applyFont="1" applyFill="1" applyAlignment="1">
      <alignment horizontal="left" vertical="center"/>
    </xf>
    <xf numFmtId="3" fontId="2" fillId="0" borderId="0" xfId="0" applyNumberFormat="1" applyFont="1" applyAlignment="1">
      <alignment horizontal="left" vertical="center"/>
    </xf>
    <xf numFmtId="3" fontId="2" fillId="5" borderId="0" xfId="0" applyNumberFormat="1" applyFont="1" applyFill="1" applyAlignment="1">
      <alignment horizontal="left" vertical="center" wrapText="1"/>
    </xf>
    <xf numFmtId="0" fontId="2" fillId="5" borderId="0" xfId="0" quotePrefix="1" applyFont="1" applyFill="1" applyAlignment="1">
      <alignment horizontal="left" vertical="center"/>
    </xf>
    <xf numFmtId="0" fontId="2" fillId="5" borderId="1" xfId="0" applyFont="1" applyFill="1" applyBorder="1"/>
    <xf numFmtId="0" fontId="7" fillId="7" borderId="1" xfId="0" applyFont="1" applyFill="1" applyBorder="1" applyAlignment="1">
      <alignment horizontal="right" vertical="center" wrapText="1"/>
    </xf>
    <xf numFmtId="49" fontId="2" fillId="7" borderId="1" xfId="0" applyNumberFormat="1" applyFont="1" applyFill="1" applyBorder="1" applyAlignment="1">
      <alignment horizontal="left" vertical="center"/>
    </xf>
    <xf numFmtId="0" fontId="10" fillId="9" borderId="6" xfId="0" applyFont="1" applyFill="1" applyBorder="1" applyAlignment="1">
      <alignment horizontal="left" vertical="center"/>
    </xf>
    <xf numFmtId="164" fontId="10" fillId="9" borderId="6" xfId="0" applyNumberFormat="1" applyFont="1" applyFill="1" applyBorder="1" applyAlignment="1">
      <alignment horizontal="left" vertical="center"/>
    </xf>
    <xf numFmtId="164" fontId="2" fillId="9" borderId="6" xfId="0" applyNumberFormat="1" applyFont="1" applyFill="1" applyBorder="1" applyAlignment="1">
      <alignment horizontal="left" vertical="center"/>
    </xf>
    <xf numFmtId="0" fontId="12" fillId="4" borderId="1" xfId="0" applyFont="1" applyFill="1" applyBorder="1" applyAlignment="1" applyProtection="1">
      <alignment horizontal="left" vertical="center"/>
      <protection locked="0"/>
    </xf>
    <xf numFmtId="0" fontId="2" fillId="4" borderId="1" xfId="0" applyFont="1" applyFill="1" applyBorder="1" applyAlignment="1" applyProtection="1">
      <alignment horizontal="left" vertical="center" wrapText="1"/>
      <protection locked="0"/>
    </xf>
    <xf numFmtId="0" fontId="12" fillId="5" borderId="0" xfId="0" applyFont="1" applyFill="1" applyAlignment="1">
      <alignment horizontal="right" vertical="center"/>
    </xf>
    <xf numFmtId="9" fontId="7" fillId="5" borderId="0" xfId="0" applyNumberFormat="1" applyFont="1" applyFill="1" applyAlignment="1">
      <alignment horizontal="right" vertical="center"/>
    </xf>
    <xf numFmtId="0" fontId="2" fillId="5" borderId="14" xfId="0" applyFont="1" applyFill="1" applyBorder="1" applyAlignment="1">
      <alignment vertical="center"/>
    </xf>
    <xf numFmtId="0" fontId="2" fillId="5" borderId="9" xfId="0" applyFont="1" applyFill="1" applyBorder="1" applyAlignment="1">
      <alignment vertical="center"/>
    </xf>
    <xf numFmtId="0" fontId="2" fillId="5" borderId="11" xfId="0" applyFont="1" applyFill="1" applyBorder="1" applyAlignment="1">
      <alignment horizontal="right" vertical="center"/>
    </xf>
    <xf numFmtId="0" fontId="2" fillId="5" borderId="1" xfId="0" applyFont="1" applyFill="1" applyBorder="1" applyAlignment="1">
      <alignment vertical="center"/>
    </xf>
    <xf numFmtId="0" fontId="2" fillId="5" borderId="8" xfId="0" applyFont="1" applyFill="1" applyBorder="1" applyAlignment="1">
      <alignment horizontal="right" vertical="center"/>
    </xf>
    <xf numFmtId="0" fontId="12" fillId="5" borderId="10" xfId="0" applyFont="1" applyFill="1" applyBorder="1" applyAlignment="1">
      <alignment horizontal="left" vertical="center"/>
    </xf>
    <xf numFmtId="0" fontId="12" fillId="5" borderId="15" xfId="0" applyFont="1" applyFill="1" applyBorder="1" applyAlignment="1">
      <alignment horizontal="left" vertical="center"/>
    </xf>
    <xf numFmtId="0" fontId="2" fillId="5" borderId="15" xfId="0" applyFont="1" applyFill="1" applyBorder="1" applyAlignment="1">
      <alignment vertical="center"/>
    </xf>
    <xf numFmtId="0" fontId="2" fillId="5" borderId="12" xfId="0" applyFont="1" applyFill="1" applyBorder="1"/>
    <xf numFmtId="0" fontId="12" fillId="5" borderId="8" xfId="0" applyFont="1" applyFill="1" applyBorder="1" applyAlignment="1">
      <alignment horizontal="left" vertical="center"/>
    </xf>
    <xf numFmtId="0" fontId="12" fillId="5" borderId="13" xfId="0" applyFont="1" applyFill="1" applyBorder="1" applyAlignment="1">
      <alignment horizontal="left" vertical="center"/>
    </xf>
    <xf numFmtId="165" fontId="7" fillId="5" borderId="0" xfId="0" applyNumberFormat="1" applyFont="1" applyFill="1" applyAlignment="1">
      <alignment horizontal="left" vertical="center"/>
    </xf>
    <xf numFmtId="0" fontId="6" fillId="9" borderId="1" xfId="0" applyFont="1" applyFill="1" applyBorder="1" applyAlignment="1">
      <alignment horizontal="right" vertical="center"/>
    </xf>
    <xf numFmtId="3" fontId="2" fillId="5" borderId="1" xfId="0" applyNumberFormat="1" applyFont="1" applyFill="1" applyBorder="1" applyAlignment="1">
      <alignment horizontal="right" vertical="center"/>
    </xf>
    <xf numFmtId="165" fontId="2" fillId="5" borderId="1" xfId="0" applyNumberFormat="1" applyFont="1" applyFill="1" applyBorder="1" applyAlignment="1">
      <alignment horizontal="right" vertical="center"/>
    </xf>
    <xf numFmtId="3" fontId="6" fillId="5" borderId="31" xfId="0" applyNumberFormat="1" applyFont="1" applyFill="1" applyBorder="1" applyAlignment="1">
      <alignment horizontal="right" vertical="center"/>
    </xf>
    <xf numFmtId="3" fontId="2" fillId="5" borderId="0" xfId="0" applyNumberFormat="1" applyFont="1" applyFill="1" applyAlignment="1">
      <alignment horizontal="right" vertical="center"/>
    </xf>
    <xf numFmtId="3" fontId="6" fillId="5" borderId="1" xfId="0" applyNumberFormat="1" applyFont="1" applyFill="1" applyBorder="1" applyAlignment="1">
      <alignment horizontal="right" vertical="center"/>
    </xf>
    <xf numFmtId="3" fontId="2" fillId="5" borderId="4" xfId="0" applyNumberFormat="1" applyFont="1" applyFill="1" applyBorder="1" applyAlignment="1">
      <alignment horizontal="right" vertical="center"/>
    </xf>
    <xf numFmtId="165" fontId="17" fillId="7" borderId="1" xfId="0" applyNumberFormat="1" applyFont="1" applyFill="1" applyBorder="1" applyAlignment="1">
      <alignment horizontal="right" vertical="center"/>
    </xf>
    <xf numFmtId="0" fontId="6" fillId="5" borderId="0" xfId="0" applyFont="1" applyFill="1" applyAlignment="1">
      <alignment horizontal="right" vertical="center"/>
    </xf>
    <xf numFmtId="0" fontId="6" fillId="9" borderId="1" xfId="0" quotePrefix="1" applyFont="1" applyFill="1" applyBorder="1" applyAlignment="1">
      <alignment horizontal="right" vertical="center"/>
    </xf>
    <xf numFmtId="3" fontId="7" fillId="5" borderId="0" xfId="0" applyNumberFormat="1" applyFont="1" applyFill="1" applyAlignment="1">
      <alignment horizontal="right" vertical="center"/>
    </xf>
    <xf numFmtId="3" fontId="17" fillId="5" borderId="0" xfId="0" applyNumberFormat="1" applyFont="1" applyFill="1" applyAlignment="1">
      <alignment horizontal="right" vertical="center"/>
    </xf>
    <xf numFmtId="165" fontId="2" fillId="5" borderId="0" xfId="0" applyNumberFormat="1" applyFont="1" applyFill="1" applyAlignment="1">
      <alignment horizontal="right" vertical="center"/>
    </xf>
    <xf numFmtId="165" fontId="7" fillId="9" borderId="1" xfId="0" applyNumberFormat="1" applyFont="1" applyFill="1" applyBorder="1" applyAlignment="1">
      <alignment horizontal="right" vertical="center"/>
    </xf>
    <xf numFmtId="165" fontId="7" fillId="5" borderId="0" xfId="0" applyNumberFormat="1" applyFont="1" applyFill="1" applyAlignment="1">
      <alignment horizontal="right" vertical="center"/>
    </xf>
    <xf numFmtId="3" fontId="6" fillId="9" borderId="6" xfId="0" applyNumberFormat="1" applyFont="1" applyFill="1" applyBorder="1" applyAlignment="1">
      <alignment horizontal="right" vertical="center"/>
    </xf>
    <xf numFmtId="3" fontId="6" fillId="5" borderId="0" xfId="0" applyNumberFormat="1" applyFont="1" applyFill="1" applyAlignment="1">
      <alignment horizontal="right" vertical="center"/>
    </xf>
    <xf numFmtId="3" fontId="6" fillId="9" borderId="1" xfId="0" applyNumberFormat="1" applyFont="1" applyFill="1" applyBorder="1" applyAlignment="1">
      <alignment horizontal="right" vertical="center"/>
    </xf>
    <xf numFmtId="2" fontId="2" fillId="5" borderId="1" xfId="0" applyNumberFormat="1" applyFont="1" applyFill="1" applyBorder="1" applyAlignment="1">
      <alignment horizontal="right" vertical="center"/>
    </xf>
    <xf numFmtId="0" fontId="2" fillId="5" borderId="1" xfId="0" applyFont="1" applyFill="1" applyBorder="1" applyAlignment="1">
      <alignment horizontal="right" vertical="center"/>
    </xf>
    <xf numFmtId="0" fontId="2" fillId="5" borderId="15" xfId="0" applyFont="1" applyFill="1" applyBorder="1" applyAlignment="1">
      <alignment horizontal="right" vertical="center"/>
    </xf>
    <xf numFmtId="0" fontId="6" fillId="9" borderId="1" xfId="0" applyFont="1" applyFill="1" applyBorder="1" applyAlignment="1">
      <alignment horizontal="left" vertical="top"/>
    </xf>
    <xf numFmtId="164" fontId="6" fillId="9" borderId="1" xfId="0" applyNumberFormat="1" applyFont="1" applyFill="1" applyBorder="1" applyAlignment="1">
      <alignment horizontal="left" vertical="top" wrapText="1"/>
    </xf>
    <xf numFmtId="0" fontId="17" fillId="0" borderId="0" xfId="0" applyFont="1" applyAlignment="1">
      <alignment horizontal="left" vertical="center"/>
    </xf>
    <xf numFmtId="49" fontId="17" fillId="5" borderId="1" xfId="0" applyNumberFormat="1" applyFont="1" applyFill="1" applyBorder="1" applyAlignment="1">
      <alignment horizontal="left" vertical="center"/>
    </xf>
    <xf numFmtId="9" fontId="2" fillId="4" borderId="1" xfId="0" applyNumberFormat="1" applyFont="1" applyFill="1" applyBorder="1" applyAlignment="1" applyProtection="1">
      <alignment horizontal="left" vertical="center"/>
      <protection locked="0"/>
    </xf>
    <xf numFmtId="165" fontId="17" fillId="7" borderId="1" xfId="0" quotePrefix="1" applyNumberFormat="1" applyFont="1" applyFill="1" applyBorder="1" applyAlignment="1">
      <alignment horizontal="right" vertical="center"/>
    </xf>
    <xf numFmtId="165" fontId="2" fillId="7" borderId="1" xfId="0" applyNumberFormat="1" applyFont="1" applyFill="1" applyBorder="1" applyAlignment="1">
      <alignment horizontal="right" vertical="center"/>
    </xf>
    <xf numFmtId="3" fontId="6" fillId="5" borderId="0" xfId="0" applyNumberFormat="1" applyFont="1" applyFill="1" applyAlignment="1">
      <alignment horizontal="right" vertical="center" wrapText="1"/>
    </xf>
    <xf numFmtId="3" fontId="6" fillId="5" borderId="11" xfId="0" applyNumberFormat="1" applyFont="1" applyFill="1" applyBorder="1" applyAlignment="1">
      <alignment horizontal="right" vertical="center"/>
    </xf>
    <xf numFmtId="3" fontId="6" fillId="5" borderId="8" xfId="0" applyNumberFormat="1" applyFont="1" applyFill="1" applyBorder="1" applyAlignment="1">
      <alignment horizontal="right" vertical="center"/>
    </xf>
    <xf numFmtId="3" fontId="6" fillId="0" borderId="0" xfId="0" applyNumberFormat="1" applyFont="1" applyAlignment="1">
      <alignment horizontal="right" vertical="center"/>
    </xf>
    <xf numFmtId="164" fontId="2" fillId="5" borderId="0" xfId="0" applyNumberFormat="1" applyFont="1" applyFill="1" applyAlignment="1">
      <alignment horizontal="right" vertical="center"/>
    </xf>
    <xf numFmtId="0" fontId="6" fillId="9" borderId="6" xfId="0" applyFont="1" applyFill="1" applyBorder="1" applyAlignment="1">
      <alignment horizontal="right" vertical="center"/>
    </xf>
    <xf numFmtId="4" fontId="6" fillId="9" borderId="1" xfId="0" applyNumberFormat="1" applyFont="1" applyFill="1" applyBorder="1" applyAlignment="1">
      <alignment horizontal="right" vertical="center"/>
    </xf>
    <xf numFmtId="0" fontId="25" fillId="5" borderId="0" xfId="0" applyFont="1" applyFill="1" applyAlignment="1">
      <alignment horizontal="right" vertical="center"/>
    </xf>
    <xf numFmtId="164" fontId="12" fillId="5" borderId="0" xfId="0" applyNumberFormat="1" applyFont="1" applyFill="1" applyAlignment="1">
      <alignment horizontal="right" vertical="center"/>
    </xf>
    <xf numFmtId="164" fontId="2" fillId="7" borderId="1" xfId="0" applyNumberFormat="1" applyFont="1" applyFill="1" applyBorder="1" applyAlignment="1">
      <alignment horizontal="right" vertical="center"/>
    </xf>
    <xf numFmtId="3" fontId="17" fillId="5" borderId="1" xfId="0" applyNumberFormat="1" applyFont="1" applyFill="1" applyBorder="1" applyAlignment="1">
      <alignment horizontal="right" vertical="center"/>
    </xf>
    <xf numFmtId="165" fontId="2" fillId="5" borderId="8" xfId="0" applyNumberFormat="1" applyFont="1" applyFill="1" applyBorder="1" applyAlignment="1">
      <alignment horizontal="left" vertical="center"/>
    </xf>
    <xf numFmtId="3" fontId="7" fillId="5" borderId="11" xfId="0" applyNumberFormat="1" applyFont="1" applyFill="1" applyBorder="1" applyAlignment="1">
      <alignment horizontal="right" vertical="center"/>
    </xf>
    <xf numFmtId="9" fontId="6" fillId="5" borderId="1" xfId="0" applyNumberFormat="1" applyFont="1" applyFill="1" applyBorder="1" applyAlignment="1">
      <alignment horizontal="right" vertical="center"/>
    </xf>
    <xf numFmtId="0" fontId="6" fillId="5" borderId="15" xfId="0" applyFont="1" applyFill="1" applyBorder="1" applyAlignment="1">
      <alignment horizontal="right" vertical="center"/>
    </xf>
    <xf numFmtId="0" fontId="2" fillId="5" borderId="13" xfId="0" applyFont="1" applyFill="1" applyBorder="1" applyAlignment="1">
      <alignment horizontal="right" vertical="center"/>
    </xf>
    <xf numFmtId="3" fontId="2" fillId="5" borderId="1" xfId="0" applyNumberFormat="1" applyFont="1" applyFill="1" applyBorder="1" applyAlignment="1">
      <alignment horizontal="right" vertical="center" wrapText="1"/>
    </xf>
    <xf numFmtId="3" fontId="2" fillId="5" borderId="4" xfId="0" applyNumberFormat="1" applyFont="1" applyFill="1" applyBorder="1" applyAlignment="1">
      <alignment horizontal="right" vertical="center" wrapText="1"/>
    </xf>
    <xf numFmtId="3" fontId="2" fillId="5" borderId="0" xfId="0" applyNumberFormat="1" applyFont="1" applyFill="1" applyAlignment="1">
      <alignment horizontal="right" vertical="center" wrapText="1"/>
    </xf>
    <xf numFmtId="0" fontId="2" fillId="5" borderId="15" xfId="0" applyFont="1" applyFill="1" applyBorder="1" applyAlignment="1">
      <alignment horizontal="right" vertical="center" wrapText="1"/>
    </xf>
    <xf numFmtId="165" fontId="7" fillId="5" borderId="31" xfId="0" applyNumberFormat="1" applyFont="1" applyFill="1" applyBorder="1" applyAlignment="1">
      <alignment horizontal="right" vertical="center"/>
    </xf>
    <xf numFmtId="165" fontId="7" fillId="5" borderId="11" xfId="0" applyNumberFormat="1" applyFont="1" applyFill="1" applyBorder="1" applyAlignment="1">
      <alignment horizontal="right" vertical="center"/>
    </xf>
    <xf numFmtId="165" fontId="17" fillId="7" borderId="27" xfId="0" applyNumberFormat="1" applyFont="1" applyFill="1" applyBorder="1" applyAlignment="1">
      <alignment horizontal="right" vertical="center"/>
    </xf>
    <xf numFmtId="3" fontId="7" fillId="5" borderId="8" xfId="0" applyNumberFormat="1" applyFont="1" applyFill="1" applyBorder="1" applyAlignment="1">
      <alignment horizontal="right" vertical="center"/>
    </xf>
    <xf numFmtId="165" fontId="7" fillId="5" borderId="8" xfId="0" applyNumberFormat="1" applyFont="1" applyFill="1" applyBorder="1" applyAlignment="1">
      <alignment horizontal="right" vertical="center" wrapText="1"/>
    </xf>
    <xf numFmtId="3" fontId="10" fillId="5" borderId="0" xfId="0" applyNumberFormat="1" applyFont="1" applyFill="1" applyAlignment="1">
      <alignment horizontal="right" vertical="center"/>
    </xf>
    <xf numFmtId="165" fontId="7" fillId="5" borderId="15" xfId="0" applyNumberFormat="1" applyFont="1" applyFill="1" applyBorder="1" applyAlignment="1">
      <alignment horizontal="left" vertical="center"/>
    </xf>
    <xf numFmtId="0" fontId="17" fillId="0" borderId="1" xfId="0" applyFont="1" applyBorder="1" applyAlignment="1">
      <alignment horizontal="left" vertical="center"/>
    </xf>
    <xf numFmtId="0" fontId="17" fillId="3" borderId="1" xfId="0" applyFont="1" applyFill="1" applyBorder="1" applyAlignment="1" applyProtection="1">
      <alignment horizontal="left" vertical="center"/>
      <protection locked="0"/>
    </xf>
    <xf numFmtId="0" fontId="6" fillId="5" borderId="1" xfId="0" applyFont="1" applyFill="1" applyBorder="1" applyAlignment="1">
      <alignment horizontal="right" vertical="center"/>
    </xf>
    <xf numFmtId="0" fontId="2" fillId="5" borderId="1" xfId="0" quotePrefix="1" applyFont="1" applyFill="1" applyBorder="1" applyAlignment="1">
      <alignment horizontal="right" vertical="center"/>
    </xf>
    <xf numFmtId="165" fontId="7" fillId="5" borderId="8" xfId="0" applyNumberFormat="1" applyFont="1" applyFill="1" applyBorder="1" applyAlignment="1">
      <alignment horizontal="right" vertical="center"/>
    </xf>
    <xf numFmtId="9" fontId="2" fillId="4" borderId="1" xfId="0" applyNumberFormat="1" applyFont="1" applyFill="1" applyBorder="1" applyAlignment="1" applyProtection="1">
      <alignment horizontal="right" vertical="center"/>
      <protection locked="0"/>
    </xf>
    <xf numFmtId="0" fontId="17" fillId="5" borderId="0" xfId="0" applyFont="1" applyFill="1" applyAlignment="1">
      <alignment horizontal="right" vertical="center"/>
    </xf>
    <xf numFmtId="165" fontId="7" fillId="5" borderId="0" xfId="0" applyNumberFormat="1" applyFont="1" applyFill="1" applyAlignment="1">
      <alignment horizontal="right" vertical="center" wrapText="1"/>
    </xf>
    <xf numFmtId="0" fontId="2" fillId="5" borderId="20" xfId="0" applyFont="1" applyFill="1" applyBorder="1" applyAlignment="1">
      <alignment horizontal="right" vertical="center"/>
    </xf>
    <xf numFmtId="165" fontId="7" fillId="5" borderId="15" xfId="0" applyNumberFormat="1" applyFont="1" applyFill="1" applyBorder="1" applyAlignment="1">
      <alignment horizontal="right" vertical="center"/>
    </xf>
    <xf numFmtId="49" fontId="7" fillId="9" borderId="2" xfId="0" applyNumberFormat="1" applyFont="1" applyFill="1" applyBorder="1" applyAlignment="1">
      <alignment horizontal="left" vertical="center"/>
    </xf>
    <xf numFmtId="49" fontId="17" fillId="5" borderId="1" xfId="0" applyNumberFormat="1" applyFont="1" applyFill="1" applyBorder="1" applyAlignment="1">
      <alignment horizontal="left" vertical="center" wrapText="1"/>
    </xf>
    <xf numFmtId="3" fontId="17" fillId="5" borderId="1" xfId="0" applyNumberFormat="1" applyFont="1" applyFill="1" applyBorder="1" applyAlignment="1">
      <alignment horizontal="right" vertical="center" wrapText="1"/>
    </xf>
    <xf numFmtId="0" fontId="17" fillId="5" borderId="0" xfId="0" applyFont="1" applyFill="1" applyAlignment="1">
      <alignment horizontal="left" vertical="center" wrapText="1"/>
    </xf>
    <xf numFmtId="164" fontId="17" fillId="5" borderId="0" xfId="0" applyNumberFormat="1" applyFont="1" applyFill="1" applyAlignment="1">
      <alignment horizontal="left" vertical="center" wrapText="1"/>
    </xf>
    <xf numFmtId="3" fontId="7" fillId="5" borderId="0" xfId="0" applyNumberFormat="1" applyFont="1" applyFill="1" applyAlignment="1">
      <alignment horizontal="left" vertical="center" wrapText="1"/>
    </xf>
    <xf numFmtId="0" fontId="6" fillId="9" borderId="6" xfId="0" applyFont="1" applyFill="1" applyBorder="1" applyAlignment="1">
      <alignment horizontal="left" vertical="center" wrapText="1"/>
    </xf>
    <xf numFmtId="0" fontId="10" fillId="9" borderId="6" xfId="0" applyFont="1" applyFill="1" applyBorder="1" applyAlignment="1">
      <alignment horizontal="left" vertical="center" wrapText="1"/>
    </xf>
    <xf numFmtId="3" fontId="6" fillId="9" borderId="6" xfId="0" applyNumberFormat="1" applyFont="1" applyFill="1" applyBorder="1" applyAlignment="1">
      <alignment horizontal="right" vertical="center" wrapText="1"/>
    </xf>
    <xf numFmtId="0" fontId="12" fillId="5" borderId="0" xfId="0" applyFont="1" applyFill="1" applyAlignment="1">
      <alignment horizontal="left" vertical="center" wrapText="1"/>
    </xf>
    <xf numFmtId="3" fontId="6" fillId="5" borderId="0" xfId="0" applyNumberFormat="1" applyFont="1" applyFill="1" applyAlignment="1">
      <alignment horizontal="left" vertical="center" wrapText="1"/>
    </xf>
    <xf numFmtId="0" fontId="2" fillId="5" borderId="9" xfId="0" applyFont="1" applyFill="1" applyBorder="1" applyAlignment="1">
      <alignment horizontal="left" vertical="center" wrapText="1"/>
    </xf>
    <xf numFmtId="3" fontId="6" fillId="5" borderId="11" xfId="0" applyNumberFormat="1" applyFont="1" applyFill="1" applyBorder="1" applyAlignment="1">
      <alignment horizontal="left" vertical="center" wrapText="1"/>
    </xf>
    <xf numFmtId="0" fontId="2" fillId="5" borderId="10" xfId="0" applyFont="1" applyFill="1" applyBorder="1" applyAlignment="1">
      <alignment horizontal="left" vertical="center" wrapText="1"/>
    </xf>
    <xf numFmtId="0" fontId="28" fillId="5" borderId="0" xfId="0" applyFont="1" applyFill="1" applyAlignment="1">
      <alignment horizontal="left" vertical="center" wrapText="1"/>
    </xf>
    <xf numFmtId="0" fontId="2" fillId="5" borderId="15" xfId="0" applyFont="1" applyFill="1" applyBorder="1" applyAlignment="1">
      <alignment horizontal="left" vertical="center" wrapText="1"/>
    </xf>
    <xf numFmtId="49" fontId="6" fillId="9" borderId="1" xfId="0" applyNumberFormat="1" applyFont="1" applyFill="1" applyBorder="1" applyAlignment="1">
      <alignment horizontal="left" vertical="center" wrapText="1"/>
    </xf>
    <xf numFmtId="0" fontId="6" fillId="9" borderId="1" xfId="0" applyFont="1" applyFill="1" applyBorder="1" applyAlignment="1">
      <alignment horizontal="right" vertical="center" wrapText="1"/>
    </xf>
    <xf numFmtId="0" fontId="6" fillId="9" borderId="4" xfId="0" applyFont="1" applyFill="1" applyBorder="1" applyAlignment="1">
      <alignment horizontal="right" vertical="center" wrapText="1"/>
    </xf>
    <xf numFmtId="0" fontId="2" fillId="5" borderId="0" xfId="0" applyFont="1" applyFill="1" applyAlignment="1">
      <alignment horizontal="right" vertical="center" wrapText="1"/>
    </xf>
    <xf numFmtId="3" fontId="6" fillId="9" borderId="1" xfId="0" applyNumberFormat="1" applyFont="1" applyFill="1" applyBorder="1" applyAlignment="1">
      <alignment horizontal="right" vertical="center" wrapText="1"/>
    </xf>
    <xf numFmtId="0" fontId="17" fillId="5" borderId="1" xfId="0" applyFont="1" applyFill="1" applyBorder="1" applyAlignment="1">
      <alignment horizontal="left" vertical="center" wrapText="1"/>
    </xf>
    <xf numFmtId="165" fontId="2" fillId="5" borderId="1" xfId="0" applyNumberFormat="1" applyFont="1" applyFill="1" applyBorder="1" applyAlignment="1">
      <alignment horizontal="right" vertical="center" wrapText="1"/>
    </xf>
    <xf numFmtId="2" fontId="2" fillId="5" borderId="1" xfId="0" applyNumberFormat="1" applyFont="1" applyFill="1" applyBorder="1" applyAlignment="1">
      <alignment horizontal="right" vertical="center" wrapText="1"/>
    </xf>
    <xf numFmtId="0" fontId="2" fillId="5" borderId="1" xfId="0" applyFont="1" applyFill="1" applyBorder="1" applyAlignment="1">
      <alignment horizontal="right" vertical="center" wrapText="1"/>
    </xf>
    <xf numFmtId="165" fontId="2" fillId="5" borderId="4" xfId="0" applyNumberFormat="1" applyFont="1" applyFill="1" applyBorder="1" applyAlignment="1">
      <alignment horizontal="right" vertical="center" wrapText="1"/>
    </xf>
    <xf numFmtId="3" fontId="7" fillId="5" borderId="0" xfId="0" applyNumberFormat="1" applyFont="1" applyFill="1" applyAlignment="1">
      <alignment horizontal="right" vertical="center" wrapText="1"/>
    </xf>
    <xf numFmtId="165" fontId="6" fillId="5" borderId="37" xfId="0" applyNumberFormat="1" applyFont="1" applyFill="1" applyBorder="1" applyAlignment="1">
      <alignment horizontal="right" vertical="center" wrapText="1"/>
    </xf>
    <xf numFmtId="0" fontId="6" fillId="5" borderId="0" xfId="0" applyFont="1" applyFill="1" applyAlignment="1">
      <alignment horizontal="right" vertical="center" wrapText="1"/>
    </xf>
    <xf numFmtId="3" fontId="6" fillId="5" borderId="37" xfId="0" applyNumberFormat="1" applyFont="1" applyFill="1" applyBorder="1" applyAlignment="1">
      <alignment horizontal="right" vertical="center" wrapText="1"/>
    </xf>
    <xf numFmtId="9" fontId="6" fillId="5" borderId="3" xfId="0" applyNumberFormat="1" applyFont="1" applyFill="1" applyBorder="1" applyAlignment="1">
      <alignment horizontal="right" vertical="center" wrapText="1"/>
    </xf>
    <xf numFmtId="165" fontId="2" fillId="5" borderId="0" xfId="0" applyNumberFormat="1" applyFont="1" applyFill="1" applyAlignment="1">
      <alignment horizontal="right" vertical="center" wrapText="1"/>
    </xf>
    <xf numFmtId="0" fontId="2" fillId="5" borderId="12" xfId="0" applyFont="1" applyFill="1" applyBorder="1" applyAlignment="1">
      <alignment horizontal="left" vertical="center" wrapText="1"/>
    </xf>
    <xf numFmtId="0" fontId="2" fillId="5" borderId="8" xfId="0" applyFont="1" applyFill="1" applyBorder="1" applyAlignment="1">
      <alignment horizontal="right" vertical="center" wrapText="1"/>
    </xf>
    <xf numFmtId="3" fontId="2" fillId="5" borderId="8" xfId="0" applyNumberFormat="1" applyFont="1" applyFill="1" applyBorder="1" applyAlignment="1">
      <alignment horizontal="left" vertical="center" wrapText="1"/>
    </xf>
    <xf numFmtId="0" fontId="12" fillId="5" borderId="0" xfId="0" applyFont="1" applyFill="1" applyAlignment="1">
      <alignment horizontal="right" vertical="center" wrapText="1"/>
    </xf>
    <xf numFmtId="0" fontId="17" fillId="5" borderId="0" xfId="0" applyFont="1" applyFill="1" applyAlignment="1">
      <alignment vertical="center" wrapText="1"/>
    </xf>
    <xf numFmtId="0" fontId="6" fillId="9" borderId="1" xfId="0" quotePrefix="1" applyFont="1" applyFill="1" applyBorder="1" applyAlignment="1">
      <alignment horizontal="right" vertical="center" wrapText="1"/>
    </xf>
    <xf numFmtId="165" fontId="7" fillId="9" borderId="1" xfId="0" applyNumberFormat="1" applyFont="1" applyFill="1" applyBorder="1" applyAlignment="1">
      <alignment horizontal="right" vertical="center" wrapText="1"/>
    </xf>
    <xf numFmtId="9" fontId="6" fillId="5" borderId="0" xfId="0" applyNumberFormat="1" applyFont="1" applyFill="1" applyAlignment="1">
      <alignment horizontal="right" vertical="center" wrapText="1"/>
    </xf>
    <xf numFmtId="0" fontId="6" fillId="5" borderId="15" xfId="0" applyFont="1" applyFill="1" applyBorder="1" applyAlignment="1">
      <alignment horizontal="left" vertical="center" wrapText="1"/>
    </xf>
    <xf numFmtId="0" fontId="2" fillId="7" borderId="1" xfId="0" applyFont="1" applyFill="1" applyBorder="1" applyAlignment="1">
      <alignment horizontal="left" vertical="center" wrapText="1"/>
    </xf>
    <xf numFmtId="165" fontId="17" fillId="7" borderId="1" xfId="0" applyNumberFormat="1" applyFont="1" applyFill="1" applyBorder="1" applyAlignment="1">
      <alignment horizontal="right" vertical="center" wrapText="1"/>
    </xf>
    <xf numFmtId="165" fontId="17" fillId="7" borderId="4" xfId="0" applyNumberFormat="1" applyFont="1" applyFill="1" applyBorder="1" applyAlignment="1">
      <alignment horizontal="right" vertical="center" wrapText="1"/>
    </xf>
    <xf numFmtId="165" fontId="7" fillId="5" borderId="37" xfId="0" applyNumberFormat="1" applyFont="1" applyFill="1" applyBorder="1" applyAlignment="1">
      <alignment horizontal="right" vertical="center" wrapText="1"/>
    </xf>
    <xf numFmtId="9" fontId="7" fillId="5" borderId="0" xfId="0" applyNumberFormat="1" applyFont="1" applyFill="1" applyAlignment="1">
      <alignment horizontal="right" vertical="center" wrapText="1"/>
    </xf>
    <xf numFmtId="0" fontId="6" fillId="5" borderId="0" xfId="0" quotePrefix="1" applyFont="1" applyFill="1" applyAlignment="1">
      <alignment horizontal="left" vertical="center" wrapText="1"/>
    </xf>
    <xf numFmtId="0" fontId="2" fillId="5" borderId="12" xfId="0" applyFont="1" applyFill="1" applyBorder="1" applyAlignment="1">
      <alignment wrapText="1"/>
    </xf>
    <xf numFmtId="0" fontId="2" fillId="5" borderId="8" xfId="0" applyFont="1" applyFill="1" applyBorder="1" applyAlignment="1">
      <alignment wrapText="1"/>
    </xf>
    <xf numFmtId="0" fontId="2" fillId="5" borderId="8" xfId="0" applyFont="1" applyFill="1" applyBorder="1" applyAlignment="1">
      <alignment horizontal="left" wrapText="1"/>
    </xf>
    <xf numFmtId="164" fontId="2" fillId="5" borderId="8" xfId="0" applyNumberFormat="1" applyFont="1" applyFill="1" applyBorder="1" applyAlignment="1">
      <alignment horizontal="left" vertical="center" wrapText="1"/>
    </xf>
    <xf numFmtId="0" fontId="6" fillId="5" borderId="14" xfId="0" applyFont="1" applyFill="1" applyBorder="1" applyAlignment="1">
      <alignment horizontal="left" vertical="center" wrapText="1"/>
    </xf>
    <xf numFmtId="0" fontId="17" fillId="5" borderId="0" xfId="0" applyFont="1" applyFill="1" applyAlignment="1">
      <alignment wrapText="1"/>
    </xf>
    <xf numFmtId="0" fontId="18" fillId="5" borderId="14" xfId="0" applyFont="1" applyFill="1" applyBorder="1" applyAlignment="1">
      <alignment horizontal="left" vertical="center" wrapText="1"/>
    </xf>
    <xf numFmtId="0" fontId="18" fillId="5" borderId="0" xfId="0" applyFont="1" applyFill="1" applyAlignment="1">
      <alignment horizontal="left" vertical="center" wrapText="1"/>
    </xf>
    <xf numFmtId="0" fontId="17" fillId="5" borderId="14" xfId="0" applyFont="1" applyFill="1" applyBorder="1" applyAlignment="1">
      <alignment horizontal="left" vertical="center" wrapText="1"/>
    </xf>
    <xf numFmtId="0" fontId="17" fillId="5" borderId="12" xfId="0" applyFont="1" applyFill="1" applyBorder="1" applyAlignment="1">
      <alignment horizontal="left" vertical="center" wrapText="1"/>
    </xf>
    <xf numFmtId="0" fontId="17" fillId="5" borderId="8" xfId="0" applyFont="1" applyFill="1" applyBorder="1" applyAlignment="1">
      <alignment horizontal="left" vertical="center" wrapText="1"/>
    </xf>
    <xf numFmtId="0" fontId="18" fillId="5" borderId="8" xfId="0" applyFont="1" applyFill="1" applyBorder="1" applyAlignment="1">
      <alignment horizontal="left" vertical="center" wrapText="1"/>
    </xf>
    <xf numFmtId="0" fontId="2" fillId="5" borderId="0" xfId="0" applyFont="1" applyFill="1" applyAlignment="1">
      <alignment wrapText="1"/>
    </xf>
    <xf numFmtId="0" fontId="2" fillId="5" borderId="0" xfId="0" applyFont="1" applyFill="1" applyAlignment="1">
      <alignment horizontal="left" wrapText="1"/>
    </xf>
    <xf numFmtId="0" fontId="7" fillId="7" borderId="1" xfId="0" applyFont="1" applyFill="1" applyBorder="1" applyAlignment="1">
      <alignment horizontal="left" vertical="center" wrapText="1"/>
    </xf>
    <xf numFmtId="0" fontId="17" fillId="7" borderId="1" xfId="0" applyFont="1" applyFill="1" applyBorder="1" applyAlignment="1">
      <alignment horizontal="left" vertical="center" wrapText="1"/>
    </xf>
    <xf numFmtId="9" fontId="2" fillId="7" borderId="1" xfId="0" applyNumberFormat="1" applyFont="1" applyFill="1" applyBorder="1" applyAlignment="1">
      <alignment horizontal="right" vertical="center" wrapText="1"/>
    </xf>
    <xf numFmtId="0" fontId="2" fillId="7" borderId="1" xfId="0" applyFont="1" applyFill="1" applyBorder="1" applyAlignment="1">
      <alignment horizontal="right" vertical="center"/>
    </xf>
    <xf numFmtId="3" fontId="6" fillId="0" borderId="1" xfId="0" applyNumberFormat="1" applyFont="1" applyBorder="1" applyAlignment="1">
      <alignment horizontal="right" vertical="center"/>
    </xf>
    <xf numFmtId="4" fontId="2" fillId="7" borderId="1" xfId="0" applyNumberFormat="1" applyFont="1" applyFill="1" applyBorder="1" applyAlignment="1">
      <alignment horizontal="right" vertical="center"/>
    </xf>
    <xf numFmtId="0" fontId="6" fillId="9" borderId="3" xfId="0" applyFont="1" applyFill="1" applyBorder="1" applyAlignment="1">
      <alignment horizontal="left" vertical="center"/>
    </xf>
    <xf numFmtId="9" fontId="2" fillId="7" borderId="1" xfId="0" applyNumberFormat="1" applyFont="1" applyFill="1" applyBorder="1" applyAlignment="1">
      <alignment horizontal="right" vertical="center"/>
    </xf>
    <xf numFmtId="3" fontId="7" fillId="7" borderId="1" xfId="0" applyNumberFormat="1" applyFont="1" applyFill="1" applyBorder="1" applyAlignment="1">
      <alignment horizontal="left" vertical="center" wrapText="1"/>
    </xf>
    <xf numFmtId="3" fontId="17" fillId="7" borderId="1" xfId="0" applyNumberFormat="1" applyFont="1" applyFill="1" applyBorder="1" applyAlignment="1">
      <alignment horizontal="left" vertical="center" wrapText="1"/>
    </xf>
    <xf numFmtId="0" fontId="2" fillId="5" borderId="0" xfId="0" applyFont="1" applyFill="1" applyAlignment="1">
      <alignment horizontal="left" vertical="top"/>
    </xf>
    <xf numFmtId="0" fontId="12" fillId="5" borderId="0" xfId="0" applyFont="1" applyFill="1" applyAlignment="1">
      <alignment horizontal="left" vertical="top"/>
    </xf>
    <xf numFmtId="3" fontId="2" fillId="7" borderId="1" xfId="0" applyNumberFormat="1" applyFont="1" applyFill="1" applyBorder="1" applyAlignment="1">
      <alignment horizontal="left" vertical="center"/>
    </xf>
    <xf numFmtId="164" fontId="2" fillId="7" borderId="1" xfId="0" applyNumberFormat="1" applyFont="1" applyFill="1" applyBorder="1" applyAlignment="1">
      <alignment horizontal="left" vertical="center"/>
    </xf>
    <xf numFmtId="3" fontId="6" fillId="0" borderId="2" xfId="0" applyNumberFormat="1" applyFont="1" applyBorder="1" applyAlignment="1">
      <alignment horizontal="right" vertical="center"/>
    </xf>
    <xf numFmtId="3" fontId="14" fillId="5" borderId="0" xfId="0" applyNumberFormat="1" applyFont="1" applyFill="1" applyAlignment="1">
      <alignment horizontal="right" vertical="center" wrapText="1"/>
    </xf>
    <xf numFmtId="0" fontId="14" fillId="5" borderId="15" xfId="0" applyFont="1" applyFill="1" applyBorder="1" applyAlignment="1">
      <alignment horizontal="right" vertical="center" wrapText="1"/>
    </xf>
    <xf numFmtId="0" fontId="12" fillId="5" borderId="20" xfId="0" applyFont="1" applyFill="1" applyBorder="1" applyAlignment="1">
      <alignment horizontal="right" vertical="center"/>
    </xf>
    <xf numFmtId="0" fontId="2" fillId="0" borderId="8" xfId="0" applyFont="1" applyBorder="1" applyAlignment="1">
      <alignment horizontal="right" vertical="center" wrapText="1"/>
    </xf>
    <xf numFmtId="3" fontId="6" fillId="5" borderId="8" xfId="0" applyNumberFormat="1" applyFont="1" applyFill="1" applyBorder="1" applyAlignment="1">
      <alignment horizontal="left" vertical="center"/>
    </xf>
    <xf numFmtId="0" fontId="2" fillId="0" borderId="11" xfId="0" applyFont="1" applyBorder="1" applyAlignment="1">
      <alignment horizontal="right" vertical="center"/>
    </xf>
    <xf numFmtId="0" fontId="17" fillId="5" borderId="0" xfId="0" applyFont="1" applyFill="1"/>
    <xf numFmtId="9" fontId="2" fillId="5" borderId="0" xfId="0" applyNumberFormat="1" applyFont="1" applyFill="1" applyAlignment="1">
      <alignment horizontal="left" vertical="center"/>
    </xf>
    <xf numFmtId="9" fontId="18" fillId="5" borderId="0" xfId="0" applyNumberFormat="1" applyFont="1" applyFill="1" applyAlignment="1">
      <alignment horizontal="left" vertical="center"/>
    </xf>
    <xf numFmtId="0" fontId="17" fillId="5" borderId="11" xfId="0" applyFont="1" applyFill="1" applyBorder="1"/>
    <xf numFmtId="0" fontId="18" fillId="5" borderId="8" xfId="0" applyFont="1" applyFill="1" applyBorder="1" applyAlignment="1">
      <alignment horizontal="left" vertical="center"/>
    </xf>
    <xf numFmtId="3" fontId="6" fillId="0" borderId="0" xfId="0" applyNumberFormat="1" applyFont="1" applyAlignment="1">
      <alignment horizontal="left" vertical="center"/>
    </xf>
    <xf numFmtId="0" fontId="6" fillId="7" borderId="1" xfId="0" applyFont="1" applyFill="1" applyBorder="1" applyAlignment="1">
      <alignment horizontal="left" vertical="center"/>
    </xf>
    <xf numFmtId="9" fontId="2" fillId="7" borderId="1" xfId="0" applyNumberFormat="1" applyFont="1" applyFill="1" applyBorder="1" applyAlignment="1">
      <alignment horizontal="left" vertical="center"/>
    </xf>
    <xf numFmtId="0" fontId="13" fillId="5" borderId="0" xfId="0" applyFont="1" applyFill="1" applyAlignment="1">
      <alignment horizontal="left" vertical="center"/>
    </xf>
    <xf numFmtId="0" fontId="11" fillId="5" borderId="0" xfId="0" applyFont="1" applyFill="1" applyAlignment="1">
      <alignment horizontal="left" vertical="center"/>
    </xf>
    <xf numFmtId="0" fontId="17" fillId="7" borderId="1" xfId="0" applyFont="1" applyFill="1" applyBorder="1" applyAlignment="1">
      <alignment horizontal="right" vertical="center" wrapText="1"/>
    </xf>
    <xf numFmtId="0" fontId="6" fillId="9" borderId="1" xfId="0" applyFont="1" applyFill="1" applyBorder="1" applyAlignment="1">
      <alignment horizontal="right" vertical="top" wrapText="1"/>
    </xf>
    <xf numFmtId="3" fontId="6" fillId="9" borderId="3" xfId="0" applyNumberFormat="1" applyFont="1" applyFill="1" applyBorder="1" applyAlignment="1">
      <alignment horizontal="right" vertical="center"/>
    </xf>
    <xf numFmtId="3" fontId="6" fillId="9" borderId="3" xfId="0" applyNumberFormat="1" applyFont="1" applyFill="1" applyBorder="1" applyAlignment="1">
      <alignment horizontal="left" vertical="center"/>
    </xf>
    <xf numFmtId="0" fontId="16" fillId="5" borderId="0" xfId="0" applyFont="1" applyFill="1" applyAlignment="1">
      <alignment horizontal="left" vertical="center" wrapText="1"/>
    </xf>
    <xf numFmtId="49" fontId="2" fillId="0" borderId="2" xfId="0" applyNumberFormat="1" applyFont="1" applyBorder="1" applyAlignment="1">
      <alignment horizontal="left" vertical="center"/>
    </xf>
    <xf numFmtId="49" fontId="6" fillId="9" borderId="6" xfId="0" applyNumberFormat="1" applyFont="1" applyFill="1" applyBorder="1" applyAlignment="1">
      <alignment horizontal="left" vertical="center"/>
    </xf>
    <xf numFmtId="0" fontId="16" fillId="5" borderId="0" xfId="0" applyFont="1" applyFill="1" applyAlignment="1">
      <alignment horizontal="left" vertical="center"/>
    </xf>
    <xf numFmtId="0" fontId="6" fillId="5" borderId="8" xfId="0" applyFont="1" applyFill="1" applyBorder="1" applyAlignment="1">
      <alignment horizontal="right" vertical="center"/>
    </xf>
    <xf numFmtId="0" fontId="13" fillId="5" borderId="8" xfId="0" applyFont="1" applyFill="1" applyBorder="1" applyAlignment="1">
      <alignment horizontal="left" vertical="center"/>
    </xf>
    <xf numFmtId="0" fontId="11" fillId="5" borderId="8" xfId="0" applyFont="1" applyFill="1" applyBorder="1" applyAlignment="1">
      <alignment horizontal="right"/>
    </xf>
    <xf numFmtId="0" fontId="11" fillId="5" borderId="0" xfId="0" applyFont="1" applyFill="1" applyAlignment="1">
      <alignment horizontal="right"/>
    </xf>
    <xf numFmtId="0" fontId="13" fillId="5" borderId="0" xfId="0" applyFont="1" applyFill="1" applyAlignment="1">
      <alignment horizontal="left" vertical="center" wrapText="1"/>
    </xf>
    <xf numFmtId="0" fontId="15" fillId="5" borderId="0" xfId="0" applyFont="1" applyFill="1" applyAlignment="1">
      <alignment horizontal="left" vertical="center"/>
    </xf>
    <xf numFmtId="0" fontId="2" fillId="0" borderId="0" xfId="0" applyFont="1"/>
    <xf numFmtId="0" fontId="2" fillId="0" borderId="0" xfId="0" applyFont="1" applyAlignment="1">
      <alignment horizontal="left"/>
    </xf>
    <xf numFmtId="0" fontId="13" fillId="0" borderId="0" xfId="0" applyFont="1" applyAlignment="1">
      <alignment horizontal="left" vertical="center"/>
    </xf>
    <xf numFmtId="0" fontId="11" fillId="0" borderId="0" xfId="0" applyFont="1" applyAlignment="1">
      <alignment horizontal="right"/>
    </xf>
    <xf numFmtId="0" fontId="2" fillId="5" borderId="0" xfId="0" applyFont="1" applyFill="1" applyAlignment="1">
      <alignment horizontal="left" vertical="top" wrapText="1"/>
    </xf>
    <xf numFmtId="164" fontId="2" fillId="5" borderId="0" xfId="0" applyNumberFormat="1" applyFont="1" applyFill="1" applyAlignment="1">
      <alignment horizontal="left" vertical="top" wrapText="1"/>
    </xf>
    <xf numFmtId="0" fontId="6" fillId="5" borderId="0" xfId="0" applyFont="1" applyFill="1" applyAlignment="1">
      <alignment horizontal="right" vertical="top" wrapText="1"/>
    </xf>
    <xf numFmtId="0" fontId="2" fillId="9" borderId="0" xfId="0" applyFont="1" applyFill="1" applyAlignment="1">
      <alignment horizontal="left" vertical="top" wrapText="1"/>
    </xf>
    <xf numFmtId="0" fontId="2" fillId="9" borderId="0" xfId="0" applyFont="1" applyFill="1" applyAlignment="1">
      <alignment horizontal="left" vertical="top"/>
    </xf>
    <xf numFmtId="164" fontId="2" fillId="9" borderId="0" xfId="0" applyNumberFormat="1" applyFont="1" applyFill="1" applyAlignment="1">
      <alignment horizontal="left" vertical="top" wrapText="1"/>
    </xf>
    <xf numFmtId="3" fontId="6" fillId="9" borderId="0" xfId="0" applyNumberFormat="1" applyFont="1" applyFill="1" applyAlignment="1">
      <alignment horizontal="right" vertical="top" wrapText="1"/>
    </xf>
    <xf numFmtId="164" fontId="12" fillId="5" borderId="0" xfId="0" applyNumberFormat="1" applyFont="1" applyFill="1" applyAlignment="1">
      <alignment horizontal="left" vertical="center"/>
    </xf>
    <xf numFmtId="164" fontId="17" fillId="7" borderId="1" xfId="0" applyNumberFormat="1" applyFont="1" applyFill="1" applyBorder="1" applyAlignment="1">
      <alignment horizontal="left" vertical="center"/>
    </xf>
    <xf numFmtId="0" fontId="17" fillId="5" borderId="0" xfId="0" applyFont="1" applyFill="1" applyAlignment="1">
      <alignment horizontal="left" vertical="top"/>
    </xf>
    <xf numFmtId="0" fontId="6" fillId="9" borderId="6" xfId="0" applyFont="1" applyFill="1" applyBorder="1" applyAlignment="1">
      <alignment horizontal="left" vertical="top"/>
    </xf>
    <xf numFmtId="0" fontId="6" fillId="9" borderId="6" xfId="0" applyFont="1" applyFill="1" applyBorder="1" applyAlignment="1">
      <alignment horizontal="left" vertical="top" wrapText="1"/>
    </xf>
    <xf numFmtId="164" fontId="6" fillId="9" borderId="6" xfId="0" applyNumberFormat="1" applyFont="1" applyFill="1" applyBorder="1" applyAlignment="1">
      <alignment horizontal="left" vertical="top" wrapText="1"/>
    </xf>
    <xf numFmtId="3" fontId="6" fillId="9" borderId="6" xfId="0" applyNumberFormat="1" applyFont="1" applyFill="1" applyBorder="1" applyAlignment="1">
      <alignment horizontal="right" vertical="top" wrapText="1"/>
    </xf>
    <xf numFmtId="0" fontId="14" fillId="5" borderId="15" xfId="0" applyFont="1" applyFill="1" applyBorder="1" applyAlignment="1">
      <alignment horizontal="left" vertical="center" wrapText="1"/>
    </xf>
    <xf numFmtId="0" fontId="8" fillId="5" borderId="15" xfId="0" applyFont="1" applyFill="1" applyBorder="1" applyAlignment="1">
      <alignment horizontal="left" vertical="center" wrapText="1"/>
    </xf>
    <xf numFmtId="0" fontId="2" fillId="0" borderId="0" xfId="0" applyFont="1" applyAlignment="1">
      <alignment horizontal="right" vertical="center"/>
    </xf>
    <xf numFmtId="0" fontId="0" fillId="5" borderId="0" xfId="0" applyFill="1" applyAlignment="1">
      <alignment horizontal="left" vertical="center"/>
    </xf>
    <xf numFmtId="0" fontId="4" fillId="5" borderId="0" xfId="0" applyFont="1" applyFill="1" applyAlignment="1">
      <alignment horizontal="left" vertical="top"/>
    </xf>
    <xf numFmtId="164" fontId="17" fillId="5" borderId="0" xfId="0" applyNumberFormat="1" applyFont="1" applyFill="1" applyAlignment="1">
      <alignment horizontal="left" vertical="center"/>
    </xf>
    <xf numFmtId="49" fontId="17" fillId="0" borderId="0" xfId="0" applyNumberFormat="1" applyFont="1" applyAlignment="1">
      <alignment horizontal="left" vertical="center"/>
    </xf>
    <xf numFmtId="0" fontId="2" fillId="5" borderId="13" xfId="0" applyFont="1" applyFill="1" applyBorder="1"/>
    <xf numFmtId="165" fontId="2" fillId="5" borderId="4" xfId="0" applyNumberFormat="1" applyFont="1" applyFill="1" applyBorder="1" applyAlignment="1">
      <alignment horizontal="right" vertical="center"/>
    </xf>
    <xf numFmtId="165" fontId="2" fillId="5" borderId="27" xfId="0" applyNumberFormat="1" applyFont="1" applyFill="1" applyBorder="1" applyAlignment="1">
      <alignment horizontal="right" vertical="center"/>
    </xf>
    <xf numFmtId="0" fontId="6" fillId="5" borderId="8" xfId="0" applyFont="1" applyFill="1" applyBorder="1" applyAlignment="1">
      <alignment horizontal="left" vertical="center"/>
    </xf>
    <xf numFmtId="0" fontId="0" fillId="5" borderId="0" xfId="0" applyFill="1" applyAlignment="1">
      <alignment horizontal="center"/>
    </xf>
    <xf numFmtId="14" fontId="4" fillId="5" borderId="0" xfId="0" applyNumberFormat="1" applyFont="1" applyFill="1" applyAlignment="1">
      <alignment horizontal="right" vertical="top"/>
    </xf>
    <xf numFmtId="0" fontId="4" fillId="5" borderId="0" xfId="0" applyFont="1" applyFill="1" applyAlignment="1">
      <alignment horizontal="right" vertical="top"/>
    </xf>
    <xf numFmtId="0" fontId="3" fillId="5" borderId="0" xfId="0" applyFont="1" applyFill="1" applyAlignment="1">
      <alignment horizontal="center"/>
    </xf>
    <xf numFmtId="0" fontId="2" fillId="5" borderId="17" xfId="0" applyFont="1" applyFill="1" applyBorder="1" applyAlignment="1">
      <alignment horizontal="center" vertical="center" wrapText="1"/>
    </xf>
    <xf numFmtId="0" fontId="6" fillId="5" borderId="0" xfId="0" applyFont="1" applyFill="1" applyAlignment="1">
      <alignment horizontal="center"/>
    </xf>
    <xf numFmtId="0" fontId="0" fillId="5" borderId="17" xfId="0" applyFill="1" applyBorder="1"/>
    <xf numFmtId="4" fontId="2" fillId="5" borderId="0" xfId="0" applyNumberFormat="1" applyFont="1" applyFill="1" applyAlignment="1">
      <alignment horizontal="center" vertical="center"/>
    </xf>
    <xf numFmtId="0" fontId="0" fillId="5" borderId="7" xfId="0" applyFill="1" applyBorder="1"/>
    <xf numFmtId="0" fontId="2" fillId="5" borderId="0" xfId="0" applyFont="1" applyFill="1" applyAlignment="1">
      <alignment horizontal="left" indent="1"/>
    </xf>
    <xf numFmtId="3" fontId="6" fillId="5" borderId="0" xfId="0" applyNumberFormat="1" applyFont="1" applyFill="1" applyAlignment="1">
      <alignment horizontal="center"/>
    </xf>
    <xf numFmtId="3" fontId="2" fillId="5" borderId="0" xfId="0" applyNumberFormat="1" applyFont="1" applyFill="1"/>
    <xf numFmtId="0" fontId="0" fillId="5" borderId="0" xfId="0" applyFill="1" applyAlignment="1">
      <alignment horizontal="left" indent="1"/>
    </xf>
    <xf numFmtId="0" fontId="34" fillId="5" borderId="0" xfId="0" applyFont="1" applyFill="1" applyAlignment="1">
      <alignment horizontal="left" indent="1"/>
    </xf>
    <xf numFmtId="0" fontId="2" fillId="4" borderId="17" xfId="0" applyFont="1" applyFill="1" applyBorder="1" applyAlignment="1" applyProtection="1">
      <alignment horizontal="center" vertical="center" wrapText="1"/>
      <protection locked="0"/>
    </xf>
    <xf numFmtId="3" fontId="2" fillId="4" borderId="17" xfId="0" applyNumberFormat="1" applyFont="1" applyFill="1" applyBorder="1" applyAlignment="1" applyProtection="1">
      <alignment horizontal="center" vertical="center"/>
      <protection locked="0"/>
    </xf>
    <xf numFmtId="4" fontId="2" fillId="7" borderId="17" xfId="0" applyNumberFormat="1" applyFont="1" applyFill="1" applyBorder="1" applyAlignment="1">
      <alignment horizontal="center" vertical="center"/>
    </xf>
    <xf numFmtId="4" fontId="2" fillId="11" borderId="17" xfId="0" applyNumberFormat="1" applyFont="1" applyFill="1" applyBorder="1" applyAlignment="1">
      <alignment horizontal="center" vertical="center"/>
    </xf>
    <xf numFmtId="4" fontId="2" fillId="8" borderId="17" xfId="0" applyNumberFormat="1" applyFont="1" applyFill="1" applyBorder="1" applyAlignment="1">
      <alignment horizontal="center" vertical="center"/>
    </xf>
    <xf numFmtId="9" fontId="2" fillId="4" borderId="1" xfId="0" applyNumberFormat="1" applyFont="1" applyFill="1" applyBorder="1" applyAlignment="1" applyProtection="1">
      <alignment horizontal="right" vertical="center" wrapText="1"/>
      <protection locked="0"/>
    </xf>
    <xf numFmtId="3" fontId="2" fillId="4" borderId="1" xfId="0" applyNumberFormat="1" applyFont="1" applyFill="1" applyBorder="1" applyAlignment="1" applyProtection="1">
      <alignment horizontal="right" vertical="center"/>
      <protection locked="0"/>
    </xf>
    <xf numFmtId="3" fontId="17" fillId="4" borderId="1" xfId="0" applyNumberFormat="1" applyFont="1" applyFill="1" applyBorder="1" applyAlignment="1" applyProtection="1">
      <alignment horizontal="right" vertical="center"/>
      <protection locked="0"/>
    </xf>
    <xf numFmtId="16" fontId="17" fillId="4" borderId="1" xfId="0" applyNumberFormat="1" applyFont="1" applyFill="1" applyBorder="1" applyAlignment="1" applyProtection="1">
      <alignment horizontal="left" vertical="center" wrapText="1"/>
      <protection locked="0"/>
    </xf>
    <xf numFmtId="0" fontId="3" fillId="11" borderId="17" xfId="0" applyFont="1" applyFill="1" applyBorder="1" applyAlignment="1">
      <alignment horizontal="center" vertical="center"/>
    </xf>
    <xf numFmtId="0" fontId="3" fillId="8" borderId="17" xfId="0" applyFont="1" applyFill="1" applyBorder="1" applyAlignment="1">
      <alignment horizontal="center" vertical="center"/>
    </xf>
    <xf numFmtId="0" fontId="2" fillId="5" borderId="0" xfId="0" applyFont="1" applyFill="1" applyAlignment="1">
      <alignment horizontal="left" vertical="center" wrapText="1"/>
    </xf>
    <xf numFmtId="49" fontId="6" fillId="9" borderId="2" xfId="0" applyNumberFormat="1"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8" xfId="0" applyFont="1" applyFill="1" applyBorder="1" applyAlignment="1">
      <alignment horizontal="left" vertical="center"/>
    </xf>
    <xf numFmtId="0" fontId="2" fillId="9" borderId="6" xfId="0" applyFont="1" applyFill="1" applyBorder="1" applyAlignment="1">
      <alignment horizontal="right" vertical="center"/>
    </xf>
    <xf numFmtId="0" fontId="2" fillId="9" borderId="6" xfId="0" applyFont="1" applyFill="1" applyBorder="1" applyAlignment="1">
      <alignment horizontal="left" vertical="center" wrapText="1"/>
    </xf>
    <xf numFmtId="0" fontId="2" fillId="9" borderId="6" xfId="0" applyFont="1" applyFill="1" applyBorder="1" applyAlignment="1">
      <alignment horizontal="left" vertical="center"/>
    </xf>
    <xf numFmtId="0" fontId="2" fillId="9" borderId="3" xfId="0" applyFont="1" applyFill="1" applyBorder="1" applyAlignment="1">
      <alignment horizontal="left" vertical="center"/>
    </xf>
    <xf numFmtId="0" fontId="6" fillId="9" borderId="3" xfId="0" applyFont="1" applyFill="1" applyBorder="1" applyAlignment="1">
      <alignment horizontal="left" vertical="center" wrapText="1"/>
    </xf>
    <xf numFmtId="0" fontId="2" fillId="0" borderId="0" xfId="0" applyFont="1" applyAlignment="1">
      <alignment horizontal="left" vertical="center" wrapText="1"/>
    </xf>
    <xf numFmtId="0" fontId="2" fillId="5" borderId="13" xfId="0" applyFont="1" applyFill="1" applyBorder="1" applyAlignment="1">
      <alignment horizontal="left" vertical="center" wrapText="1"/>
    </xf>
    <xf numFmtId="0" fontId="6" fillId="9" borderId="6" xfId="0" applyFont="1" applyFill="1" applyBorder="1" applyAlignment="1">
      <alignment horizontal="left" vertical="center"/>
    </xf>
    <xf numFmtId="0" fontId="17" fillId="4" borderId="1" xfId="0" applyFont="1" applyFill="1" applyBorder="1" applyAlignment="1" applyProtection="1">
      <alignment horizontal="left" vertical="center"/>
      <protection locked="0"/>
    </xf>
    <xf numFmtId="0" fontId="2" fillId="4" borderId="1" xfId="0" applyFont="1" applyFill="1" applyBorder="1" applyAlignment="1" applyProtection="1">
      <alignment horizontal="left" vertical="center"/>
      <protection locked="0"/>
    </xf>
    <xf numFmtId="0" fontId="6" fillId="9" borderId="3" xfId="0" applyFont="1" applyFill="1" applyBorder="1" applyAlignment="1">
      <alignment horizontal="left" vertical="top"/>
    </xf>
    <xf numFmtId="0" fontId="0" fillId="5" borderId="0" xfId="0" applyFill="1" applyAlignment="1">
      <alignment horizontal="center" vertical="center"/>
    </xf>
    <xf numFmtId="0" fontId="2" fillId="5" borderId="17" xfId="0" applyFont="1" applyFill="1" applyBorder="1" applyAlignment="1">
      <alignment horizontal="left" vertical="center" wrapText="1"/>
    </xf>
    <xf numFmtId="3" fontId="17" fillId="7" borderId="1" xfId="0" quotePrefix="1" applyNumberFormat="1" applyFont="1" applyFill="1" applyBorder="1" applyAlignment="1">
      <alignment horizontal="right" vertical="center" wrapText="1"/>
    </xf>
    <xf numFmtId="165" fontId="17" fillId="4" borderId="2" xfId="0" applyNumberFormat="1" applyFont="1" applyFill="1" applyBorder="1" applyAlignment="1" applyProtection="1">
      <alignment horizontal="right" vertical="center" wrapText="1"/>
      <protection locked="0"/>
    </xf>
    <xf numFmtId="165" fontId="17" fillId="4" borderId="1" xfId="0" applyNumberFormat="1" applyFont="1" applyFill="1" applyBorder="1" applyAlignment="1" applyProtection="1">
      <alignment horizontal="right" vertical="center"/>
      <protection locked="0"/>
    </xf>
    <xf numFmtId="14" fontId="6" fillId="5" borderId="0" xfId="0" applyNumberFormat="1" applyFont="1" applyFill="1" applyAlignment="1">
      <alignment horizontal="right" vertical="top"/>
    </xf>
    <xf numFmtId="0" fontId="6" fillId="5" borderId="0" xfId="0" applyFont="1" applyFill="1" applyAlignment="1">
      <alignment horizontal="right" vertical="top"/>
    </xf>
    <xf numFmtId="0" fontId="3" fillId="5" borderId="0" xfId="0" applyFont="1" applyFill="1"/>
    <xf numFmtId="4" fontId="6" fillId="5" borderId="17" xfId="0" applyNumberFormat="1" applyFont="1" applyFill="1" applyBorder="1" applyAlignment="1">
      <alignment horizontal="center" vertical="center"/>
    </xf>
    <xf numFmtId="4" fontId="6" fillId="5" borderId="40" xfId="0" applyNumberFormat="1" applyFont="1" applyFill="1" applyBorder="1" applyAlignment="1">
      <alignment horizontal="center" vertical="center"/>
    </xf>
    <xf numFmtId="4" fontId="6" fillId="5" borderId="41" xfId="0" applyNumberFormat="1" applyFont="1" applyFill="1" applyBorder="1" applyAlignment="1">
      <alignment horizontal="center" vertical="center"/>
    </xf>
    <xf numFmtId="0" fontId="36" fillId="5" borderId="0" xfId="1" applyFont="1" applyFill="1" applyAlignment="1" applyProtection="1">
      <alignment horizontal="center"/>
    </xf>
    <xf numFmtId="49" fontId="7" fillId="9" borderId="9" xfId="0" applyNumberFormat="1" applyFont="1" applyFill="1" applyBorder="1" applyAlignment="1">
      <alignment horizontal="left" vertical="center"/>
    </xf>
    <xf numFmtId="0" fontId="35" fillId="5" borderId="0" xfId="0" applyFont="1" applyFill="1" applyAlignment="1">
      <alignment horizontal="left" vertical="center"/>
    </xf>
    <xf numFmtId="0" fontId="13" fillId="4" borderId="1" xfId="0" applyFont="1" applyFill="1" applyBorder="1" applyAlignment="1" applyProtection="1">
      <alignment horizontal="left" vertical="center"/>
      <protection locked="0"/>
    </xf>
    <xf numFmtId="0" fontId="13" fillId="3" borderId="1" xfId="0" applyFont="1" applyFill="1" applyBorder="1" applyAlignment="1" applyProtection="1">
      <alignment horizontal="left" vertical="center"/>
      <protection locked="0"/>
    </xf>
    <xf numFmtId="3" fontId="8" fillId="5" borderId="0" xfId="0" applyNumberFormat="1" applyFont="1" applyFill="1" applyAlignment="1">
      <alignment horizontal="right" vertical="center"/>
    </xf>
    <xf numFmtId="0" fontId="27" fillId="0" borderId="0" xfId="0" applyFont="1" applyAlignment="1">
      <alignment horizontal="left" vertical="center"/>
    </xf>
    <xf numFmtId="0" fontId="12" fillId="0" borderId="0" xfId="0" applyFont="1" applyAlignment="1">
      <alignment horizontal="left" vertical="center"/>
    </xf>
    <xf numFmtId="0" fontId="17" fillId="5" borderId="8" xfId="0" applyFont="1" applyFill="1" applyBorder="1" applyAlignment="1">
      <alignment horizontal="left" vertical="center"/>
    </xf>
    <xf numFmtId="0" fontId="2" fillId="9" borderId="1" xfId="0" applyFont="1" applyFill="1" applyBorder="1" applyAlignment="1">
      <alignment horizontal="left" vertical="center"/>
    </xf>
    <xf numFmtId="0" fontId="28" fillId="5" borderId="9" xfId="0" applyFont="1" applyFill="1" applyBorder="1"/>
    <xf numFmtId="0" fontId="28" fillId="5" borderId="11" xfId="0" applyFont="1" applyFill="1" applyBorder="1" applyAlignment="1">
      <alignment wrapText="1"/>
    </xf>
    <xf numFmtId="0" fontId="28" fillId="5" borderId="11" xfId="0" applyFont="1" applyFill="1" applyBorder="1"/>
    <xf numFmtId="0" fontId="6" fillId="12" borderId="11" xfId="0" applyFont="1" applyFill="1" applyBorder="1" applyAlignment="1">
      <alignment horizontal="center" vertical="center"/>
    </xf>
    <xf numFmtId="0" fontId="6" fillId="13" borderId="11" xfId="0" applyFont="1" applyFill="1" applyBorder="1" applyAlignment="1">
      <alignment horizontal="right"/>
    </xf>
    <xf numFmtId="0" fontId="6" fillId="8" borderId="11" xfId="0" applyFont="1" applyFill="1" applyBorder="1" applyAlignment="1">
      <alignment horizontal="center"/>
    </xf>
    <xf numFmtId="0" fontId="6" fillId="14" borderId="11" xfId="0" applyFont="1" applyFill="1" applyBorder="1" applyAlignment="1">
      <alignment horizontal="center"/>
    </xf>
    <xf numFmtId="0" fontId="6" fillId="15" borderId="10" xfId="0" applyFont="1" applyFill="1" applyBorder="1" applyAlignment="1">
      <alignment horizontal="center"/>
    </xf>
    <xf numFmtId="0" fontId="6" fillId="0" borderId="14" xfId="0" applyFont="1" applyBorder="1"/>
    <xf numFmtId="0" fontId="20" fillId="0" borderId="0" xfId="0" applyFont="1" applyAlignment="1">
      <alignment wrapText="1"/>
    </xf>
    <xf numFmtId="0" fontId="20" fillId="0" borderId="0" xfId="0" applyFont="1" applyAlignment="1">
      <alignment horizontal="left" wrapText="1"/>
    </xf>
    <xf numFmtId="0" fontId="20" fillId="12" borderId="0" xfId="0" applyFont="1" applyFill="1" applyAlignment="1">
      <alignment horizontal="center" vertical="center"/>
    </xf>
    <xf numFmtId="43" fontId="20" fillId="13" borderId="0" xfId="4" applyFont="1" applyFill="1" applyBorder="1" applyAlignment="1" applyProtection="1">
      <alignment horizontal="right"/>
    </xf>
    <xf numFmtId="43" fontId="20" fillId="8" borderId="0" xfId="4" applyFont="1" applyFill="1" applyBorder="1" applyAlignment="1" applyProtection="1">
      <alignment horizontal="center"/>
    </xf>
    <xf numFmtId="43" fontId="20" fillId="14" borderId="0" xfId="4" applyFont="1" applyFill="1" applyBorder="1" applyAlignment="1" applyProtection="1">
      <alignment horizontal="center"/>
    </xf>
    <xf numFmtId="43" fontId="20" fillId="15" borderId="15" xfId="4" applyFont="1" applyFill="1" applyBorder="1" applyAlignment="1" applyProtection="1">
      <alignment horizontal="center"/>
    </xf>
    <xf numFmtId="0" fontId="6" fillId="0" borderId="0" xfId="0" applyFont="1" applyAlignment="1">
      <alignment wrapText="1"/>
    </xf>
    <xf numFmtId="0" fontId="6" fillId="0" borderId="0" xfId="0" applyFont="1"/>
    <xf numFmtId="1" fontId="2" fillId="0" borderId="0" xfId="0" applyNumberFormat="1" applyFont="1" applyAlignment="1">
      <alignment horizontal="right" vertical="center"/>
    </xf>
    <xf numFmtId="1" fontId="6" fillId="0" borderId="0" xfId="4" applyNumberFormat="1" applyFont="1" applyFill="1" applyBorder="1" applyAlignment="1" applyProtection="1">
      <alignment horizontal="right"/>
    </xf>
    <xf numFmtId="1" fontId="6" fillId="0" borderId="0" xfId="4" applyNumberFormat="1" applyFont="1" applyFill="1" applyBorder="1" applyProtection="1"/>
    <xf numFmtId="1" fontId="6" fillId="0" borderId="15" xfId="4" applyNumberFormat="1" applyFont="1" applyFill="1" applyBorder="1" applyProtection="1"/>
    <xf numFmtId="0" fontId="2" fillId="0" borderId="14" xfId="0" applyFont="1" applyBorder="1"/>
    <xf numFmtId="0" fontId="2" fillId="0" borderId="0" xfId="0" applyFont="1" applyAlignment="1">
      <alignment wrapText="1"/>
    </xf>
    <xf numFmtId="1" fontId="2" fillId="12" borderId="0" xfId="0" applyNumberFormat="1" applyFont="1" applyFill="1" applyAlignment="1">
      <alignment horizontal="right" vertical="center"/>
    </xf>
    <xf numFmtId="1" fontId="2" fillId="13" borderId="0" xfId="4" applyNumberFormat="1" applyFont="1" applyFill="1" applyBorder="1" applyAlignment="1" applyProtection="1">
      <alignment horizontal="right"/>
    </xf>
    <xf numFmtId="1" fontId="2" fillId="8" borderId="0" xfId="4" applyNumberFormat="1" applyFont="1" applyFill="1" applyBorder="1" applyProtection="1"/>
    <xf numFmtId="1" fontId="2" fillId="14" borderId="0" xfId="4" applyNumberFormat="1" applyFont="1" applyFill="1" applyBorder="1" applyProtection="1"/>
    <xf numFmtId="0" fontId="2" fillId="15" borderId="15" xfId="0" applyFont="1" applyFill="1" applyBorder="1" applyAlignment="1">
      <alignment horizontal="right"/>
    </xf>
    <xf numFmtId="1" fontId="2" fillId="8" borderId="0" xfId="4" applyNumberFormat="1" applyFont="1" applyFill="1" applyBorder="1" applyAlignment="1" applyProtection="1">
      <alignment horizontal="right"/>
    </xf>
    <xf numFmtId="1" fontId="2" fillId="14" borderId="0" xfId="4" applyNumberFormat="1" applyFont="1" applyFill="1" applyBorder="1" applyAlignment="1" applyProtection="1">
      <alignment horizontal="right"/>
    </xf>
    <xf numFmtId="43" fontId="6" fillId="0" borderId="0" xfId="4" applyFont="1" applyFill="1" applyBorder="1" applyAlignment="1" applyProtection="1">
      <alignment horizontal="center"/>
    </xf>
    <xf numFmtId="43" fontId="6" fillId="0" borderId="0" xfId="4" applyFont="1" applyFill="1" applyBorder="1" applyAlignment="1" applyProtection="1">
      <alignment horizontal="right"/>
    </xf>
    <xf numFmtId="43" fontId="6" fillId="0" borderId="15" xfId="4" applyFont="1" applyFill="1" applyBorder="1" applyAlignment="1" applyProtection="1">
      <alignment horizontal="center"/>
    </xf>
    <xf numFmtId="166" fontId="6" fillId="0" borderId="0" xfId="4" applyNumberFormat="1" applyFont="1" applyFill="1" applyBorder="1" applyAlignment="1" applyProtection="1">
      <alignment horizontal="right"/>
    </xf>
    <xf numFmtId="166" fontId="6" fillId="0" borderId="0" xfId="4" applyNumberFormat="1" applyFont="1" applyFill="1" applyBorder="1" applyProtection="1"/>
    <xf numFmtId="166" fontId="6" fillId="0" borderId="15" xfId="4" applyNumberFormat="1" applyFont="1" applyFill="1" applyBorder="1" applyProtection="1"/>
    <xf numFmtId="0" fontId="2" fillId="12" borderId="0" xfId="0" applyFont="1" applyFill="1" applyAlignment="1">
      <alignment horizontal="right" vertical="center"/>
    </xf>
    <xf numFmtId="166" fontId="2" fillId="13" borderId="0" xfId="4" applyNumberFormat="1" applyFont="1" applyFill="1" applyBorder="1" applyAlignment="1" applyProtection="1">
      <alignment horizontal="right"/>
    </xf>
    <xf numFmtId="166" fontId="2" fillId="8" borderId="0" xfId="4" applyNumberFormat="1" applyFont="1" applyFill="1" applyBorder="1" applyProtection="1"/>
    <xf numFmtId="166" fontId="2" fillId="14" borderId="0" xfId="4" applyNumberFormat="1" applyFont="1" applyFill="1" applyBorder="1" applyProtection="1"/>
    <xf numFmtId="166" fontId="2" fillId="15" borderId="15" xfId="4" applyNumberFormat="1" applyFont="1" applyFill="1" applyBorder="1" applyProtection="1"/>
    <xf numFmtId="0" fontId="2" fillId="10" borderId="14" xfId="0" applyFont="1" applyFill="1" applyBorder="1"/>
    <xf numFmtId="0" fontId="2" fillId="10" borderId="0" xfId="0" applyFont="1" applyFill="1" applyAlignment="1">
      <alignment wrapText="1"/>
    </xf>
    <xf numFmtId="0" fontId="2" fillId="0" borderId="14" xfId="0" applyFont="1" applyBorder="1" applyAlignment="1">
      <alignment vertical="center"/>
    </xf>
    <xf numFmtId="166" fontId="2" fillId="8" borderId="0" xfId="4" applyNumberFormat="1" applyFont="1" applyFill="1" applyBorder="1" applyAlignment="1" applyProtection="1">
      <alignment horizontal="right"/>
    </xf>
    <xf numFmtId="166" fontId="2" fillId="14" borderId="0" xfId="4" applyNumberFormat="1" applyFont="1" applyFill="1" applyBorder="1" applyAlignment="1" applyProtection="1">
      <alignment horizontal="right"/>
    </xf>
    <xf numFmtId="166" fontId="2" fillId="15" borderId="15" xfId="4" applyNumberFormat="1" applyFont="1" applyFill="1" applyBorder="1" applyAlignment="1" applyProtection="1">
      <alignment horizontal="right"/>
    </xf>
    <xf numFmtId="0" fontId="6" fillId="0" borderId="8" xfId="0" applyFont="1" applyBorder="1"/>
    <xf numFmtId="166" fontId="6" fillId="0" borderId="8" xfId="4" applyNumberFormat="1" applyFont="1" applyFill="1" applyBorder="1" applyProtection="1"/>
    <xf numFmtId="166" fontId="6" fillId="0" borderId="8" xfId="4" applyNumberFormat="1" applyFont="1" applyFill="1" applyBorder="1" applyAlignment="1" applyProtection="1">
      <alignment horizontal="right"/>
    </xf>
    <xf numFmtId="166" fontId="6" fillId="0" borderId="13" xfId="4" applyNumberFormat="1" applyFont="1" applyFill="1" applyBorder="1" applyProtection="1"/>
    <xf numFmtId="0" fontId="7" fillId="4" borderId="1" xfId="0" applyFont="1" applyFill="1" applyBorder="1" applyAlignment="1" applyProtection="1">
      <alignment horizontal="right" vertical="center" wrapText="1"/>
      <protection locked="0"/>
    </xf>
    <xf numFmtId="0" fontId="7" fillId="4" borderId="1" xfId="0" applyFont="1" applyFill="1" applyBorder="1" applyAlignment="1" applyProtection="1">
      <alignment horizontal="left" vertical="center" wrapText="1"/>
      <protection locked="0"/>
    </xf>
    <xf numFmtId="0" fontId="7" fillId="4" borderId="1" xfId="0" applyFont="1" applyFill="1" applyBorder="1" applyAlignment="1" applyProtection="1">
      <alignment horizontal="right" vertical="center"/>
      <protection locked="0"/>
    </xf>
    <xf numFmtId="49" fontId="2" fillId="4" borderId="1" xfId="0" applyNumberFormat="1" applyFont="1" applyFill="1" applyBorder="1" applyAlignment="1" applyProtection="1">
      <alignment horizontal="left" vertical="center"/>
      <protection locked="0"/>
    </xf>
    <xf numFmtId="1" fontId="6" fillId="9" borderId="1" xfId="0" quotePrefix="1" applyNumberFormat="1" applyFont="1" applyFill="1" applyBorder="1" applyAlignment="1">
      <alignment horizontal="right" vertical="center" wrapText="1"/>
    </xf>
    <xf numFmtId="164" fontId="2" fillId="5" borderId="0" xfId="0" quotePrefix="1" applyNumberFormat="1" applyFont="1" applyFill="1" applyAlignment="1">
      <alignment horizontal="right" vertical="center" wrapText="1"/>
    </xf>
    <xf numFmtId="164" fontId="2" fillId="5" borderId="0" xfId="0" applyNumberFormat="1" applyFont="1" applyFill="1" applyAlignment="1">
      <alignment horizontal="right" vertical="center" wrapText="1"/>
    </xf>
    <xf numFmtId="164" fontId="6" fillId="9" borderId="1" xfId="0" applyNumberFormat="1" applyFont="1" applyFill="1" applyBorder="1" applyAlignment="1">
      <alignment horizontal="right" vertical="top" wrapText="1"/>
    </xf>
    <xf numFmtId="164" fontId="2" fillId="9" borderId="6" xfId="0" applyNumberFormat="1" applyFont="1" applyFill="1" applyBorder="1" applyAlignment="1">
      <alignment horizontal="right" vertical="center"/>
    </xf>
    <xf numFmtId="0" fontId="10" fillId="5" borderId="0" xfId="0" applyFont="1" applyFill="1" applyAlignment="1">
      <alignment horizontal="right" vertical="center"/>
    </xf>
    <xf numFmtId="164" fontId="2" fillId="5" borderId="11" xfId="0" applyNumberFormat="1" applyFont="1" applyFill="1" applyBorder="1" applyAlignment="1">
      <alignment horizontal="right" vertical="center"/>
    </xf>
    <xf numFmtId="0" fontId="17" fillId="5" borderId="11" xfId="0" applyFont="1" applyFill="1" applyBorder="1" applyAlignment="1">
      <alignment horizontal="right"/>
    </xf>
    <xf numFmtId="0" fontId="18" fillId="5" borderId="8" xfId="0" applyFont="1" applyFill="1" applyBorder="1" applyAlignment="1">
      <alignment horizontal="right" vertical="center"/>
    </xf>
    <xf numFmtId="164" fontId="2" fillId="5" borderId="8" xfId="0" applyNumberFormat="1" applyFont="1" applyFill="1" applyBorder="1" applyAlignment="1">
      <alignment horizontal="right" vertical="center"/>
    </xf>
    <xf numFmtId="164" fontId="2" fillId="0" borderId="0" xfId="0" applyNumberFormat="1" applyFont="1" applyAlignment="1">
      <alignment horizontal="right" vertical="center"/>
    </xf>
    <xf numFmtId="0" fontId="17" fillId="9" borderId="0" xfId="0" applyFont="1" applyFill="1" applyAlignment="1">
      <alignment horizontal="left" vertical="top" wrapText="1"/>
    </xf>
    <xf numFmtId="0" fontId="17" fillId="5" borderId="0" xfId="0" applyFont="1" applyFill="1" applyAlignment="1">
      <alignment horizontal="left" vertical="top" wrapText="1"/>
    </xf>
    <xf numFmtId="0" fontId="17" fillId="5" borderId="15" xfId="0" applyFont="1" applyFill="1" applyBorder="1" applyAlignment="1">
      <alignment horizontal="left" vertical="center" wrapText="1"/>
    </xf>
    <xf numFmtId="0" fontId="17" fillId="5" borderId="15" xfId="0" applyFont="1" applyFill="1" applyBorder="1" applyAlignment="1">
      <alignment horizontal="left" vertical="top" wrapText="1"/>
    </xf>
    <xf numFmtId="0" fontId="2" fillId="3" borderId="1" xfId="0" applyFont="1" applyFill="1" applyBorder="1" applyAlignment="1" applyProtection="1">
      <alignment horizontal="left" vertical="center" wrapText="1"/>
      <protection locked="0"/>
    </xf>
    <xf numFmtId="3" fontId="7" fillId="9" borderId="3" xfId="0" applyNumberFormat="1" applyFont="1" applyFill="1" applyBorder="1" applyAlignment="1">
      <alignment horizontal="left" vertical="center" wrapText="1"/>
    </xf>
    <xf numFmtId="0" fontId="37" fillId="5" borderId="0" xfId="0" applyFont="1" applyFill="1" applyAlignment="1">
      <alignment horizontal="left" vertical="center"/>
    </xf>
    <xf numFmtId="164" fontId="2" fillId="4" borderId="1" xfId="0" applyNumberFormat="1" applyFont="1" applyFill="1" applyBorder="1" applyAlignment="1" applyProtection="1">
      <alignment horizontal="right" vertical="center"/>
      <protection locked="0"/>
    </xf>
    <xf numFmtId="1" fontId="2" fillId="7" borderId="2" xfId="0" applyNumberFormat="1" applyFont="1" applyFill="1" applyBorder="1" applyAlignment="1">
      <alignment horizontal="right" vertical="center"/>
    </xf>
    <xf numFmtId="1" fontId="6" fillId="5" borderId="0" xfId="0" applyNumberFormat="1" applyFont="1" applyFill="1" applyAlignment="1">
      <alignment horizontal="right" vertical="center"/>
    </xf>
    <xf numFmtId="165" fontId="7" fillId="5" borderId="32" xfId="0" applyNumberFormat="1" applyFont="1" applyFill="1" applyBorder="1" applyAlignment="1">
      <alignment horizontal="right" vertical="center" wrapText="1"/>
    </xf>
    <xf numFmtId="0" fontId="6" fillId="9" borderId="2" xfId="0" applyFont="1" applyFill="1" applyBorder="1" applyAlignment="1">
      <alignment horizontal="left" vertical="top"/>
    </xf>
    <xf numFmtId="164" fontId="2" fillId="3" borderId="1" xfId="0" applyNumberFormat="1" applyFont="1" applyFill="1" applyBorder="1" applyAlignment="1" applyProtection="1">
      <alignment horizontal="right" vertical="center"/>
      <protection locked="0"/>
    </xf>
    <xf numFmtId="3" fontId="7" fillId="0" borderId="1" xfId="0" applyNumberFormat="1" applyFont="1" applyBorder="1" applyAlignment="1">
      <alignment horizontal="right" vertical="center"/>
    </xf>
    <xf numFmtId="1" fontId="6" fillId="9" borderId="3" xfId="0" quotePrefix="1" applyNumberFormat="1" applyFont="1" applyFill="1" applyBorder="1" applyAlignment="1">
      <alignment horizontal="left" vertical="top" wrapText="1"/>
    </xf>
    <xf numFmtId="1" fontId="6" fillId="9" borderId="1" xfId="0" quotePrefix="1" applyNumberFormat="1" applyFont="1" applyFill="1" applyBorder="1" applyAlignment="1">
      <alignment horizontal="left" vertical="top" wrapText="1"/>
    </xf>
    <xf numFmtId="1" fontId="6" fillId="9" borderId="2" xfId="0" quotePrefix="1" applyNumberFormat="1" applyFont="1" applyFill="1" applyBorder="1" applyAlignment="1">
      <alignment horizontal="left" vertical="top" wrapText="1"/>
    </xf>
    <xf numFmtId="164" fontId="6" fillId="5" borderId="0" xfId="0" applyNumberFormat="1" applyFont="1" applyFill="1" applyAlignment="1">
      <alignment horizontal="right" vertical="center"/>
    </xf>
    <xf numFmtId="164" fontId="6" fillId="7" borderId="1" xfId="0" applyNumberFormat="1" applyFont="1" applyFill="1" applyBorder="1" applyAlignment="1">
      <alignment horizontal="right" vertical="center"/>
    </xf>
    <xf numFmtId="3" fontId="2" fillId="7" borderId="2" xfId="0" applyNumberFormat="1" applyFont="1" applyFill="1" applyBorder="1" applyAlignment="1">
      <alignment horizontal="right" vertical="center"/>
    </xf>
    <xf numFmtId="3" fontId="2" fillId="4" borderId="2" xfId="0" applyNumberFormat="1" applyFont="1" applyFill="1" applyBorder="1" applyAlignment="1" applyProtection="1">
      <alignment horizontal="right" vertical="center"/>
      <protection locked="0"/>
    </xf>
    <xf numFmtId="3" fontId="6" fillId="9" borderId="1" xfId="0" applyNumberFormat="1" applyFont="1" applyFill="1" applyBorder="1" applyAlignment="1">
      <alignment horizontal="left" vertical="center" wrapText="1"/>
    </xf>
    <xf numFmtId="0" fontId="6" fillId="5" borderId="0" xfId="0" applyFont="1" applyFill="1" applyAlignment="1">
      <alignment horizontal="left" vertical="top" wrapText="1"/>
    </xf>
    <xf numFmtId="0" fontId="6" fillId="0" borderId="0" xfId="0" applyFont="1" applyAlignment="1">
      <alignment horizontal="left" vertical="top"/>
    </xf>
    <xf numFmtId="0" fontId="6" fillId="9" borderId="2" xfId="0" applyFont="1" applyFill="1" applyBorder="1" applyAlignment="1">
      <alignment horizontal="left" vertical="top" wrapText="1"/>
    </xf>
    <xf numFmtId="164" fontId="2" fillId="7" borderId="3" xfId="0" applyNumberFormat="1" applyFont="1" applyFill="1" applyBorder="1" applyAlignment="1">
      <alignment horizontal="right" vertical="center" wrapText="1"/>
    </xf>
    <xf numFmtId="164" fontId="2" fillId="4" borderId="5" xfId="0" applyNumberFormat="1" applyFont="1" applyFill="1" applyBorder="1" applyAlignment="1" applyProtection="1">
      <alignment horizontal="right" vertical="center"/>
      <protection locked="0"/>
    </xf>
    <xf numFmtId="3" fontId="2" fillId="4" borderId="5" xfId="0" applyNumberFormat="1" applyFont="1" applyFill="1" applyBorder="1" applyAlignment="1" applyProtection="1">
      <alignment horizontal="right" vertical="center"/>
      <protection locked="0"/>
    </xf>
    <xf numFmtId="3" fontId="2" fillId="5" borderId="11" xfId="0" applyNumberFormat="1" applyFont="1" applyFill="1" applyBorder="1" applyAlignment="1">
      <alignment horizontal="right" vertical="center"/>
    </xf>
    <xf numFmtId="3" fontId="2" fillId="4" borderId="1" xfId="0" applyNumberFormat="1" applyFont="1" applyFill="1" applyBorder="1" applyAlignment="1" applyProtection="1">
      <alignment horizontal="left" vertical="center" wrapText="1"/>
      <protection locked="0"/>
    </xf>
    <xf numFmtId="164" fontId="6" fillId="9" borderId="6" xfId="0" applyNumberFormat="1" applyFont="1" applyFill="1" applyBorder="1" applyAlignment="1">
      <alignment horizontal="right" vertical="center"/>
    </xf>
    <xf numFmtId="164" fontId="2" fillId="5" borderId="0" xfId="0" applyNumberFormat="1" applyFont="1" applyFill="1" applyAlignment="1">
      <alignment horizontal="right"/>
    </xf>
    <xf numFmtId="164" fontId="13" fillId="5" borderId="0" xfId="0" applyNumberFormat="1" applyFont="1" applyFill="1" applyAlignment="1">
      <alignment horizontal="right" vertical="center"/>
    </xf>
    <xf numFmtId="3" fontId="24" fillId="5" borderId="0" xfId="0" applyNumberFormat="1" applyFont="1" applyFill="1" applyAlignment="1">
      <alignment horizontal="right"/>
    </xf>
    <xf numFmtId="3" fontId="25" fillId="5" borderId="0" xfId="0" applyNumberFormat="1" applyFont="1" applyFill="1" applyAlignment="1">
      <alignment horizontal="left" vertical="center"/>
    </xf>
    <xf numFmtId="3" fontId="2" fillId="3" borderId="1" xfId="0" applyNumberFormat="1" applyFont="1" applyFill="1" applyBorder="1" applyAlignment="1" applyProtection="1">
      <alignment horizontal="left" vertical="center"/>
      <protection locked="0"/>
    </xf>
    <xf numFmtId="3" fontId="17" fillId="3" borderId="1" xfId="0" applyNumberFormat="1" applyFont="1" applyFill="1" applyBorder="1" applyAlignment="1" applyProtection="1">
      <alignment horizontal="left" vertical="center"/>
      <protection locked="0"/>
    </xf>
    <xf numFmtId="3" fontId="2" fillId="9" borderId="0" xfId="0" applyNumberFormat="1" applyFont="1" applyFill="1" applyAlignment="1">
      <alignment horizontal="left" vertical="top" wrapText="1"/>
    </xf>
    <xf numFmtId="3" fontId="2" fillId="5" borderId="0" xfId="0" applyNumberFormat="1" applyFont="1" applyFill="1" applyAlignment="1">
      <alignment horizontal="left" vertical="top"/>
    </xf>
    <xf numFmtId="164" fontId="2" fillId="4" borderId="1" xfId="0" applyNumberFormat="1" applyFont="1" applyFill="1" applyBorder="1" applyAlignment="1" applyProtection="1">
      <alignment horizontal="left" vertical="center"/>
      <protection locked="0"/>
    </xf>
    <xf numFmtId="164" fontId="2" fillId="5" borderId="0" xfId="0" applyNumberFormat="1" applyFont="1" applyFill="1" applyAlignment="1">
      <alignment horizontal="left" vertical="top"/>
    </xf>
    <xf numFmtId="3" fontId="2" fillId="5" borderId="8" xfId="0" applyNumberFormat="1" applyFont="1" applyFill="1" applyBorder="1" applyAlignment="1">
      <alignment horizontal="right" vertical="center" wrapText="1"/>
    </xf>
    <xf numFmtId="3" fontId="7" fillId="5" borderId="1" xfId="0" applyNumberFormat="1" applyFont="1" applyFill="1" applyBorder="1" applyAlignment="1">
      <alignment horizontal="right" vertical="center"/>
    </xf>
    <xf numFmtId="3" fontId="6" fillId="5" borderId="0" xfId="0" applyNumberFormat="1" applyFont="1" applyFill="1" applyAlignment="1">
      <alignment horizontal="right" vertical="top"/>
    </xf>
    <xf numFmtId="164" fontId="17" fillId="3" borderId="1" xfId="0" applyNumberFormat="1" applyFont="1" applyFill="1" applyBorder="1" applyAlignment="1" applyProtection="1">
      <alignment horizontal="left" vertical="center"/>
      <protection locked="0"/>
    </xf>
    <xf numFmtId="164" fontId="17" fillId="5" borderId="0" xfId="0" applyNumberFormat="1" applyFont="1" applyFill="1" applyAlignment="1">
      <alignment horizontal="left" vertical="top"/>
    </xf>
    <xf numFmtId="3" fontId="7" fillId="5" borderId="0" xfId="0" applyNumberFormat="1" applyFont="1" applyFill="1" applyAlignment="1">
      <alignment horizontal="right" vertical="top"/>
    </xf>
    <xf numFmtId="164" fontId="6" fillId="9" borderId="6" xfId="0" applyNumberFormat="1" applyFont="1" applyFill="1" applyBorder="1" applyAlignment="1">
      <alignment horizontal="left" vertical="center" wrapText="1"/>
    </xf>
    <xf numFmtId="164" fontId="2" fillId="3" borderId="1" xfId="0" applyNumberFormat="1" applyFont="1" applyFill="1" applyBorder="1" applyAlignment="1" applyProtection="1">
      <alignment horizontal="left" vertical="center"/>
      <protection locked="0"/>
    </xf>
    <xf numFmtId="3" fontId="2" fillId="5" borderId="11" xfId="0" applyNumberFormat="1" applyFont="1" applyFill="1" applyBorder="1" applyAlignment="1">
      <alignment horizontal="left" vertical="center" wrapText="1"/>
    </xf>
    <xf numFmtId="1" fontId="2" fillId="7" borderId="1" xfId="0" applyNumberFormat="1" applyFont="1" applyFill="1" applyBorder="1" applyAlignment="1">
      <alignment horizontal="right" vertical="center"/>
    </xf>
    <xf numFmtId="0" fontId="18" fillId="5" borderId="12" xfId="0" applyFont="1" applyFill="1" applyBorder="1" applyAlignment="1">
      <alignment horizontal="left" vertical="center"/>
    </xf>
    <xf numFmtId="0" fontId="18" fillId="5" borderId="13" xfId="0" applyFont="1" applyFill="1" applyBorder="1" applyAlignment="1">
      <alignment horizontal="left" vertical="center"/>
    </xf>
    <xf numFmtId="3" fontId="7" fillId="5" borderId="1" xfId="0" applyNumberFormat="1" applyFont="1" applyFill="1" applyBorder="1" applyAlignment="1">
      <alignment horizontal="right" vertical="center" wrapText="1"/>
    </xf>
    <xf numFmtId="3" fontId="2" fillId="5" borderId="1" xfId="0" quotePrefix="1" applyNumberFormat="1" applyFont="1" applyFill="1" applyBorder="1" applyAlignment="1">
      <alignment horizontal="left" vertical="center" wrapText="1"/>
    </xf>
    <xf numFmtId="1" fontId="2" fillId="5" borderId="1" xfId="0" applyNumberFormat="1" applyFont="1" applyFill="1" applyBorder="1" applyAlignment="1">
      <alignment horizontal="right" vertical="center"/>
    </xf>
    <xf numFmtId="1" fontId="17" fillId="5" borderId="1" xfId="0" applyNumberFormat="1" applyFont="1" applyFill="1" applyBorder="1" applyAlignment="1">
      <alignment horizontal="right" vertical="center"/>
    </xf>
    <xf numFmtId="1" fontId="17" fillId="5" borderId="1" xfId="0" quotePrefix="1" applyNumberFormat="1" applyFont="1" applyFill="1" applyBorder="1" applyAlignment="1">
      <alignment horizontal="right" vertical="center"/>
    </xf>
    <xf numFmtId="1" fontId="2" fillId="5" borderId="1" xfId="0" applyNumberFormat="1" applyFont="1" applyFill="1" applyBorder="1" applyAlignment="1" applyProtection="1">
      <alignment horizontal="right" vertical="center"/>
      <protection locked="0"/>
    </xf>
    <xf numFmtId="1" fontId="12" fillId="5" borderId="1" xfId="0" applyNumberFormat="1" applyFont="1" applyFill="1" applyBorder="1" applyAlignment="1">
      <alignment horizontal="right" vertical="center"/>
    </xf>
    <xf numFmtId="3" fontId="2" fillId="4" borderId="1" xfId="0" quotePrefix="1" applyNumberFormat="1" applyFont="1" applyFill="1" applyBorder="1" applyAlignment="1" applyProtection="1">
      <alignment horizontal="left" vertical="center"/>
      <protection locked="0"/>
    </xf>
    <xf numFmtId="3" fontId="2" fillId="7" borderId="1" xfId="0" quotePrefix="1" applyNumberFormat="1" applyFont="1" applyFill="1" applyBorder="1" applyAlignment="1" applyProtection="1">
      <alignment horizontal="left" vertical="center"/>
      <protection locked="0"/>
    </xf>
    <xf numFmtId="1" fontId="2" fillId="5" borderId="1" xfId="0" quotePrefix="1" applyNumberFormat="1" applyFont="1" applyFill="1" applyBorder="1" applyAlignment="1">
      <alignment horizontal="right" vertical="center" wrapText="1"/>
    </xf>
    <xf numFmtId="3" fontId="2" fillId="5" borderId="2" xfId="0" applyNumberFormat="1" applyFont="1" applyFill="1" applyBorder="1" applyAlignment="1">
      <alignment horizontal="right" vertical="center"/>
    </xf>
    <xf numFmtId="3" fontId="17" fillId="5" borderId="2" xfId="0" applyNumberFormat="1" applyFont="1" applyFill="1" applyBorder="1" applyAlignment="1">
      <alignment horizontal="right" vertical="center"/>
    </xf>
    <xf numFmtId="164" fontId="17" fillId="7" borderId="1" xfId="0" applyNumberFormat="1" applyFont="1" applyFill="1" applyBorder="1" applyAlignment="1">
      <alignment horizontal="right" vertical="center"/>
    </xf>
    <xf numFmtId="164" fontId="17" fillId="7" borderId="1" xfId="0" applyNumberFormat="1" applyFont="1" applyFill="1" applyBorder="1" applyAlignment="1">
      <alignment horizontal="right" vertical="center" wrapText="1"/>
    </xf>
    <xf numFmtId="2" fontId="17" fillId="5" borderId="17" xfId="0" applyNumberFormat="1" applyFont="1" applyFill="1" applyBorder="1" applyAlignment="1">
      <alignment horizontal="center" vertical="center" wrapText="1"/>
    </xf>
    <xf numFmtId="2" fontId="17" fillId="5" borderId="17" xfId="0" applyNumberFormat="1" applyFont="1" applyFill="1" applyBorder="1" applyAlignment="1">
      <alignment horizontal="center" vertical="center"/>
    </xf>
    <xf numFmtId="0" fontId="17" fillId="5" borderId="17" xfId="0" applyFont="1" applyFill="1" applyBorder="1" applyAlignment="1">
      <alignment horizontal="center" vertical="center"/>
    </xf>
    <xf numFmtId="0" fontId="6" fillId="11" borderId="38"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2" fillId="5" borderId="7" xfId="0" applyFont="1" applyFill="1" applyBorder="1" applyAlignment="1">
      <alignment horizontal="center" vertical="center" wrapText="1"/>
    </xf>
    <xf numFmtId="2" fontId="17" fillId="5" borderId="7" xfId="0" applyNumberFormat="1" applyFont="1" applyFill="1" applyBorder="1" applyAlignment="1">
      <alignment horizontal="center" vertical="center" wrapText="1"/>
    </xf>
    <xf numFmtId="2" fontId="17" fillId="5" borderId="7" xfId="0" applyNumberFormat="1" applyFont="1" applyFill="1" applyBorder="1" applyAlignment="1">
      <alignment horizontal="center" vertical="center"/>
    </xf>
    <xf numFmtId="0" fontId="17" fillId="5" borderId="7" xfId="0" applyFont="1" applyFill="1" applyBorder="1" applyAlignment="1">
      <alignment horizontal="center" vertical="center"/>
    </xf>
    <xf numFmtId="4" fontId="2" fillId="7" borderId="7" xfId="0" applyNumberFormat="1" applyFont="1" applyFill="1" applyBorder="1" applyAlignment="1">
      <alignment horizontal="center" vertical="center"/>
    </xf>
    <xf numFmtId="4" fontId="2" fillId="11" borderId="7" xfId="0" applyNumberFormat="1" applyFont="1" applyFill="1" applyBorder="1" applyAlignment="1">
      <alignment horizontal="center" vertical="center"/>
    </xf>
    <xf numFmtId="4" fontId="2" fillId="8" borderId="7" xfId="0" applyNumberFormat="1" applyFont="1" applyFill="1" applyBorder="1" applyAlignment="1">
      <alignment horizontal="center" vertical="center"/>
    </xf>
    <xf numFmtId="0" fontId="2" fillId="4" borderId="7" xfId="0" applyFont="1" applyFill="1" applyBorder="1" applyAlignment="1" applyProtection="1">
      <alignment horizontal="center" vertical="center" wrapText="1"/>
      <protection locked="0"/>
    </xf>
    <xf numFmtId="4" fontId="6" fillId="5" borderId="7" xfId="0" applyNumberFormat="1" applyFont="1" applyFill="1" applyBorder="1" applyAlignment="1">
      <alignment horizontal="center" vertical="center"/>
    </xf>
    <xf numFmtId="0" fontId="0" fillId="5" borderId="43" xfId="0" applyFill="1" applyBorder="1"/>
    <xf numFmtId="0" fontId="2" fillId="5" borderId="43" xfId="0" applyFont="1" applyFill="1" applyBorder="1" applyAlignment="1">
      <alignment horizontal="center" vertical="center" wrapText="1"/>
    </xf>
    <xf numFmtId="2" fontId="17" fillId="5" borderId="43" xfId="0" applyNumberFormat="1" applyFont="1" applyFill="1" applyBorder="1" applyAlignment="1">
      <alignment horizontal="center" vertical="center" wrapText="1"/>
    </xf>
    <xf numFmtId="2" fontId="17" fillId="5" borderId="43" xfId="0" applyNumberFormat="1" applyFont="1" applyFill="1" applyBorder="1" applyAlignment="1">
      <alignment horizontal="center" vertical="center"/>
    </xf>
    <xf numFmtId="0" fontId="17" fillId="5" borderId="43" xfId="0" applyFont="1" applyFill="1" applyBorder="1" applyAlignment="1">
      <alignment horizontal="center" vertical="center"/>
    </xf>
    <xf numFmtId="4" fontId="2" fillId="7" borderId="43" xfId="0" applyNumberFormat="1" applyFont="1" applyFill="1" applyBorder="1" applyAlignment="1">
      <alignment horizontal="center" vertical="center"/>
    </xf>
    <xf numFmtId="4" fontId="2" fillId="11" borderId="43" xfId="0" applyNumberFormat="1" applyFont="1" applyFill="1" applyBorder="1" applyAlignment="1">
      <alignment horizontal="center" vertical="center"/>
    </xf>
    <xf numFmtId="4" fontId="2" fillId="8" borderId="43" xfId="0" applyNumberFormat="1" applyFont="1" applyFill="1" applyBorder="1" applyAlignment="1">
      <alignment horizontal="center" vertical="center"/>
    </xf>
    <xf numFmtId="0" fontId="2" fillId="4" borderId="43" xfId="0" applyFont="1" applyFill="1" applyBorder="1" applyAlignment="1" applyProtection="1">
      <alignment horizontal="center" vertical="center" wrapText="1"/>
      <protection locked="0"/>
    </xf>
    <xf numFmtId="4" fontId="6" fillId="5" borderId="43" xfId="0" applyNumberFormat="1" applyFont="1" applyFill="1" applyBorder="1" applyAlignment="1">
      <alignment horizontal="center" vertical="center"/>
    </xf>
    <xf numFmtId="0" fontId="0" fillId="5" borderId="39" xfId="0" applyFill="1" applyBorder="1"/>
    <xf numFmtId="0" fontId="2" fillId="5" borderId="39" xfId="0" applyFont="1" applyFill="1" applyBorder="1" applyAlignment="1">
      <alignment horizontal="center" vertical="center" wrapText="1"/>
    </xf>
    <xf numFmtId="2" fontId="17" fillId="5" borderId="39" xfId="0" applyNumberFormat="1" applyFont="1" applyFill="1" applyBorder="1" applyAlignment="1">
      <alignment horizontal="center" vertical="center" wrapText="1"/>
    </xf>
    <xf numFmtId="2" fontId="17" fillId="5" borderId="39" xfId="0" applyNumberFormat="1" applyFont="1" applyFill="1" applyBorder="1" applyAlignment="1">
      <alignment horizontal="center" vertical="center"/>
    </xf>
    <xf numFmtId="0" fontId="17" fillId="5" borderId="39" xfId="0" applyFont="1" applyFill="1" applyBorder="1" applyAlignment="1">
      <alignment horizontal="center" vertical="center"/>
    </xf>
    <xf numFmtId="4" fontId="2" fillId="7" borderId="39" xfId="0" applyNumberFormat="1" applyFont="1" applyFill="1" applyBorder="1" applyAlignment="1">
      <alignment horizontal="center" vertical="center"/>
    </xf>
    <xf numFmtId="4" fontId="2" fillId="11" borderId="39" xfId="0" applyNumberFormat="1" applyFont="1" applyFill="1" applyBorder="1" applyAlignment="1">
      <alignment horizontal="center" vertical="center"/>
    </xf>
    <xf numFmtId="4" fontId="2" fillId="8" borderId="39" xfId="0" applyNumberFormat="1" applyFont="1" applyFill="1" applyBorder="1" applyAlignment="1">
      <alignment horizontal="center" vertical="center"/>
    </xf>
    <xf numFmtId="0" fontId="2" fillId="4" borderId="39" xfId="0" applyFont="1" applyFill="1" applyBorder="1" applyAlignment="1" applyProtection="1">
      <alignment horizontal="center" vertical="center" wrapText="1"/>
      <protection locked="0"/>
    </xf>
    <xf numFmtId="4" fontId="6" fillId="5" borderId="39" xfId="0" applyNumberFormat="1" applyFont="1" applyFill="1" applyBorder="1" applyAlignment="1">
      <alignment horizontal="center" vertical="center"/>
    </xf>
    <xf numFmtId="0" fontId="0" fillId="5" borderId="42" xfId="0" applyFill="1" applyBorder="1"/>
    <xf numFmtId="0" fontId="2" fillId="5" borderId="42" xfId="0" applyFont="1" applyFill="1" applyBorder="1" applyAlignment="1">
      <alignment horizontal="center" vertical="center" wrapText="1"/>
    </xf>
    <xf numFmtId="2" fontId="17" fillId="5" borderId="42" xfId="0" applyNumberFormat="1" applyFont="1" applyFill="1" applyBorder="1" applyAlignment="1">
      <alignment horizontal="center" vertical="center" wrapText="1"/>
    </xf>
    <xf numFmtId="2" fontId="17" fillId="5" borderId="42" xfId="0" applyNumberFormat="1" applyFont="1" applyFill="1" applyBorder="1" applyAlignment="1">
      <alignment horizontal="center" vertical="center"/>
    </xf>
    <xf numFmtId="0" fontId="17" fillId="5" borderId="42" xfId="0" applyFont="1" applyFill="1" applyBorder="1" applyAlignment="1">
      <alignment horizontal="center" vertical="center"/>
    </xf>
    <xf numFmtId="4" fontId="2" fillId="7" borderId="42" xfId="0" applyNumberFormat="1" applyFont="1" applyFill="1" applyBorder="1" applyAlignment="1">
      <alignment horizontal="center" vertical="center"/>
    </xf>
    <xf numFmtId="4" fontId="2" fillId="11" borderId="42" xfId="0" applyNumberFormat="1" applyFont="1" applyFill="1" applyBorder="1" applyAlignment="1">
      <alignment horizontal="center" vertical="center"/>
    </xf>
    <xf numFmtId="4" fontId="2" fillId="8" borderId="42" xfId="0" applyNumberFormat="1" applyFont="1" applyFill="1" applyBorder="1" applyAlignment="1">
      <alignment horizontal="center" vertical="center"/>
    </xf>
    <xf numFmtId="0" fontId="2" fillId="4" borderId="42" xfId="0" applyFont="1" applyFill="1" applyBorder="1" applyAlignment="1" applyProtection="1">
      <alignment horizontal="center" vertical="center" wrapText="1"/>
      <protection locked="0"/>
    </xf>
    <xf numFmtId="4" fontId="6" fillId="5" borderId="42" xfId="0" applyNumberFormat="1" applyFont="1" applyFill="1" applyBorder="1" applyAlignment="1">
      <alignment horizontal="center" vertical="center"/>
    </xf>
    <xf numFmtId="0" fontId="2" fillId="5" borderId="39" xfId="0" applyFont="1" applyFill="1" applyBorder="1" applyAlignment="1">
      <alignment horizontal="left" vertical="center" wrapText="1"/>
    </xf>
    <xf numFmtId="3" fontId="2" fillId="4" borderId="39" xfId="0" applyNumberFormat="1" applyFont="1" applyFill="1" applyBorder="1" applyAlignment="1" applyProtection="1">
      <alignment horizontal="center" vertical="center"/>
      <protection locked="0"/>
    </xf>
    <xf numFmtId="164" fontId="2" fillId="9" borderId="0" xfId="0" applyNumberFormat="1" applyFont="1" applyFill="1" applyAlignment="1">
      <alignment horizontal="left" vertical="top"/>
    </xf>
    <xf numFmtId="0" fontId="17" fillId="5" borderId="0" xfId="0" applyFont="1" applyFill="1" applyAlignment="1" applyProtection="1">
      <alignment horizontal="left" vertical="center"/>
      <protection locked="0"/>
    </xf>
    <xf numFmtId="0" fontId="17" fillId="5" borderId="0" xfId="0" applyFont="1" applyFill="1" applyAlignment="1" applyProtection="1">
      <alignment horizontal="left" vertical="top"/>
      <protection locked="0"/>
    </xf>
    <xf numFmtId="0" fontId="2" fillId="16" borderId="0" xfId="0" applyFont="1" applyFill="1" applyAlignment="1">
      <alignment wrapText="1"/>
    </xf>
    <xf numFmtId="0" fontId="7" fillId="9" borderId="1" xfId="0" applyFont="1" applyFill="1" applyBorder="1" applyAlignment="1">
      <alignment horizontal="right" vertical="top" wrapText="1"/>
    </xf>
    <xf numFmtId="0" fontId="17" fillId="4" borderId="2" xfId="0" applyFont="1" applyFill="1" applyBorder="1" applyAlignment="1" applyProtection="1">
      <alignment horizontal="left" vertical="center" wrapText="1"/>
      <protection locked="0"/>
    </xf>
    <xf numFmtId="0" fontId="2" fillId="4" borderId="6" xfId="0" applyFont="1" applyFill="1" applyBorder="1" applyAlignment="1" applyProtection="1">
      <alignment horizontal="left" vertical="center" wrapText="1"/>
      <protection locked="0"/>
    </xf>
    <xf numFmtId="0" fontId="2" fillId="4" borderId="3" xfId="0" applyFont="1" applyFill="1" applyBorder="1" applyAlignment="1" applyProtection="1">
      <alignment horizontal="left" vertical="center" wrapText="1"/>
      <protection locked="0"/>
    </xf>
    <xf numFmtId="0" fontId="2" fillId="5" borderId="0" xfId="0" applyFont="1" applyFill="1" applyAlignment="1">
      <alignment horizontal="left" vertical="center" wrapText="1"/>
    </xf>
    <xf numFmtId="9" fontId="2" fillId="4" borderId="2" xfId="0" applyNumberFormat="1" applyFont="1" applyFill="1" applyBorder="1" applyAlignment="1" applyProtection="1">
      <alignment horizontal="right" vertical="center" wrapText="1"/>
      <protection locked="0"/>
    </xf>
    <xf numFmtId="0" fontId="0" fillId="0" borderId="3" xfId="0" applyBorder="1" applyAlignment="1" applyProtection="1">
      <alignment horizontal="right" vertical="center" wrapText="1"/>
      <protection locked="0"/>
    </xf>
    <xf numFmtId="0" fontId="17" fillId="5" borderId="2" xfId="0" applyFont="1" applyFill="1" applyBorder="1" applyAlignment="1" applyProtection="1">
      <alignment horizontal="left" vertical="center" wrapText="1"/>
      <protection locked="0"/>
    </xf>
    <xf numFmtId="0" fontId="2" fillId="0" borderId="6"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49" fontId="2" fillId="7" borderId="2" xfId="0" applyNumberFormat="1" applyFont="1" applyFill="1" applyBorder="1" applyAlignment="1">
      <alignment horizontal="left" vertical="center" wrapText="1"/>
    </xf>
    <xf numFmtId="49" fontId="2" fillId="7" borderId="3" xfId="0" applyNumberFormat="1"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0" borderId="0" xfId="0" applyFont="1" applyAlignment="1">
      <alignment horizontal="left" vertical="center" wrapText="1"/>
    </xf>
    <xf numFmtId="0" fontId="6" fillId="5" borderId="11" xfId="0" applyFont="1" applyFill="1" applyBorder="1" applyAlignment="1">
      <alignment horizontal="right" vertical="center" wrapText="1"/>
    </xf>
    <xf numFmtId="0" fontId="6" fillId="0" borderId="10" xfId="0" applyFont="1" applyBorder="1" applyAlignment="1">
      <alignment horizontal="right" vertical="center" wrapText="1"/>
    </xf>
    <xf numFmtId="0" fontId="6" fillId="4" borderId="2" xfId="0" applyFont="1" applyFill="1" applyBorder="1" applyAlignment="1" applyProtection="1">
      <alignment horizontal="left" vertical="center" wrapText="1"/>
      <protection locked="0"/>
    </xf>
    <xf numFmtId="0" fontId="6" fillId="4" borderId="6" xfId="0" applyFont="1" applyFill="1" applyBorder="1" applyAlignment="1" applyProtection="1">
      <alignment horizontal="left" vertical="center" wrapText="1"/>
      <protection locked="0"/>
    </xf>
    <xf numFmtId="0" fontId="2" fillId="0" borderId="3" xfId="0" applyFont="1" applyBorder="1" applyAlignment="1">
      <alignment horizontal="left" vertical="center" wrapText="1"/>
    </xf>
    <xf numFmtId="49" fontId="6" fillId="9" borderId="2" xfId="0" applyNumberFormat="1" applyFont="1" applyFill="1" applyBorder="1" applyAlignment="1">
      <alignment horizontal="left" vertical="center" wrapText="1"/>
    </xf>
    <xf numFmtId="0" fontId="6" fillId="9" borderId="2" xfId="0" quotePrefix="1" applyFont="1" applyFill="1" applyBorder="1" applyAlignment="1">
      <alignment horizontal="right" vertical="center" wrapText="1"/>
    </xf>
    <xf numFmtId="0" fontId="2" fillId="0" borderId="3" xfId="0" applyFont="1" applyBorder="1" applyAlignment="1">
      <alignment horizontal="right" vertical="center" wrapText="1"/>
    </xf>
    <xf numFmtId="49" fontId="6" fillId="9" borderId="3" xfId="0" applyNumberFormat="1" applyFont="1" applyFill="1" applyBorder="1" applyAlignment="1">
      <alignment horizontal="left" vertical="center" wrapText="1"/>
    </xf>
    <xf numFmtId="0" fontId="7" fillId="4" borderId="2" xfId="0" applyFont="1" applyFill="1" applyBorder="1" applyAlignment="1" applyProtection="1">
      <alignment horizontal="right" vertical="center" wrapText="1"/>
      <protection locked="0"/>
    </xf>
    <xf numFmtId="0" fontId="2" fillId="4" borderId="3" xfId="0" applyFont="1" applyFill="1" applyBorder="1" applyAlignment="1" applyProtection="1">
      <alignment horizontal="right" vertical="center" wrapText="1"/>
      <protection locked="0"/>
    </xf>
    <xf numFmtId="0" fontId="28" fillId="5" borderId="12" xfId="0" applyFont="1" applyFill="1" applyBorder="1" applyAlignment="1">
      <alignment horizontal="left" vertical="center" wrapText="1"/>
    </xf>
    <xf numFmtId="0" fontId="2" fillId="0" borderId="8" xfId="0" applyFont="1" applyBorder="1" applyAlignment="1">
      <alignment horizontal="left" vertical="center" wrapText="1"/>
    </xf>
    <xf numFmtId="0" fontId="6" fillId="9" borderId="2" xfId="0" applyFont="1" applyFill="1" applyBorder="1" applyAlignment="1">
      <alignment horizontal="left" vertical="center" wrapText="1"/>
    </xf>
    <xf numFmtId="0" fontId="2" fillId="0" borderId="6" xfId="0" applyFont="1" applyBorder="1" applyAlignment="1">
      <alignment horizontal="left" vertical="center" wrapText="1"/>
    </xf>
    <xf numFmtId="0" fontId="6" fillId="5" borderId="0" xfId="0" applyFont="1" applyFill="1" applyAlignment="1">
      <alignment horizontal="right" vertical="center" wrapText="1"/>
    </xf>
    <xf numFmtId="0" fontId="3" fillId="0" borderId="15" xfId="0" applyFont="1" applyBorder="1" applyAlignment="1">
      <alignment horizontal="right" vertical="center" wrapText="1"/>
    </xf>
    <xf numFmtId="0" fontId="2" fillId="9" borderId="0" xfId="0" applyFont="1" applyFill="1" applyAlignment="1">
      <alignment horizontal="left" vertical="center" wrapText="1"/>
    </xf>
    <xf numFmtId="0" fontId="0" fillId="0" borderId="0" xfId="0" applyAlignment="1">
      <alignment horizontal="left" wrapText="1"/>
    </xf>
    <xf numFmtId="3" fontId="2" fillId="4" borderId="2" xfId="0" quotePrefix="1" applyNumberFormat="1" applyFont="1" applyFill="1" applyBorder="1" applyAlignment="1" applyProtection="1">
      <alignment horizontal="left" vertical="center" wrapText="1"/>
      <protection locked="0"/>
    </xf>
    <xf numFmtId="0" fontId="0" fillId="0" borderId="3" xfId="0" applyBorder="1" applyAlignment="1">
      <alignment horizontal="left" vertical="center" wrapText="1"/>
    </xf>
    <xf numFmtId="3" fontId="2" fillId="7" borderId="2" xfId="0" quotePrefix="1" applyNumberFormat="1" applyFont="1" applyFill="1" applyBorder="1" applyAlignment="1" applyProtection="1">
      <alignment horizontal="left" vertical="center" wrapText="1"/>
      <protection locked="0"/>
    </xf>
    <xf numFmtId="0" fontId="6" fillId="5" borderId="14" xfId="0" applyFont="1" applyFill="1" applyBorder="1" applyAlignment="1">
      <alignment horizontal="left" vertical="center" wrapText="1"/>
    </xf>
    <xf numFmtId="0" fontId="0" fillId="0" borderId="15" xfId="0" applyBorder="1" applyAlignment="1">
      <alignment horizontal="left" vertical="center" wrapText="1"/>
    </xf>
    <xf numFmtId="165" fontId="17" fillId="7" borderId="2" xfId="0" applyNumberFormat="1" applyFont="1" applyFill="1" applyBorder="1" applyAlignment="1">
      <alignment horizontal="right" vertical="center" wrapText="1"/>
    </xf>
    <xf numFmtId="165" fontId="17" fillId="7" borderId="6" xfId="0" applyNumberFormat="1" applyFont="1" applyFill="1" applyBorder="1" applyAlignment="1">
      <alignment horizontal="right" vertical="center" wrapText="1"/>
    </xf>
    <xf numFmtId="165" fontId="17" fillId="7" borderId="3" xfId="0" applyNumberFormat="1" applyFont="1" applyFill="1" applyBorder="1" applyAlignment="1">
      <alignment horizontal="right" vertical="center" wrapText="1"/>
    </xf>
    <xf numFmtId="0" fontId="2" fillId="4" borderId="2" xfId="0" applyFont="1" applyFill="1" applyBorder="1" applyAlignment="1" applyProtection="1">
      <alignment horizontal="left" vertical="center" wrapText="1"/>
      <protection locked="0"/>
    </xf>
    <xf numFmtId="0" fontId="2" fillId="5" borderId="8" xfId="0" applyFont="1" applyFill="1" applyBorder="1" applyAlignment="1">
      <alignment horizontal="left" vertical="center" wrapText="1"/>
    </xf>
    <xf numFmtId="0" fontId="2" fillId="7" borderId="6" xfId="0" applyFont="1" applyFill="1" applyBorder="1" applyAlignment="1">
      <alignment horizontal="right" vertical="center" wrapText="1"/>
    </xf>
    <xf numFmtId="0" fontId="2" fillId="7" borderId="3" xfId="0" applyFont="1" applyFill="1" applyBorder="1" applyAlignment="1">
      <alignment horizontal="right" vertical="center" wrapText="1"/>
    </xf>
    <xf numFmtId="165" fontId="7" fillId="5" borderId="32" xfId="0" applyNumberFormat="1" applyFont="1" applyFill="1" applyBorder="1" applyAlignment="1">
      <alignment horizontal="right" vertical="center" wrapText="1"/>
    </xf>
    <xf numFmtId="165" fontId="2" fillId="5" borderId="30" xfId="0" applyNumberFormat="1" applyFont="1" applyFill="1" applyBorder="1" applyAlignment="1">
      <alignment horizontal="right" vertical="center" wrapText="1"/>
    </xf>
    <xf numFmtId="165" fontId="2" fillId="5" borderId="33" xfId="0" applyNumberFormat="1" applyFont="1" applyFill="1" applyBorder="1" applyAlignment="1">
      <alignment horizontal="right" vertical="center" wrapText="1"/>
    </xf>
    <xf numFmtId="0" fontId="3" fillId="0" borderId="10" xfId="0" applyFont="1" applyBorder="1" applyAlignment="1">
      <alignment horizontal="right" vertical="center" wrapText="1"/>
    </xf>
    <xf numFmtId="0" fontId="2" fillId="5" borderId="2"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0" borderId="15" xfId="0" applyFont="1" applyBorder="1" applyAlignment="1">
      <alignment horizontal="left" vertical="center" wrapText="1"/>
    </xf>
    <xf numFmtId="0" fontId="2" fillId="5" borderId="8" xfId="0" applyFont="1" applyFill="1" applyBorder="1" applyAlignment="1">
      <alignment horizontal="left" vertical="center"/>
    </xf>
    <xf numFmtId="0" fontId="28" fillId="5" borderId="12" xfId="0" applyFont="1" applyFill="1" applyBorder="1" applyAlignment="1">
      <alignment horizontal="left" vertical="center"/>
    </xf>
    <xf numFmtId="0" fontId="2" fillId="9" borderId="6" xfId="0" applyFont="1" applyFill="1" applyBorder="1" applyAlignment="1">
      <alignment horizontal="right" vertical="center"/>
    </xf>
    <xf numFmtId="0" fontId="2" fillId="9" borderId="3" xfId="0" applyFont="1" applyFill="1" applyBorder="1" applyAlignment="1">
      <alignment horizontal="right" vertical="center"/>
    </xf>
    <xf numFmtId="0" fontId="6" fillId="9" borderId="2" xfId="0" applyFont="1" applyFill="1" applyBorder="1" applyAlignment="1">
      <alignment horizontal="right" vertical="center" wrapText="1"/>
    </xf>
    <xf numFmtId="0" fontId="6" fillId="9" borderId="6" xfId="0" applyFont="1" applyFill="1" applyBorder="1" applyAlignment="1">
      <alignment horizontal="right" vertical="center" wrapText="1"/>
    </xf>
    <xf numFmtId="0" fontId="6" fillId="9" borderId="3" xfId="0" applyFont="1" applyFill="1" applyBorder="1" applyAlignment="1">
      <alignment horizontal="right" vertical="center" wrapText="1"/>
    </xf>
    <xf numFmtId="165" fontId="2" fillId="5" borderId="2" xfId="0" applyNumberFormat="1" applyFont="1" applyFill="1" applyBorder="1" applyAlignment="1">
      <alignment horizontal="right" vertical="center" wrapText="1"/>
    </xf>
    <xf numFmtId="165" fontId="2" fillId="5" borderId="6" xfId="0" applyNumberFormat="1" applyFont="1" applyFill="1" applyBorder="1" applyAlignment="1">
      <alignment horizontal="right" vertical="center" wrapText="1"/>
    </xf>
    <xf numFmtId="165" fontId="2" fillId="5" borderId="3" xfId="0" applyNumberFormat="1" applyFont="1" applyFill="1" applyBorder="1" applyAlignment="1">
      <alignment horizontal="right" vertical="center" wrapText="1"/>
    </xf>
    <xf numFmtId="165" fontId="6" fillId="5" borderId="30" xfId="0" applyNumberFormat="1" applyFont="1" applyFill="1" applyBorder="1" applyAlignment="1">
      <alignment horizontal="right" vertical="center" wrapText="1"/>
    </xf>
    <xf numFmtId="165" fontId="6" fillId="0" borderId="30" xfId="0" applyNumberFormat="1" applyFont="1" applyBorder="1" applyAlignment="1">
      <alignment horizontal="right" vertical="center" wrapText="1"/>
    </xf>
    <xf numFmtId="165" fontId="7" fillId="9" borderId="2" xfId="0" applyNumberFormat="1" applyFont="1" applyFill="1" applyBorder="1" applyAlignment="1">
      <alignment horizontal="right" vertical="center" wrapText="1"/>
    </xf>
    <xf numFmtId="165" fontId="2" fillId="9" borderId="6" xfId="0" applyNumberFormat="1" applyFont="1" applyFill="1" applyBorder="1" applyAlignment="1">
      <alignment horizontal="right" vertical="center" wrapText="1"/>
    </xf>
    <xf numFmtId="165" fontId="2" fillId="9" borderId="3" xfId="0" applyNumberFormat="1" applyFont="1" applyFill="1" applyBorder="1" applyAlignment="1">
      <alignment horizontal="right" vertical="center" wrapText="1"/>
    </xf>
    <xf numFmtId="165" fontId="7" fillId="9" borderId="6" xfId="0" applyNumberFormat="1" applyFont="1" applyFill="1" applyBorder="1" applyAlignment="1">
      <alignment horizontal="right" vertical="center" wrapText="1"/>
    </xf>
    <xf numFmtId="165" fontId="7" fillId="9" borderId="3" xfId="0" applyNumberFormat="1" applyFont="1" applyFill="1" applyBorder="1" applyAlignment="1">
      <alignment horizontal="right" vertical="center" wrapText="1"/>
    </xf>
    <xf numFmtId="165" fontId="2" fillId="5" borderId="34" xfId="0" applyNumberFormat="1" applyFont="1" applyFill="1" applyBorder="1" applyAlignment="1">
      <alignment horizontal="right" vertical="center" wrapText="1"/>
    </xf>
    <xf numFmtId="165" fontId="2" fillId="0" borderId="36" xfId="0" applyNumberFormat="1" applyFont="1" applyBorder="1" applyAlignment="1">
      <alignment horizontal="right" vertical="center" wrapText="1"/>
    </xf>
    <xf numFmtId="165" fontId="2" fillId="0" borderId="35" xfId="0" applyNumberFormat="1" applyFont="1" applyBorder="1" applyAlignment="1">
      <alignment horizontal="right" vertical="center" wrapText="1"/>
    </xf>
    <xf numFmtId="0" fontId="6" fillId="7" borderId="2" xfId="0" applyFont="1" applyFill="1" applyBorder="1" applyAlignment="1">
      <alignment horizontal="left" vertical="center" wrapText="1"/>
    </xf>
    <xf numFmtId="0" fontId="2" fillId="7" borderId="3" xfId="0" applyFont="1" applyFill="1" applyBorder="1" applyAlignment="1">
      <alignment horizontal="left" vertical="center" wrapText="1"/>
    </xf>
    <xf numFmtId="0" fontId="2" fillId="9" borderId="6" xfId="0" applyFont="1" applyFill="1" applyBorder="1" applyAlignment="1">
      <alignment horizontal="right" vertical="center" wrapText="1"/>
    </xf>
    <xf numFmtId="0" fontId="2" fillId="9" borderId="3" xfId="0" applyFont="1" applyFill="1" applyBorder="1" applyAlignment="1">
      <alignment horizontal="right" vertical="center" wrapText="1"/>
    </xf>
    <xf numFmtId="0" fontId="2" fillId="7" borderId="2" xfId="0" applyFont="1" applyFill="1" applyBorder="1" applyAlignment="1">
      <alignment horizontal="left" vertical="center" wrapText="1"/>
    </xf>
    <xf numFmtId="165" fontId="2" fillId="0" borderId="6" xfId="0" applyNumberFormat="1" applyFont="1" applyBorder="1" applyAlignment="1">
      <alignment horizontal="right" vertical="center" wrapText="1"/>
    </xf>
    <xf numFmtId="165" fontId="2" fillId="0" borderId="3" xfId="0" applyNumberFormat="1" applyFont="1" applyBorder="1" applyAlignment="1">
      <alignment horizontal="right" vertical="center" wrapText="1"/>
    </xf>
    <xf numFmtId="0" fontId="2" fillId="9" borderId="6" xfId="0" applyFont="1" applyFill="1" applyBorder="1" applyAlignment="1">
      <alignment horizontal="left" vertical="center" wrapText="1"/>
    </xf>
    <xf numFmtId="0" fontId="2" fillId="9" borderId="3" xfId="0" applyFont="1" applyFill="1" applyBorder="1" applyAlignment="1">
      <alignment horizontal="left" vertical="center" wrapText="1"/>
    </xf>
    <xf numFmtId="0" fontId="2" fillId="9" borderId="6" xfId="0" applyFont="1" applyFill="1" applyBorder="1" applyAlignment="1">
      <alignment horizontal="left" vertical="center"/>
    </xf>
    <xf numFmtId="0" fontId="2" fillId="9" borderId="3" xfId="0" applyFont="1" applyFill="1" applyBorder="1" applyAlignment="1">
      <alignment horizontal="left" vertical="center"/>
    </xf>
    <xf numFmtId="0" fontId="6" fillId="9" borderId="3" xfId="0" applyFont="1" applyFill="1" applyBorder="1" applyAlignment="1">
      <alignment horizontal="left" vertical="center" wrapText="1"/>
    </xf>
    <xf numFmtId="0" fontId="2" fillId="9" borderId="9" xfId="0" applyFont="1" applyFill="1" applyBorder="1" applyAlignment="1">
      <alignment horizontal="left" vertical="center" wrapText="1"/>
    </xf>
    <xf numFmtId="0" fontId="2" fillId="9" borderId="11" xfId="0" applyFont="1" applyFill="1" applyBorder="1" applyAlignment="1">
      <alignment horizontal="left" wrapText="1"/>
    </xf>
    <xf numFmtId="0" fontId="2" fillId="9" borderId="10" xfId="0" applyFont="1" applyFill="1" applyBorder="1" applyAlignment="1">
      <alignment horizontal="left" wrapText="1"/>
    </xf>
    <xf numFmtId="0" fontId="2" fillId="9" borderId="14" xfId="0" applyFont="1" applyFill="1" applyBorder="1" applyAlignment="1">
      <alignment horizontal="left" wrapText="1"/>
    </xf>
    <xf numFmtId="0" fontId="2" fillId="9" borderId="0" xfId="0" applyFont="1" applyFill="1" applyAlignment="1">
      <alignment horizontal="left" wrapText="1"/>
    </xf>
    <xf numFmtId="0" fontId="2" fillId="9" borderId="15" xfId="0" applyFont="1" applyFill="1" applyBorder="1" applyAlignment="1">
      <alignment horizontal="left" wrapText="1"/>
    </xf>
    <xf numFmtId="0" fontId="2" fillId="9" borderId="12" xfId="0" applyFont="1" applyFill="1" applyBorder="1" applyAlignment="1">
      <alignment horizontal="left" wrapText="1"/>
    </xf>
    <xf numFmtId="0" fontId="2" fillId="9" borderId="8" xfId="0" applyFont="1" applyFill="1" applyBorder="1" applyAlignment="1">
      <alignment horizontal="left" wrapText="1"/>
    </xf>
    <xf numFmtId="0" fontId="2" fillId="9" borderId="13" xfId="0" applyFont="1" applyFill="1" applyBorder="1" applyAlignment="1">
      <alignment horizontal="left" wrapText="1"/>
    </xf>
    <xf numFmtId="0" fontId="28" fillId="5" borderId="8" xfId="0" applyFont="1" applyFill="1" applyBorder="1" applyAlignment="1">
      <alignment horizontal="left" vertical="center"/>
    </xf>
    <xf numFmtId="0" fontId="2" fillId="9" borderId="10" xfId="0" applyFont="1" applyFill="1" applyBorder="1" applyAlignment="1">
      <alignment horizontal="left" vertical="center" wrapText="1"/>
    </xf>
    <xf numFmtId="0" fontId="2" fillId="9" borderId="14" xfId="0" applyFont="1" applyFill="1" applyBorder="1" applyAlignment="1">
      <alignment horizontal="left" vertical="center" wrapText="1"/>
    </xf>
    <xf numFmtId="0" fontId="2" fillId="9" borderId="15" xfId="0" applyFont="1" applyFill="1" applyBorder="1" applyAlignment="1">
      <alignment horizontal="left" vertical="center" wrapText="1"/>
    </xf>
    <xf numFmtId="0" fontId="2" fillId="9" borderId="12" xfId="0" applyFont="1" applyFill="1" applyBorder="1" applyAlignment="1">
      <alignment horizontal="left" vertical="center" wrapText="1"/>
    </xf>
    <xf numFmtId="0" fontId="2" fillId="9" borderId="13" xfId="0" applyFont="1" applyFill="1" applyBorder="1" applyAlignment="1">
      <alignment horizontal="left" vertical="center" wrapText="1"/>
    </xf>
    <xf numFmtId="0" fontId="2" fillId="0" borderId="15" xfId="0" applyFont="1" applyBorder="1" applyAlignment="1">
      <alignment wrapText="1"/>
    </xf>
    <xf numFmtId="165" fontId="2" fillId="0" borderId="33" xfId="0" applyNumberFormat="1" applyFont="1" applyBorder="1" applyAlignment="1">
      <alignment horizontal="right" vertical="center" wrapText="1"/>
    </xf>
    <xf numFmtId="0" fontId="6" fillId="5" borderId="0" xfId="0" applyFont="1" applyFill="1" applyAlignment="1">
      <alignment horizontal="left" vertical="center" wrapText="1"/>
    </xf>
    <xf numFmtId="0" fontId="2" fillId="0" borderId="11" xfId="0" applyFont="1" applyBorder="1" applyAlignment="1">
      <alignment horizontal="left" wrapText="1"/>
    </xf>
    <xf numFmtId="0" fontId="2" fillId="0" borderId="10" xfId="0" applyFont="1" applyBorder="1" applyAlignment="1">
      <alignment horizontal="left" wrapText="1"/>
    </xf>
    <xf numFmtId="0" fontId="2" fillId="0" borderId="0" xfId="0" applyFont="1" applyAlignment="1">
      <alignment horizontal="left" wrapText="1"/>
    </xf>
    <xf numFmtId="0" fontId="2" fillId="0" borderId="15" xfId="0" applyFont="1" applyBorder="1" applyAlignment="1">
      <alignment horizontal="left" wrapText="1"/>
    </xf>
    <xf numFmtId="0" fontId="2" fillId="0" borderId="8" xfId="0" applyFont="1" applyBorder="1" applyAlignment="1">
      <alignment horizontal="left" wrapText="1"/>
    </xf>
    <xf numFmtId="0" fontId="2" fillId="0" borderId="13" xfId="0" applyFont="1" applyBorder="1" applyAlignment="1">
      <alignment horizontal="left" wrapText="1"/>
    </xf>
    <xf numFmtId="0" fontId="2" fillId="9" borderId="9" xfId="0" applyFont="1" applyFill="1" applyBorder="1" applyAlignment="1">
      <alignment horizontal="left" vertical="top" wrapText="1"/>
    </xf>
    <xf numFmtId="0" fontId="2" fillId="9" borderId="10" xfId="0" applyFont="1" applyFill="1" applyBorder="1" applyAlignment="1">
      <alignment horizontal="left" vertical="top" wrapText="1"/>
    </xf>
    <xf numFmtId="0" fontId="2" fillId="9" borderId="14" xfId="0" applyFont="1" applyFill="1" applyBorder="1" applyAlignment="1">
      <alignment horizontal="left" vertical="top" wrapText="1"/>
    </xf>
    <xf numFmtId="0" fontId="2" fillId="9" borderId="15" xfId="0" applyFont="1" applyFill="1" applyBorder="1" applyAlignment="1">
      <alignment horizontal="left" vertical="top" wrapText="1"/>
    </xf>
    <xf numFmtId="0" fontId="2" fillId="9" borderId="12" xfId="0" applyFont="1" applyFill="1" applyBorder="1" applyAlignment="1">
      <alignment horizontal="left" vertical="top" wrapText="1"/>
    </xf>
    <xf numFmtId="0" fontId="2" fillId="9" borderId="13" xfId="0" applyFont="1" applyFill="1" applyBorder="1" applyAlignment="1">
      <alignment horizontal="left" vertical="top" wrapText="1"/>
    </xf>
    <xf numFmtId="0" fontId="28" fillId="5" borderId="14" xfId="0" applyFont="1" applyFill="1" applyBorder="1" applyAlignment="1">
      <alignment horizontal="left" vertical="center"/>
    </xf>
    <xf numFmtId="0" fontId="2" fillId="5" borderId="0" xfId="0" applyFont="1" applyFill="1" applyAlignment="1">
      <alignment horizontal="left" vertical="center"/>
    </xf>
    <xf numFmtId="0" fontId="2" fillId="4" borderId="6" xfId="0" applyFont="1" applyFill="1" applyBorder="1" applyAlignment="1" applyProtection="1">
      <alignment wrapText="1"/>
      <protection locked="0"/>
    </xf>
    <xf numFmtId="0" fontId="2" fillId="4" borderId="3" xfId="0" applyFont="1" applyFill="1" applyBorder="1" applyAlignment="1" applyProtection="1">
      <alignment wrapText="1"/>
      <protection locked="0"/>
    </xf>
    <xf numFmtId="0" fontId="2" fillId="5" borderId="6" xfId="0" applyFont="1" applyFill="1" applyBorder="1" applyAlignment="1" applyProtection="1">
      <alignment wrapText="1"/>
      <protection locked="0"/>
    </xf>
    <xf numFmtId="0" fontId="2" fillId="5" borderId="3" xfId="0" applyFont="1" applyFill="1" applyBorder="1" applyAlignment="1" applyProtection="1">
      <alignment wrapText="1"/>
      <protection locked="0"/>
    </xf>
    <xf numFmtId="0" fontId="6" fillId="9" borderId="6" xfId="0" applyFont="1" applyFill="1" applyBorder="1" applyAlignment="1">
      <alignment horizontal="left" vertical="center" wrapText="1"/>
    </xf>
    <xf numFmtId="0" fontId="17" fillId="9" borderId="9" xfId="0" applyFont="1" applyFill="1" applyBorder="1" applyAlignment="1">
      <alignment horizontal="left" vertical="top" wrapText="1"/>
    </xf>
    <xf numFmtId="0" fontId="2" fillId="0" borderId="14" xfId="0" applyFont="1" applyBorder="1" applyAlignment="1">
      <alignment horizontal="left" wrapText="1"/>
    </xf>
    <xf numFmtId="0" fontId="2" fillId="0" borderId="12" xfId="0" applyFont="1" applyBorder="1" applyAlignment="1">
      <alignment horizontal="left" wrapText="1"/>
    </xf>
    <xf numFmtId="0" fontId="2" fillId="9" borderId="2" xfId="0" applyFont="1" applyFill="1" applyBorder="1" applyAlignment="1">
      <alignment horizontal="left" vertical="center" wrapText="1"/>
    </xf>
    <xf numFmtId="0" fontId="17" fillId="4" borderId="1" xfId="0" applyFont="1" applyFill="1" applyBorder="1" applyAlignment="1" applyProtection="1">
      <alignment horizontal="left" vertical="center" wrapText="1"/>
      <protection locked="0"/>
    </xf>
    <xf numFmtId="0" fontId="2" fillId="0" borderId="6" xfId="0" applyFont="1" applyBorder="1" applyAlignment="1" applyProtection="1">
      <alignment wrapText="1"/>
      <protection locked="0"/>
    </xf>
    <xf numFmtId="0" fontId="2" fillId="0" borderId="3" xfId="0" applyFont="1" applyBorder="1" applyAlignment="1" applyProtection="1">
      <alignment wrapText="1"/>
      <protection locked="0"/>
    </xf>
    <xf numFmtId="0" fontId="2" fillId="4" borderId="1" xfId="0" applyFont="1" applyFill="1" applyBorder="1" applyAlignment="1" applyProtection="1">
      <alignment horizontal="left" vertical="center" wrapText="1"/>
      <protection locked="0"/>
    </xf>
    <xf numFmtId="0" fontId="17" fillId="4" borderId="3" xfId="0" applyFont="1" applyFill="1" applyBorder="1" applyAlignment="1" applyProtection="1">
      <alignment horizontal="left" vertical="center" wrapText="1"/>
      <protection locked="0"/>
    </xf>
    <xf numFmtId="0" fontId="6" fillId="9" borderId="2" xfId="0" applyFont="1" applyFill="1" applyBorder="1" applyAlignment="1">
      <alignment horizontal="left" vertical="top"/>
    </xf>
    <xf numFmtId="0" fontId="6" fillId="9" borderId="3" xfId="0" applyFont="1" applyFill="1" applyBorder="1" applyAlignment="1">
      <alignment horizontal="left" vertical="top"/>
    </xf>
    <xf numFmtId="0" fontId="0" fillId="0" borderId="11" xfId="0" applyBorder="1" applyAlignment="1">
      <alignment horizontal="left" wrapText="1"/>
    </xf>
    <xf numFmtId="0" fontId="0" fillId="0" borderId="14" xfId="0" applyBorder="1" applyAlignment="1">
      <alignment horizontal="left" wrapText="1"/>
    </xf>
    <xf numFmtId="0" fontId="0" fillId="0" borderId="12" xfId="0" applyBorder="1" applyAlignment="1">
      <alignment horizontal="left" wrapText="1"/>
    </xf>
    <xf numFmtId="0" fontId="0" fillId="0" borderId="8" xfId="0" applyBorder="1" applyAlignment="1">
      <alignment horizontal="left" wrapText="1"/>
    </xf>
    <xf numFmtId="0" fontId="2" fillId="0" borderId="15" xfId="0" applyFont="1" applyBorder="1" applyAlignment="1">
      <alignment horizontal="left" vertical="center"/>
    </xf>
    <xf numFmtId="0" fontId="6" fillId="9" borderId="6" xfId="0" applyFont="1" applyFill="1" applyBorder="1" applyAlignment="1">
      <alignment horizontal="left" vertical="center"/>
    </xf>
    <xf numFmtId="0" fontId="2" fillId="5" borderId="13" xfId="0" applyFont="1" applyFill="1" applyBorder="1" applyAlignment="1">
      <alignment horizontal="left" vertical="center" wrapText="1"/>
    </xf>
    <xf numFmtId="0" fontId="2" fillId="7" borderId="6" xfId="0" applyFont="1" applyFill="1" applyBorder="1" applyAlignment="1">
      <alignment horizontal="left" vertical="center" wrapText="1"/>
    </xf>
    <xf numFmtId="0" fontId="2" fillId="9" borderId="21" xfId="0" applyFont="1" applyFill="1" applyBorder="1" applyAlignment="1">
      <alignment horizontal="left" vertical="center" wrapText="1"/>
    </xf>
    <xf numFmtId="0" fontId="2" fillId="9" borderId="22" xfId="0" applyFont="1" applyFill="1" applyBorder="1" applyAlignment="1">
      <alignment horizontal="left" vertical="center" wrapText="1"/>
    </xf>
    <xf numFmtId="0" fontId="2" fillId="9" borderId="23" xfId="0" applyFont="1" applyFill="1" applyBorder="1" applyAlignment="1">
      <alignment horizontal="left" vertical="center" wrapText="1"/>
    </xf>
    <xf numFmtId="0" fontId="2" fillId="9" borderId="24" xfId="0" applyFont="1" applyFill="1" applyBorder="1" applyAlignment="1">
      <alignment horizontal="left" vertical="center" wrapText="1"/>
    </xf>
    <xf numFmtId="0" fontId="2" fillId="9" borderId="28" xfId="0" applyFont="1" applyFill="1" applyBorder="1" applyAlignment="1">
      <alignment horizontal="left" vertical="center" wrapText="1"/>
    </xf>
    <xf numFmtId="0" fontId="2" fillId="9" borderId="29" xfId="0" applyFont="1" applyFill="1" applyBorder="1" applyAlignment="1">
      <alignment horizontal="left" vertical="center" wrapText="1"/>
    </xf>
    <xf numFmtId="0" fontId="2" fillId="9" borderId="25" xfId="0" applyFont="1" applyFill="1" applyBorder="1" applyAlignment="1">
      <alignment horizontal="left" vertical="center" wrapText="1"/>
    </xf>
    <xf numFmtId="0" fontId="2" fillId="9" borderId="26" xfId="0" applyFont="1" applyFill="1" applyBorder="1" applyAlignment="1">
      <alignment horizontal="left" vertical="center" wrapText="1"/>
    </xf>
    <xf numFmtId="9" fontId="2" fillId="4" borderId="2" xfId="0" applyNumberFormat="1" applyFont="1" applyFill="1" applyBorder="1" applyAlignment="1" applyProtection="1">
      <alignment horizontal="left" vertical="center" wrapText="1"/>
      <protection locked="0"/>
    </xf>
    <xf numFmtId="0" fontId="6" fillId="9" borderId="2" xfId="0" quotePrefix="1" applyFont="1" applyFill="1" applyBorder="1" applyAlignment="1">
      <alignment horizontal="left" vertical="center" wrapText="1"/>
    </xf>
    <xf numFmtId="0" fontId="6" fillId="9" borderId="9" xfId="0" applyFont="1" applyFill="1" applyBorder="1" applyAlignment="1">
      <alignment horizontal="left" vertical="top" wrapText="1"/>
    </xf>
    <xf numFmtId="0" fontId="6" fillId="9" borderId="11" xfId="0" applyFont="1" applyFill="1" applyBorder="1" applyAlignment="1">
      <alignment horizontal="left" vertical="top" wrapText="1"/>
    </xf>
    <xf numFmtId="0" fontId="6" fillId="9" borderId="14" xfId="0" applyFont="1" applyFill="1" applyBorder="1" applyAlignment="1">
      <alignment horizontal="left" vertical="top" wrapText="1"/>
    </xf>
    <xf numFmtId="0" fontId="6" fillId="9" borderId="0" xfId="0" applyFont="1" applyFill="1" applyAlignment="1">
      <alignment horizontal="left" vertical="top" wrapText="1"/>
    </xf>
    <xf numFmtId="0" fontId="1" fillId="0" borderId="3" xfId="0" applyFont="1" applyBorder="1" applyAlignment="1" applyProtection="1">
      <alignment wrapText="1"/>
      <protection locked="0"/>
    </xf>
    <xf numFmtId="0" fontId="0" fillId="6" borderId="18" xfId="0" applyFill="1" applyBorder="1" applyAlignment="1">
      <alignment vertical="top" wrapText="1"/>
    </xf>
    <xf numFmtId="0" fontId="0" fillId="0" borderId="19" xfId="0" applyBorder="1" applyAlignment="1">
      <alignment vertical="top" wrapText="1"/>
    </xf>
    <xf numFmtId="0" fontId="0" fillId="0" borderId="16" xfId="0" applyBorder="1" applyAlignment="1">
      <alignment vertical="top" wrapText="1"/>
    </xf>
    <xf numFmtId="0" fontId="0" fillId="0" borderId="0" xfId="0" applyAlignment="1">
      <alignment horizontal="left" vertical="center" wrapText="1"/>
    </xf>
    <xf numFmtId="0" fontId="6" fillId="5" borderId="7" xfId="0" applyFont="1" applyFill="1" applyBorder="1" applyAlignment="1">
      <alignment horizontal="center" vertical="center" wrapText="1"/>
    </xf>
    <xf numFmtId="0" fontId="6" fillId="5" borderId="39"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0" fillId="0" borderId="0" xfId="0" applyAlignment="1">
      <alignment wrapText="1"/>
    </xf>
    <xf numFmtId="0" fontId="1" fillId="5" borderId="0" xfId="0" applyFont="1" applyFill="1" applyAlignment="1">
      <alignment horizontal="left" vertical="top" wrapText="1"/>
    </xf>
    <xf numFmtId="0" fontId="6" fillId="5" borderId="0" xfId="0" applyFont="1" applyFill="1" applyAlignment="1">
      <alignment horizontal="center" vertical="center" wrapText="1"/>
    </xf>
    <xf numFmtId="0" fontId="0" fillId="5" borderId="0" xfId="0" applyFill="1" applyAlignment="1">
      <alignment horizontal="center" vertical="center"/>
    </xf>
    <xf numFmtId="0" fontId="6" fillId="7" borderId="7" xfId="0" applyFont="1" applyFill="1" applyBorder="1" applyAlignment="1">
      <alignment horizontal="center" vertical="center" wrapText="1"/>
    </xf>
    <xf numFmtId="0" fontId="6" fillId="7" borderId="38" xfId="0" applyFont="1" applyFill="1" applyBorder="1" applyAlignment="1">
      <alignment horizontal="center" vertical="center" wrapText="1"/>
    </xf>
    <xf numFmtId="0" fontId="6" fillId="11" borderId="7" xfId="0" applyFont="1" applyFill="1" applyBorder="1" applyAlignment="1">
      <alignment horizontal="center" vertical="center" wrapText="1"/>
    </xf>
    <xf numFmtId="0" fontId="6" fillId="11" borderId="38" xfId="0" applyFont="1" applyFill="1" applyBorder="1" applyAlignment="1">
      <alignment horizontal="center" vertical="center" wrapText="1"/>
    </xf>
    <xf numFmtId="0" fontId="6" fillId="8" borderId="7" xfId="0" applyFont="1" applyFill="1" applyBorder="1" applyAlignment="1">
      <alignment horizontal="center" vertical="center" wrapText="1"/>
    </xf>
    <xf numFmtId="0" fontId="6" fillId="8" borderId="38" xfId="0" applyFont="1" applyFill="1" applyBorder="1" applyAlignment="1">
      <alignment horizontal="center" vertical="center" wrapText="1"/>
    </xf>
    <xf numFmtId="0" fontId="6" fillId="5" borderId="18" xfId="0" applyFont="1" applyFill="1" applyBorder="1" applyAlignment="1">
      <alignment horizontal="center" vertical="center"/>
    </xf>
    <xf numFmtId="0" fontId="6" fillId="5" borderId="19" xfId="0" applyFont="1" applyFill="1" applyBorder="1" applyAlignment="1">
      <alignment horizontal="center" vertical="center"/>
    </xf>
    <xf numFmtId="0" fontId="6" fillId="0" borderId="12" xfId="0" applyFont="1" applyBorder="1" applyAlignment="1">
      <alignment horizontal="left" wrapText="1"/>
    </xf>
    <xf numFmtId="0" fontId="6" fillId="0" borderId="8" xfId="0" applyFont="1" applyBorder="1" applyAlignment="1">
      <alignment horizontal="left" wrapText="1"/>
    </xf>
    <xf numFmtId="0" fontId="1" fillId="0" borderId="6" xfId="0" applyFont="1" applyBorder="1" applyAlignment="1">
      <alignment wrapText="1"/>
    </xf>
    <xf numFmtId="0" fontId="1" fillId="0" borderId="3" xfId="0" applyFont="1" applyBorder="1" applyAlignment="1">
      <alignment wrapText="1"/>
    </xf>
    <xf numFmtId="0" fontId="0" fillId="0" borderId="3" xfId="0" applyBorder="1" applyAlignment="1">
      <alignment vertical="center" wrapText="1"/>
    </xf>
    <xf numFmtId="0" fontId="2" fillId="0" borderId="3" xfId="0" applyFont="1" applyBorder="1" applyAlignment="1" applyProtection="1">
      <alignment vertical="center" wrapText="1"/>
      <protection locked="0"/>
    </xf>
    <xf numFmtId="0" fontId="6" fillId="9" borderId="10" xfId="0" applyFont="1" applyFill="1" applyBorder="1" applyAlignment="1">
      <alignment horizontal="left" vertical="top" wrapText="1"/>
    </xf>
    <xf numFmtId="0" fontId="6" fillId="9" borderId="15" xfId="0" applyFont="1" applyFill="1" applyBorder="1" applyAlignment="1">
      <alignment horizontal="left" vertical="top" wrapText="1"/>
    </xf>
    <xf numFmtId="0" fontId="6" fillId="9" borderId="12" xfId="0" applyFont="1" applyFill="1" applyBorder="1" applyAlignment="1">
      <alignment horizontal="left" vertical="top" wrapText="1"/>
    </xf>
    <xf numFmtId="0" fontId="6" fillId="9" borderId="13" xfId="0" applyFont="1" applyFill="1" applyBorder="1" applyAlignment="1">
      <alignment horizontal="left" vertical="top" wrapText="1"/>
    </xf>
    <xf numFmtId="164" fontId="2" fillId="9" borderId="14" xfId="0" applyNumberFormat="1" applyFont="1" applyFill="1" applyBorder="1" applyAlignment="1">
      <alignment horizontal="left" vertical="top" wrapText="1"/>
    </xf>
    <xf numFmtId="0" fontId="40" fillId="9" borderId="12" xfId="0" applyFont="1" applyFill="1" applyBorder="1" applyAlignment="1">
      <alignment horizontal="center" vertical="center"/>
    </xf>
    <xf numFmtId="0" fontId="40" fillId="9" borderId="13" xfId="0" applyFont="1" applyFill="1" applyBorder="1" applyAlignment="1">
      <alignment horizontal="center" vertical="center"/>
    </xf>
    <xf numFmtId="0" fontId="42" fillId="5" borderId="0" xfId="0" applyFont="1" applyFill="1" applyAlignment="1">
      <alignment horizontal="left" vertical="top" wrapText="1"/>
    </xf>
  </cellXfs>
  <cellStyles count="7">
    <cellStyle name="Komma" xfId="4" builtinId="3"/>
    <cellStyle name="Komma 2" xfId="3" xr:uid="{00000000-0005-0000-0000-000001000000}"/>
    <cellStyle name="Komma 2 2" xfId="5" xr:uid="{8C885E88-CC47-4833-ADAE-8D7995DB6663}"/>
    <cellStyle name="Komma 3" xfId="6" xr:uid="{D27BA473-5754-4C66-8281-0074C9330A9C}"/>
    <cellStyle name="Link" xfId="1" builtinId="8"/>
    <cellStyle name="Standard" xfId="0" builtinId="0"/>
    <cellStyle name="Standard 2" xfId="2" xr:uid="{00000000-0005-0000-0000-000005000000}"/>
  </cellStyles>
  <dxfs count="3">
    <dxf>
      <font>
        <b/>
        <i val="0"/>
        <color rgb="FFFF0000"/>
      </font>
      <fill>
        <patternFill>
          <bgColor rgb="FFFFC000"/>
        </patternFill>
      </fill>
    </dxf>
    <dxf>
      <font>
        <b/>
        <i val="0"/>
        <strike val="0"/>
        <color rgb="FFFFC000"/>
      </font>
      <fill>
        <patternFill>
          <bgColor rgb="FFFF0000"/>
        </patternFill>
      </fill>
    </dxf>
    <dxf>
      <font>
        <b/>
        <i val="0"/>
        <color rgb="FFFF0000"/>
      </font>
      <fill>
        <patternFill>
          <bgColor rgb="FFFFC000"/>
        </patternFill>
      </fill>
    </dxf>
  </dxfs>
  <tableStyles count="0" defaultTableStyle="TableStyleMedium2" defaultPivotStyle="PivotStyleLight16"/>
  <colors>
    <mruColors>
      <color rgb="FFFFFF99"/>
      <color rgb="FFFFCCFF"/>
      <color rgb="FFFF66FF"/>
      <color rgb="FFFFCC99"/>
      <color rgb="FF99FF99"/>
      <color rgb="FF00FFFF"/>
      <color rgb="FF00FFCC"/>
      <color rgb="FFCCFFCC"/>
      <color rgb="FFCC0099"/>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png"/><Relationship Id="rId26" Type="http://schemas.openxmlformats.org/officeDocument/2006/relationships/image" Target="../media/image27.pn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2" Type="http://schemas.openxmlformats.org/officeDocument/2006/relationships/image" Target="../media/image3.png"/><Relationship Id="rId16" Type="http://schemas.openxmlformats.org/officeDocument/2006/relationships/image" Target="../media/image17.png"/><Relationship Id="rId20" Type="http://schemas.openxmlformats.org/officeDocument/2006/relationships/image" Target="../media/image21.png"/><Relationship Id="rId29" Type="http://schemas.openxmlformats.org/officeDocument/2006/relationships/image" Target="../media/image29.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24" Type="http://schemas.openxmlformats.org/officeDocument/2006/relationships/image" Target="../media/image25.png"/><Relationship Id="rId5" Type="http://schemas.openxmlformats.org/officeDocument/2006/relationships/image" Target="../media/image6.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8.png"/><Relationship Id="rId10" Type="http://schemas.openxmlformats.org/officeDocument/2006/relationships/image" Target="../media/image11.png"/><Relationship Id="rId19" Type="http://schemas.openxmlformats.org/officeDocument/2006/relationships/image" Target="../media/image20.png"/><Relationship Id="rId31" Type="http://schemas.openxmlformats.org/officeDocument/2006/relationships/image" Target="../media/image3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1.png"/><Relationship Id="rId30"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xdr:col>
      <xdr:colOff>2255158</xdr:colOff>
      <xdr:row>0</xdr:row>
      <xdr:rowOff>137888</xdr:rowOff>
    </xdr:from>
    <xdr:to>
      <xdr:col>10</xdr:col>
      <xdr:colOff>3879854</xdr:colOff>
      <xdr:row>4</xdr:row>
      <xdr:rowOff>51091</xdr:rowOff>
    </xdr:to>
    <xdr:pic>
      <xdr:nvPicPr>
        <xdr:cNvPr id="2" name="Picture 6">
          <a:extLst>
            <a:ext uri="{FF2B5EF4-FFF2-40B4-BE49-F238E27FC236}">
              <a16:creationId xmlns:a16="http://schemas.microsoft.com/office/drawing/2014/main" id="{583A3536-BE4E-4A90-836F-90F90ECEE6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689458" y="137888"/>
          <a:ext cx="1624696" cy="675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xdr:colOff>
      <xdr:row>6</xdr:row>
      <xdr:rowOff>137160</xdr:rowOff>
    </xdr:from>
    <xdr:to>
      <xdr:col>0</xdr:col>
      <xdr:colOff>771867</xdr:colOff>
      <xdr:row>6</xdr:row>
      <xdr:rowOff>597535</xdr:rowOff>
    </xdr:to>
    <xdr:pic>
      <xdr:nvPicPr>
        <xdr:cNvPr id="33" name="Grafik 2">
          <a:extLst>
            <a:ext uri="{FF2B5EF4-FFF2-40B4-BE49-F238E27FC236}">
              <a16:creationId xmlns:a16="http://schemas.microsoft.com/office/drawing/2014/main" id="{11623EE8-A8C2-4256-B285-C175D1FF50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 y="1402080"/>
          <a:ext cx="76962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7</xdr:row>
      <xdr:rowOff>129540</xdr:rowOff>
    </xdr:from>
    <xdr:to>
      <xdr:col>0</xdr:col>
      <xdr:colOff>771867</xdr:colOff>
      <xdr:row>7</xdr:row>
      <xdr:rowOff>598805</xdr:rowOff>
    </xdr:to>
    <xdr:pic>
      <xdr:nvPicPr>
        <xdr:cNvPr id="34" name="Grafik 4">
          <a:extLst>
            <a:ext uri="{FF2B5EF4-FFF2-40B4-BE49-F238E27FC236}">
              <a16:creationId xmlns:a16="http://schemas.microsoft.com/office/drawing/2014/main" id="{1CFDE4F5-D781-4A29-86EA-699517AB897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 y="2156460"/>
          <a:ext cx="7543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175260</xdr:rowOff>
    </xdr:from>
    <xdr:to>
      <xdr:col>0</xdr:col>
      <xdr:colOff>769962</xdr:colOff>
      <xdr:row>8</xdr:row>
      <xdr:rowOff>582295</xdr:rowOff>
    </xdr:to>
    <xdr:pic>
      <xdr:nvPicPr>
        <xdr:cNvPr id="35" name="Grafik 6">
          <a:extLst>
            <a:ext uri="{FF2B5EF4-FFF2-40B4-BE49-F238E27FC236}">
              <a16:creationId xmlns:a16="http://schemas.microsoft.com/office/drawing/2014/main" id="{B52EC375-0F98-42A5-8313-CF2A393445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2964180"/>
          <a:ext cx="78486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10</xdr:row>
      <xdr:rowOff>129540</xdr:rowOff>
    </xdr:from>
    <xdr:to>
      <xdr:col>0</xdr:col>
      <xdr:colOff>734695</xdr:colOff>
      <xdr:row>10</xdr:row>
      <xdr:rowOff>609600</xdr:rowOff>
    </xdr:to>
    <xdr:pic>
      <xdr:nvPicPr>
        <xdr:cNvPr id="36" name="Grafik 8">
          <a:extLst>
            <a:ext uri="{FF2B5EF4-FFF2-40B4-BE49-F238E27FC236}">
              <a16:creationId xmlns:a16="http://schemas.microsoft.com/office/drawing/2014/main" id="{9F151549-378A-4B10-99B4-02D56698AF4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8580" y="3680460"/>
          <a:ext cx="66294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11</xdr:row>
      <xdr:rowOff>198120</xdr:rowOff>
    </xdr:from>
    <xdr:to>
      <xdr:col>0</xdr:col>
      <xdr:colOff>773772</xdr:colOff>
      <xdr:row>11</xdr:row>
      <xdr:rowOff>609600</xdr:rowOff>
    </xdr:to>
    <xdr:pic>
      <xdr:nvPicPr>
        <xdr:cNvPr id="37" name="Grafik 10">
          <a:extLst>
            <a:ext uri="{FF2B5EF4-FFF2-40B4-BE49-F238E27FC236}">
              <a16:creationId xmlns:a16="http://schemas.microsoft.com/office/drawing/2014/main" id="{848EC67B-31F2-4350-BB20-2643BFBA8084}"/>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 y="4511040"/>
          <a:ext cx="79248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12</xdr:row>
      <xdr:rowOff>160020</xdr:rowOff>
    </xdr:from>
    <xdr:to>
      <xdr:col>0</xdr:col>
      <xdr:colOff>772502</xdr:colOff>
      <xdr:row>12</xdr:row>
      <xdr:rowOff>635635</xdr:rowOff>
    </xdr:to>
    <xdr:pic>
      <xdr:nvPicPr>
        <xdr:cNvPr id="38" name="Grafik 12">
          <a:extLst>
            <a:ext uri="{FF2B5EF4-FFF2-40B4-BE49-F238E27FC236}">
              <a16:creationId xmlns:a16="http://schemas.microsoft.com/office/drawing/2014/main" id="{D3003CBB-14FA-45BA-8194-5856B893E1D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5234940"/>
          <a:ext cx="7924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121920</xdr:rowOff>
    </xdr:from>
    <xdr:to>
      <xdr:col>0</xdr:col>
      <xdr:colOff>772502</xdr:colOff>
      <xdr:row>13</xdr:row>
      <xdr:rowOff>583565</xdr:rowOff>
    </xdr:to>
    <xdr:pic>
      <xdr:nvPicPr>
        <xdr:cNvPr id="39" name="Grafik 14">
          <a:extLst>
            <a:ext uri="{FF2B5EF4-FFF2-40B4-BE49-F238E27FC236}">
              <a16:creationId xmlns:a16="http://schemas.microsoft.com/office/drawing/2014/main" id="{57FCEE33-4B16-4134-8365-0238D3D2FD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595884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14</xdr:row>
      <xdr:rowOff>144780</xdr:rowOff>
    </xdr:from>
    <xdr:to>
      <xdr:col>0</xdr:col>
      <xdr:colOff>723900</xdr:colOff>
      <xdr:row>14</xdr:row>
      <xdr:rowOff>618684</xdr:rowOff>
    </xdr:to>
    <xdr:pic>
      <xdr:nvPicPr>
        <xdr:cNvPr id="40" name="Grafik 16">
          <a:extLst>
            <a:ext uri="{FF2B5EF4-FFF2-40B4-BE49-F238E27FC236}">
              <a16:creationId xmlns:a16="http://schemas.microsoft.com/office/drawing/2014/main" id="{B408FBF0-A51C-44CC-8A42-475CB34C40F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 y="6743700"/>
          <a:ext cx="678180" cy="477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15</xdr:row>
      <xdr:rowOff>152400</xdr:rowOff>
    </xdr:from>
    <xdr:to>
      <xdr:col>0</xdr:col>
      <xdr:colOff>772502</xdr:colOff>
      <xdr:row>15</xdr:row>
      <xdr:rowOff>635635</xdr:rowOff>
    </xdr:to>
    <xdr:pic>
      <xdr:nvPicPr>
        <xdr:cNvPr id="41" name="Grafik 18">
          <a:extLst>
            <a:ext uri="{FF2B5EF4-FFF2-40B4-BE49-F238E27FC236}">
              <a16:creationId xmlns:a16="http://schemas.microsoft.com/office/drawing/2014/main" id="{50C896D6-D833-4F4F-BD37-367D7828F0E4}"/>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100" y="7513320"/>
          <a:ext cx="7239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220980</xdr:rowOff>
    </xdr:from>
    <xdr:to>
      <xdr:col>0</xdr:col>
      <xdr:colOff>772502</xdr:colOff>
      <xdr:row>16</xdr:row>
      <xdr:rowOff>621665</xdr:rowOff>
    </xdr:to>
    <xdr:pic>
      <xdr:nvPicPr>
        <xdr:cNvPr id="42" name="Grafik 20">
          <a:extLst>
            <a:ext uri="{FF2B5EF4-FFF2-40B4-BE49-F238E27FC236}">
              <a16:creationId xmlns:a16="http://schemas.microsoft.com/office/drawing/2014/main" id="{F2E772DF-FB0C-4403-AB46-B7862A5A4848}"/>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0" y="8343900"/>
          <a:ext cx="79248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17</xdr:row>
      <xdr:rowOff>121920</xdr:rowOff>
    </xdr:from>
    <xdr:to>
      <xdr:col>0</xdr:col>
      <xdr:colOff>773772</xdr:colOff>
      <xdr:row>17</xdr:row>
      <xdr:rowOff>602173</xdr:rowOff>
    </xdr:to>
    <xdr:pic>
      <xdr:nvPicPr>
        <xdr:cNvPr id="43" name="Grafik 22">
          <a:extLst>
            <a:ext uri="{FF2B5EF4-FFF2-40B4-BE49-F238E27FC236}">
              <a16:creationId xmlns:a16="http://schemas.microsoft.com/office/drawing/2014/main" id="{FF0FFF13-4F47-4C47-96F3-27AE679CAFAB}"/>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100" y="9006840"/>
          <a:ext cx="73152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19</xdr:row>
      <xdr:rowOff>83820</xdr:rowOff>
    </xdr:from>
    <xdr:to>
      <xdr:col>0</xdr:col>
      <xdr:colOff>751205</xdr:colOff>
      <xdr:row>19</xdr:row>
      <xdr:rowOff>560705</xdr:rowOff>
    </xdr:to>
    <xdr:pic>
      <xdr:nvPicPr>
        <xdr:cNvPr id="45" name="Grafik 26">
          <a:extLst>
            <a:ext uri="{FF2B5EF4-FFF2-40B4-BE49-F238E27FC236}">
              <a16:creationId xmlns:a16="http://schemas.microsoft.com/office/drawing/2014/main" id="{0BCE9926-0E90-424A-99D3-239A5A68FBA5}"/>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960" y="10492740"/>
          <a:ext cx="69342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129540</xdr:rowOff>
    </xdr:from>
    <xdr:to>
      <xdr:col>0</xdr:col>
      <xdr:colOff>772502</xdr:colOff>
      <xdr:row>20</xdr:row>
      <xdr:rowOff>597535</xdr:rowOff>
    </xdr:to>
    <xdr:pic>
      <xdr:nvPicPr>
        <xdr:cNvPr id="46" name="Grafik 28">
          <a:extLst>
            <a:ext uri="{FF2B5EF4-FFF2-40B4-BE49-F238E27FC236}">
              <a16:creationId xmlns:a16="http://schemas.microsoft.com/office/drawing/2014/main" id="{447556BE-3ADB-458B-A19A-808860C6EA25}"/>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1130046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21</xdr:row>
      <xdr:rowOff>220980</xdr:rowOff>
    </xdr:from>
    <xdr:to>
      <xdr:col>0</xdr:col>
      <xdr:colOff>772502</xdr:colOff>
      <xdr:row>21</xdr:row>
      <xdr:rowOff>571500</xdr:rowOff>
    </xdr:to>
    <xdr:pic>
      <xdr:nvPicPr>
        <xdr:cNvPr id="47" name="Grafik 30">
          <a:extLst>
            <a:ext uri="{FF2B5EF4-FFF2-40B4-BE49-F238E27FC236}">
              <a16:creationId xmlns:a16="http://schemas.microsoft.com/office/drawing/2014/main" id="{AEF76ABA-3F44-4F23-8BF6-79272C873E6B}"/>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0" y="12153900"/>
          <a:ext cx="79248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22</xdr:row>
      <xdr:rowOff>251460</xdr:rowOff>
    </xdr:from>
    <xdr:to>
      <xdr:col>0</xdr:col>
      <xdr:colOff>768802</xdr:colOff>
      <xdr:row>22</xdr:row>
      <xdr:rowOff>560705</xdr:rowOff>
    </xdr:to>
    <xdr:pic>
      <xdr:nvPicPr>
        <xdr:cNvPr id="48" name="Grafik 32">
          <a:extLst>
            <a:ext uri="{FF2B5EF4-FFF2-40B4-BE49-F238E27FC236}">
              <a16:creationId xmlns:a16="http://schemas.microsoft.com/office/drawing/2014/main" id="{A265C550-2B59-4F34-B517-926201331ED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0" y="12946380"/>
          <a:ext cx="79513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23</xdr:row>
      <xdr:rowOff>114300</xdr:rowOff>
    </xdr:from>
    <xdr:to>
      <xdr:col>0</xdr:col>
      <xdr:colOff>772502</xdr:colOff>
      <xdr:row>23</xdr:row>
      <xdr:rowOff>582295</xdr:rowOff>
    </xdr:to>
    <xdr:pic>
      <xdr:nvPicPr>
        <xdr:cNvPr id="49" name="Grafik 34">
          <a:extLst>
            <a:ext uri="{FF2B5EF4-FFF2-40B4-BE49-F238E27FC236}">
              <a16:creationId xmlns:a16="http://schemas.microsoft.com/office/drawing/2014/main" id="{E2F9F555-F139-40AE-8A2E-8945D8D4CC0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0" y="13571220"/>
          <a:ext cx="79248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68580</xdr:colOff>
      <xdr:row>24</xdr:row>
      <xdr:rowOff>175260</xdr:rowOff>
    </xdr:from>
    <xdr:to>
      <xdr:col>0</xdr:col>
      <xdr:colOff>751205</xdr:colOff>
      <xdr:row>24</xdr:row>
      <xdr:rowOff>655513</xdr:rowOff>
    </xdr:to>
    <xdr:pic>
      <xdr:nvPicPr>
        <xdr:cNvPr id="50" name="Grafik 36">
          <a:extLst>
            <a:ext uri="{FF2B5EF4-FFF2-40B4-BE49-F238E27FC236}">
              <a16:creationId xmlns:a16="http://schemas.microsoft.com/office/drawing/2014/main" id="{A58B5647-14D6-4FD6-8AB6-6D642393C448}"/>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8580" y="14394180"/>
          <a:ext cx="68580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25</xdr:row>
      <xdr:rowOff>266700</xdr:rowOff>
    </xdr:from>
    <xdr:to>
      <xdr:col>0</xdr:col>
      <xdr:colOff>769962</xdr:colOff>
      <xdr:row>25</xdr:row>
      <xdr:rowOff>582295</xdr:rowOff>
    </xdr:to>
    <xdr:pic>
      <xdr:nvPicPr>
        <xdr:cNvPr id="51" name="Grafik 38">
          <a:extLst>
            <a:ext uri="{FF2B5EF4-FFF2-40B4-BE49-F238E27FC236}">
              <a16:creationId xmlns:a16="http://schemas.microsoft.com/office/drawing/2014/main" id="{587393CC-C558-4B4E-8682-4A10FAFC9CB7}"/>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0" y="15247620"/>
          <a:ext cx="784860" cy="312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27</xdr:row>
      <xdr:rowOff>129540</xdr:rowOff>
    </xdr:from>
    <xdr:to>
      <xdr:col>0</xdr:col>
      <xdr:colOff>771867</xdr:colOff>
      <xdr:row>27</xdr:row>
      <xdr:rowOff>606618</xdr:rowOff>
    </xdr:to>
    <xdr:pic>
      <xdr:nvPicPr>
        <xdr:cNvPr id="53" name="Grafik 42">
          <a:extLst>
            <a:ext uri="{FF2B5EF4-FFF2-40B4-BE49-F238E27FC236}">
              <a16:creationId xmlns:a16="http://schemas.microsoft.com/office/drawing/2014/main" id="{055DCFE7-ABED-4093-98FD-0863CEC1FE3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0" y="16634460"/>
          <a:ext cx="777240" cy="477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28</xdr:row>
      <xdr:rowOff>121919</xdr:rowOff>
    </xdr:from>
    <xdr:to>
      <xdr:col>0</xdr:col>
      <xdr:colOff>751205</xdr:colOff>
      <xdr:row>28</xdr:row>
      <xdr:rowOff>619777</xdr:rowOff>
    </xdr:to>
    <xdr:pic>
      <xdr:nvPicPr>
        <xdr:cNvPr id="54" name="Grafik 44">
          <a:extLst>
            <a:ext uri="{FF2B5EF4-FFF2-40B4-BE49-F238E27FC236}">
              <a16:creationId xmlns:a16="http://schemas.microsoft.com/office/drawing/2014/main" id="{DF14BFE7-BEE6-464C-8C54-2E488ECE638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5720" y="17388839"/>
          <a:ext cx="708660" cy="5010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29</xdr:row>
      <xdr:rowOff>53340</xdr:rowOff>
    </xdr:from>
    <xdr:to>
      <xdr:col>0</xdr:col>
      <xdr:colOff>769418</xdr:colOff>
      <xdr:row>29</xdr:row>
      <xdr:rowOff>621665</xdr:rowOff>
    </xdr:to>
    <xdr:pic>
      <xdr:nvPicPr>
        <xdr:cNvPr id="55" name="Grafik 46">
          <a:extLst>
            <a:ext uri="{FF2B5EF4-FFF2-40B4-BE49-F238E27FC236}">
              <a16:creationId xmlns:a16="http://schemas.microsoft.com/office/drawing/2014/main" id="{D6478261-9867-4BB3-831E-2AA5B9A386BC}"/>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0480" y="18082260"/>
          <a:ext cx="734786"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xdr:colOff>
      <xdr:row>30</xdr:row>
      <xdr:rowOff>121920</xdr:rowOff>
    </xdr:from>
    <xdr:to>
      <xdr:col>0</xdr:col>
      <xdr:colOff>773772</xdr:colOff>
      <xdr:row>30</xdr:row>
      <xdr:rowOff>598805</xdr:rowOff>
    </xdr:to>
    <xdr:pic>
      <xdr:nvPicPr>
        <xdr:cNvPr id="56" name="Grafik 48">
          <a:extLst>
            <a:ext uri="{FF2B5EF4-FFF2-40B4-BE49-F238E27FC236}">
              <a16:creationId xmlns:a16="http://schemas.microsoft.com/office/drawing/2014/main" id="{B49B23C6-22D2-4C9E-85D8-397FCE6F6B14}"/>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7620" y="18912840"/>
          <a:ext cx="76200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31</xdr:row>
      <xdr:rowOff>99060</xdr:rowOff>
    </xdr:from>
    <xdr:to>
      <xdr:col>0</xdr:col>
      <xdr:colOff>774285</xdr:colOff>
      <xdr:row>31</xdr:row>
      <xdr:rowOff>621665</xdr:rowOff>
    </xdr:to>
    <xdr:pic>
      <xdr:nvPicPr>
        <xdr:cNvPr id="57" name="Grafik 50">
          <a:extLst>
            <a:ext uri="{FF2B5EF4-FFF2-40B4-BE49-F238E27FC236}">
              <a16:creationId xmlns:a16="http://schemas.microsoft.com/office/drawing/2014/main" id="{7AAB657C-5F93-4B83-AE38-BA50D5F7EFC2}"/>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8099" y="19651980"/>
          <a:ext cx="735209"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32</xdr:row>
      <xdr:rowOff>160020</xdr:rowOff>
    </xdr:from>
    <xdr:to>
      <xdr:col>0</xdr:col>
      <xdr:colOff>768802</xdr:colOff>
      <xdr:row>32</xdr:row>
      <xdr:rowOff>635635</xdr:rowOff>
    </xdr:to>
    <xdr:pic>
      <xdr:nvPicPr>
        <xdr:cNvPr id="58" name="Grafik 52">
          <a:extLst>
            <a:ext uri="{FF2B5EF4-FFF2-40B4-BE49-F238E27FC236}">
              <a16:creationId xmlns:a16="http://schemas.microsoft.com/office/drawing/2014/main" id="{B128D442-28D9-47B5-8A12-5C7D12CE41CB}"/>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0" y="20474940"/>
          <a:ext cx="79513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33</xdr:row>
      <xdr:rowOff>190500</xdr:rowOff>
    </xdr:from>
    <xdr:to>
      <xdr:col>0</xdr:col>
      <xdr:colOff>768802</xdr:colOff>
      <xdr:row>33</xdr:row>
      <xdr:rowOff>597535</xdr:rowOff>
    </xdr:to>
    <xdr:pic>
      <xdr:nvPicPr>
        <xdr:cNvPr id="59" name="Grafik 54">
          <a:extLst>
            <a:ext uri="{FF2B5EF4-FFF2-40B4-BE49-F238E27FC236}">
              <a16:creationId xmlns:a16="http://schemas.microsoft.com/office/drawing/2014/main" id="{17F034D8-CF7B-4F45-8137-8032A4829273}"/>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0" y="21267420"/>
          <a:ext cx="79513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34</xdr:row>
      <xdr:rowOff>137160</xdr:rowOff>
    </xdr:from>
    <xdr:to>
      <xdr:col>0</xdr:col>
      <xdr:colOff>772502</xdr:colOff>
      <xdr:row>34</xdr:row>
      <xdr:rowOff>609600</xdr:rowOff>
    </xdr:to>
    <xdr:pic>
      <xdr:nvPicPr>
        <xdr:cNvPr id="60" name="Grafik 56">
          <a:extLst>
            <a:ext uri="{FF2B5EF4-FFF2-40B4-BE49-F238E27FC236}">
              <a16:creationId xmlns:a16="http://schemas.microsoft.com/office/drawing/2014/main" id="{0A7962D1-33E7-43C3-9A62-82CC717C169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0" y="21976080"/>
          <a:ext cx="792480" cy="472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522556</xdr:colOff>
      <xdr:row>0</xdr:row>
      <xdr:rowOff>128661</xdr:rowOff>
    </xdr:from>
    <xdr:to>
      <xdr:col>13</xdr:col>
      <xdr:colOff>733704</xdr:colOff>
      <xdr:row>3</xdr:row>
      <xdr:rowOff>122781</xdr:rowOff>
    </xdr:to>
    <xdr:pic>
      <xdr:nvPicPr>
        <xdr:cNvPr id="63" name="Picture 6">
          <a:extLst>
            <a:ext uri="{FF2B5EF4-FFF2-40B4-BE49-F238E27FC236}">
              <a16:creationId xmlns:a16="http://schemas.microsoft.com/office/drawing/2014/main" id="{565C7B10-7EB9-4605-94CD-F3BA8D996B27}"/>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10809556" y="128661"/>
          <a:ext cx="1595936" cy="6755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116417</xdr:rowOff>
    </xdr:from>
    <xdr:to>
      <xdr:col>0</xdr:col>
      <xdr:colOff>770713</xdr:colOff>
      <xdr:row>9</xdr:row>
      <xdr:rowOff>687917</xdr:rowOff>
    </xdr:to>
    <xdr:pic>
      <xdr:nvPicPr>
        <xdr:cNvPr id="32" name="Grafik 31">
          <a:extLst>
            <a:ext uri="{FF2B5EF4-FFF2-40B4-BE49-F238E27FC236}">
              <a16:creationId xmlns:a16="http://schemas.microsoft.com/office/drawing/2014/main" id="{FFFF69E5-89F2-4836-985D-57AF5766F0FD}"/>
            </a:ext>
          </a:extLst>
        </xdr:cNvPr>
        <xdr:cNvPicPr>
          <a:picLocks noChangeAspect="1"/>
        </xdr:cNvPicPr>
      </xdr:nvPicPr>
      <xdr:blipFill>
        <a:blip xmlns:r="http://schemas.openxmlformats.org/officeDocument/2006/relationships" r:embed="rId28"/>
        <a:stretch>
          <a:fillRect/>
        </a:stretch>
      </xdr:blipFill>
      <xdr:spPr>
        <a:xfrm>
          <a:off x="0" y="3926417"/>
          <a:ext cx="767538" cy="571500"/>
        </a:xfrm>
        <a:prstGeom prst="rect">
          <a:avLst/>
        </a:prstGeom>
      </xdr:spPr>
    </xdr:pic>
    <xdr:clientData/>
  </xdr:twoCellAnchor>
  <xdr:twoCellAnchor editAs="oneCell">
    <xdr:from>
      <xdr:col>0</xdr:col>
      <xdr:colOff>20410</xdr:colOff>
      <xdr:row>18</xdr:row>
      <xdr:rowOff>88447</xdr:rowOff>
    </xdr:from>
    <xdr:to>
      <xdr:col>0</xdr:col>
      <xdr:colOff>772454</xdr:colOff>
      <xdr:row>18</xdr:row>
      <xdr:rowOff>676729</xdr:rowOff>
    </xdr:to>
    <xdr:pic>
      <xdr:nvPicPr>
        <xdr:cNvPr id="64" name="Grafik 63">
          <a:extLst>
            <a:ext uri="{FF2B5EF4-FFF2-40B4-BE49-F238E27FC236}">
              <a16:creationId xmlns:a16="http://schemas.microsoft.com/office/drawing/2014/main" id="{628FFE17-85A0-4335-A917-56C7DAF62B6B}"/>
            </a:ext>
          </a:extLst>
        </xdr:cNvPr>
        <xdr:cNvPicPr>
          <a:picLocks noChangeAspect="1"/>
        </xdr:cNvPicPr>
      </xdr:nvPicPr>
      <xdr:blipFill>
        <a:blip xmlns:r="http://schemas.openxmlformats.org/officeDocument/2006/relationships" r:embed="rId29"/>
        <a:stretch>
          <a:fillRect/>
        </a:stretch>
      </xdr:blipFill>
      <xdr:spPr>
        <a:xfrm>
          <a:off x="20410" y="10749643"/>
          <a:ext cx="748869" cy="585107"/>
        </a:xfrm>
        <a:prstGeom prst="rect">
          <a:avLst/>
        </a:prstGeom>
      </xdr:spPr>
    </xdr:pic>
    <xdr:clientData/>
  </xdr:twoCellAnchor>
  <xdr:twoCellAnchor editAs="oneCell">
    <xdr:from>
      <xdr:col>0</xdr:col>
      <xdr:colOff>6803</xdr:colOff>
      <xdr:row>26</xdr:row>
      <xdr:rowOff>95250</xdr:rowOff>
    </xdr:from>
    <xdr:to>
      <xdr:col>0</xdr:col>
      <xdr:colOff>782371</xdr:colOff>
      <xdr:row>26</xdr:row>
      <xdr:rowOff>676729</xdr:rowOff>
    </xdr:to>
    <xdr:pic>
      <xdr:nvPicPr>
        <xdr:cNvPr id="66" name="Grafik 65">
          <a:extLst>
            <a:ext uri="{FF2B5EF4-FFF2-40B4-BE49-F238E27FC236}">
              <a16:creationId xmlns:a16="http://schemas.microsoft.com/office/drawing/2014/main" id="{30A6A623-28D2-48B2-8D99-F180AABCE942}"/>
            </a:ext>
          </a:extLst>
        </xdr:cNvPr>
        <xdr:cNvPicPr>
          <a:picLocks noChangeAspect="1"/>
        </xdr:cNvPicPr>
      </xdr:nvPicPr>
      <xdr:blipFill>
        <a:blip xmlns:r="http://schemas.openxmlformats.org/officeDocument/2006/relationships" r:embed="rId30"/>
        <a:stretch>
          <a:fillRect/>
        </a:stretch>
      </xdr:blipFill>
      <xdr:spPr>
        <a:xfrm>
          <a:off x="6803" y="16852446"/>
          <a:ext cx="775568" cy="578304"/>
        </a:xfrm>
        <a:prstGeom prst="rect">
          <a:avLst/>
        </a:prstGeom>
      </xdr:spPr>
    </xdr:pic>
    <xdr:clientData/>
  </xdr:twoCellAnchor>
  <xdr:twoCellAnchor editAs="oneCell">
    <xdr:from>
      <xdr:col>0</xdr:col>
      <xdr:colOff>0</xdr:colOff>
      <xdr:row>35</xdr:row>
      <xdr:rowOff>54428</xdr:rowOff>
    </xdr:from>
    <xdr:to>
      <xdr:col>0</xdr:col>
      <xdr:colOff>761999</xdr:colOff>
      <xdr:row>35</xdr:row>
      <xdr:rowOff>639901</xdr:rowOff>
    </xdr:to>
    <xdr:pic>
      <xdr:nvPicPr>
        <xdr:cNvPr id="67" name="Grafik 66">
          <a:extLst>
            <a:ext uri="{FF2B5EF4-FFF2-40B4-BE49-F238E27FC236}">
              <a16:creationId xmlns:a16="http://schemas.microsoft.com/office/drawing/2014/main" id="{7D848E7C-6E2E-4C97-BD15-DE932CEE641C}"/>
            </a:ext>
          </a:extLst>
        </xdr:cNvPr>
        <xdr:cNvPicPr>
          <a:picLocks noChangeAspect="1"/>
        </xdr:cNvPicPr>
      </xdr:nvPicPr>
      <xdr:blipFill>
        <a:blip xmlns:r="http://schemas.openxmlformats.org/officeDocument/2006/relationships" r:embed="rId31"/>
        <a:stretch>
          <a:fillRect/>
        </a:stretch>
      </xdr:blipFill>
      <xdr:spPr>
        <a:xfrm>
          <a:off x="0" y="23669624"/>
          <a:ext cx="761999" cy="58229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289560</xdr:colOff>
      <xdr:row>1</xdr:row>
      <xdr:rowOff>53340</xdr:rowOff>
    </xdr:from>
    <xdr:to>
      <xdr:col>11</xdr:col>
      <xdr:colOff>397005</xdr:colOff>
      <xdr:row>37</xdr:row>
      <xdr:rowOff>140865</xdr:rowOff>
    </xdr:to>
    <xdr:pic>
      <xdr:nvPicPr>
        <xdr:cNvPr id="3" name="Grafik 2">
          <a:extLst>
            <a:ext uri="{FF2B5EF4-FFF2-40B4-BE49-F238E27FC236}">
              <a16:creationId xmlns:a16="http://schemas.microsoft.com/office/drawing/2014/main" id="{AAAAC802-7AA9-4F6C-9ECE-54EBDC138C7B}"/>
            </a:ext>
          </a:extLst>
        </xdr:cNvPr>
        <xdr:cNvPicPr>
          <a:picLocks noChangeAspect="1"/>
        </xdr:cNvPicPr>
      </xdr:nvPicPr>
      <xdr:blipFill>
        <a:blip xmlns:r="http://schemas.openxmlformats.org/officeDocument/2006/relationships" r:embed="rId1"/>
        <a:stretch>
          <a:fillRect/>
        </a:stretch>
      </xdr:blipFill>
      <xdr:spPr>
        <a:xfrm>
          <a:off x="289560" y="220980"/>
          <a:ext cx="8824725" cy="611939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457688</xdr:colOff>
      <xdr:row>0</xdr:row>
      <xdr:rowOff>153376</xdr:rowOff>
    </xdr:from>
    <xdr:to>
      <xdr:col>8</xdr:col>
      <xdr:colOff>2079415</xdr:colOff>
      <xdr:row>4</xdr:row>
      <xdr:rowOff>142875</xdr:rowOff>
    </xdr:to>
    <xdr:pic>
      <xdr:nvPicPr>
        <xdr:cNvPr id="3" name="Picture 6">
          <a:extLst>
            <a:ext uri="{FF2B5EF4-FFF2-40B4-BE49-F238E27FC236}">
              <a16:creationId xmlns:a16="http://schemas.microsoft.com/office/drawing/2014/main" id="{73E2DD02-4CF5-4B4F-9663-52499CE6E6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02263" y="153376"/>
          <a:ext cx="1621727" cy="751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1673888</xdr:colOff>
      <xdr:row>0</xdr:row>
      <xdr:rowOff>163288</xdr:rowOff>
    </xdr:from>
    <xdr:to>
      <xdr:col>18</xdr:col>
      <xdr:colOff>3298584</xdr:colOff>
      <xdr:row>4</xdr:row>
      <xdr:rowOff>79422</xdr:rowOff>
    </xdr:to>
    <xdr:pic>
      <xdr:nvPicPr>
        <xdr:cNvPr id="4" name="Picture 6">
          <a:extLst>
            <a:ext uri="{FF2B5EF4-FFF2-40B4-BE49-F238E27FC236}">
              <a16:creationId xmlns:a16="http://schemas.microsoft.com/office/drawing/2014/main" id="{E111049B-3053-42CD-8BC5-120CB3565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492965" y="163288"/>
          <a:ext cx="1624696" cy="666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18</xdr:col>
      <xdr:colOff>1242945</xdr:colOff>
      <xdr:row>1</xdr:row>
      <xdr:rowOff>10884</xdr:rowOff>
    </xdr:from>
    <xdr:to>
      <xdr:col>18</xdr:col>
      <xdr:colOff>2867641</xdr:colOff>
      <xdr:row>4</xdr:row>
      <xdr:rowOff>114587</xdr:rowOff>
    </xdr:to>
    <xdr:pic>
      <xdr:nvPicPr>
        <xdr:cNvPr id="4" name="Picture 6">
          <a:extLst>
            <a:ext uri="{FF2B5EF4-FFF2-40B4-BE49-F238E27FC236}">
              <a16:creationId xmlns:a16="http://schemas.microsoft.com/office/drawing/2014/main" id="{7BB9FDC7-1C83-427A-90EE-7F4430B50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85818" y="204848"/>
          <a:ext cx="1624696" cy="685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1228165</xdr:colOff>
      <xdr:row>0</xdr:row>
      <xdr:rowOff>179296</xdr:rowOff>
    </xdr:from>
    <xdr:to>
      <xdr:col>8</xdr:col>
      <xdr:colOff>2852861</xdr:colOff>
      <xdr:row>4</xdr:row>
      <xdr:rowOff>117792</xdr:rowOff>
    </xdr:to>
    <xdr:pic>
      <xdr:nvPicPr>
        <xdr:cNvPr id="3" name="Picture 6">
          <a:extLst>
            <a:ext uri="{FF2B5EF4-FFF2-40B4-BE49-F238E27FC236}">
              <a16:creationId xmlns:a16="http://schemas.microsoft.com/office/drawing/2014/main" id="{BF92561C-4140-4E59-BAD9-539B686DD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69036" y="179296"/>
          <a:ext cx="1624696" cy="69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9</xdr:col>
      <xdr:colOff>1622501</xdr:colOff>
      <xdr:row>1</xdr:row>
      <xdr:rowOff>105149</xdr:rowOff>
    </xdr:from>
    <xdr:to>
      <xdr:col>9</xdr:col>
      <xdr:colOff>2922383</xdr:colOff>
      <xdr:row>4</xdr:row>
      <xdr:rowOff>169443</xdr:rowOff>
    </xdr:to>
    <xdr:pic>
      <xdr:nvPicPr>
        <xdr:cNvPr id="2" name="Picture 6">
          <a:extLst>
            <a:ext uri="{FF2B5EF4-FFF2-40B4-BE49-F238E27FC236}">
              <a16:creationId xmlns:a16="http://schemas.microsoft.com/office/drawing/2014/main" id="{1D107295-D9DC-4CE7-81EE-F039A63F0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2181" y="298189"/>
          <a:ext cx="1299882" cy="6434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8</xdr:col>
      <xdr:colOff>2260901</xdr:colOff>
      <xdr:row>1</xdr:row>
      <xdr:rowOff>26895</xdr:rowOff>
    </xdr:from>
    <xdr:to>
      <xdr:col>8</xdr:col>
      <xdr:colOff>3560783</xdr:colOff>
      <xdr:row>4</xdr:row>
      <xdr:rowOff>91189</xdr:rowOff>
    </xdr:to>
    <xdr:pic>
      <xdr:nvPicPr>
        <xdr:cNvPr id="2" name="Picture 6">
          <a:extLst>
            <a:ext uri="{FF2B5EF4-FFF2-40B4-BE49-F238E27FC236}">
              <a16:creationId xmlns:a16="http://schemas.microsoft.com/office/drawing/2014/main" id="{178ED178-0992-41C9-BA01-DC7B63107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68807" y="197224"/>
          <a:ext cx="1299882" cy="575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1332011</xdr:colOff>
      <xdr:row>1</xdr:row>
      <xdr:rowOff>25401</xdr:rowOff>
    </xdr:from>
    <xdr:to>
      <xdr:col>9</xdr:col>
      <xdr:colOff>2843895</xdr:colOff>
      <xdr:row>4</xdr:row>
      <xdr:rowOff>101601</xdr:rowOff>
    </xdr:to>
    <xdr:pic>
      <xdr:nvPicPr>
        <xdr:cNvPr id="4" name="Picture 6">
          <a:extLst>
            <a:ext uri="{FF2B5EF4-FFF2-40B4-BE49-F238E27FC236}">
              <a16:creationId xmlns:a16="http://schemas.microsoft.com/office/drawing/2014/main" id="{06405611-6F3F-4F63-A94C-5C37C8D2CC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10278" y="220134"/>
          <a:ext cx="1511884" cy="66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486579</xdr:colOff>
      <xdr:row>1</xdr:row>
      <xdr:rowOff>9181</xdr:rowOff>
    </xdr:from>
    <xdr:to>
      <xdr:col>9</xdr:col>
      <xdr:colOff>2111275</xdr:colOff>
      <xdr:row>4</xdr:row>
      <xdr:rowOff>140472</xdr:rowOff>
    </xdr:to>
    <xdr:pic>
      <xdr:nvPicPr>
        <xdr:cNvPr id="3" name="Picture 6">
          <a:extLst>
            <a:ext uri="{FF2B5EF4-FFF2-40B4-BE49-F238E27FC236}">
              <a16:creationId xmlns:a16="http://schemas.microsoft.com/office/drawing/2014/main" id="{C834F3E2-C9C6-45A0-9B7E-7502082AA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64868" y="201976"/>
          <a:ext cx="1624696" cy="709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8</xdr:col>
      <xdr:colOff>1276602</xdr:colOff>
      <xdr:row>1</xdr:row>
      <xdr:rowOff>496</xdr:rowOff>
    </xdr:from>
    <xdr:to>
      <xdr:col>8</xdr:col>
      <xdr:colOff>2898329</xdr:colOff>
      <xdr:row>4</xdr:row>
      <xdr:rowOff>150395</xdr:rowOff>
    </xdr:to>
    <xdr:pic>
      <xdr:nvPicPr>
        <xdr:cNvPr id="2" name="Picture 6">
          <a:extLst>
            <a:ext uri="{FF2B5EF4-FFF2-40B4-BE49-F238E27FC236}">
              <a16:creationId xmlns:a16="http://schemas.microsoft.com/office/drawing/2014/main" id="{9ABAF3F1-1B0F-4268-B235-EF4CF9BF07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16865" y="190996"/>
          <a:ext cx="1621727" cy="721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6" Type="http://schemas.openxmlformats.org/officeDocument/2006/relationships/comments" Target="../comments7.xml"/><Relationship Id="rId5" Type="http://schemas.openxmlformats.org/officeDocument/2006/relationships/vmlDrawing" Target="../drawings/vmlDrawing7.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9377-5679-405F-A3E0-E7DA164B54FC}">
  <sheetPr>
    <tabColor theme="0" tint="-0.14999847407452621"/>
    <pageSetUpPr fitToPage="1"/>
  </sheetPr>
  <dimension ref="A1:ACW1643"/>
  <sheetViews>
    <sheetView zoomScale="65" zoomScaleNormal="65" zoomScaleSheetLayoutView="40" workbookViewId="0">
      <selection activeCell="C2" sqref="C2:F2"/>
    </sheetView>
  </sheetViews>
  <sheetFormatPr baseColWidth="10" defaultColWidth="16.5703125" defaultRowHeight="15" customHeight="1" outlineLevelRow="1" x14ac:dyDescent="0.2"/>
  <cols>
    <col min="1" max="1" width="23.140625" style="13" bestFit="1" customWidth="1"/>
    <col min="2" max="2" width="60.5703125" style="13" customWidth="1"/>
    <col min="3" max="3" width="51.42578125" style="13" customWidth="1"/>
    <col min="4" max="4" width="17.42578125" style="13" bestFit="1" customWidth="1"/>
    <col min="5" max="5" width="27.140625" style="13" customWidth="1"/>
    <col min="6" max="6" width="27.85546875" style="13" customWidth="1"/>
    <col min="7" max="7" width="22.85546875" style="13" customWidth="1"/>
    <col min="8" max="8" width="22.85546875" style="89" customWidth="1"/>
    <col min="9" max="9" width="45.42578125" style="13" customWidth="1"/>
    <col min="10" max="10" width="17.42578125" style="132" bestFit="1" customWidth="1"/>
    <col min="11" max="11" width="60.42578125" style="13" customWidth="1"/>
    <col min="12" max="12" width="9" style="6" bestFit="1" customWidth="1"/>
    <col min="13" max="13" width="15.42578125" style="6" customWidth="1"/>
    <col min="14" max="31" width="16.5703125" style="6"/>
    <col min="32" max="259" width="16.5703125" style="4"/>
    <col min="260" max="16384" width="16.5703125" style="13"/>
  </cols>
  <sheetData>
    <row r="1" spans="1:777" s="4" customFormat="1" ht="15" customHeight="1" x14ac:dyDescent="0.2">
      <c r="H1" s="5"/>
      <c r="I1" s="382"/>
      <c r="J1" s="133"/>
      <c r="K1" s="382"/>
      <c r="L1" s="6"/>
      <c r="M1" s="6"/>
      <c r="N1" s="6"/>
      <c r="O1" s="6"/>
      <c r="P1" s="6"/>
      <c r="Q1" s="6"/>
      <c r="R1" s="6"/>
      <c r="S1" s="6"/>
      <c r="T1" s="6"/>
      <c r="U1" s="6"/>
      <c r="V1" s="6"/>
      <c r="W1" s="6"/>
      <c r="X1" s="6"/>
      <c r="Y1" s="6"/>
      <c r="Z1" s="6"/>
      <c r="AA1" s="6"/>
      <c r="AB1" s="6"/>
      <c r="AC1" s="6"/>
      <c r="AD1" s="6"/>
      <c r="AE1" s="6"/>
    </row>
    <row r="2" spans="1:777" s="4" customFormat="1" ht="15" customHeight="1" x14ac:dyDescent="0.2">
      <c r="A2" s="7" t="s">
        <v>528</v>
      </c>
      <c r="B2" s="7"/>
      <c r="C2" s="619"/>
      <c r="D2" s="620"/>
      <c r="E2" s="611"/>
      <c r="F2" s="612"/>
      <c r="H2" s="5"/>
      <c r="I2" s="4" t="s">
        <v>12</v>
      </c>
      <c r="J2" s="133"/>
      <c r="L2" s="6"/>
      <c r="M2" s="6"/>
      <c r="N2" s="6"/>
      <c r="O2" s="6"/>
      <c r="P2" s="6"/>
      <c r="Q2" s="6"/>
      <c r="R2" s="6"/>
      <c r="S2" s="6"/>
      <c r="T2" s="6"/>
      <c r="U2" s="6"/>
      <c r="V2" s="6"/>
      <c r="W2" s="6"/>
      <c r="X2" s="6"/>
      <c r="Y2" s="6"/>
      <c r="Z2" s="6"/>
      <c r="AA2" s="6"/>
      <c r="AB2" s="6"/>
      <c r="AC2" s="6"/>
      <c r="AD2" s="6"/>
      <c r="AE2" s="6"/>
    </row>
    <row r="3" spans="1:777" s="4" customFormat="1" ht="15" customHeight="1" x14ac:dyDescent="0.2">
      <c r="C3" s="4" t="s">
        <v>882</v>
      </c>
      <c r="H3" s="5"/>
      <c r="I3" s="4" t="s">
        <v>13</v>
      </c>
      <c r="J3" s="133"/>
      <c r="L3" s="6"/>
      <c r="M3" s="6"/>
      <c r="N3" s="6"/>
      <c r="O3" s="6"/>
      <c r="P3" s="6"/>
      <c r="Q3" s="6"/>
      <c r="R3" s="6"/>
      <c r="S3" s="6"/>
      <c r="T3" s="6"/>
      <c r="U3" s="6"/>
      <c r="V3" s="6"/>
      <c r="W3" s="6"/>
      <c r="X3" s="6"/>
      <c r="Y3" s="6"/>
      <c r="Z3" s="6"/>
      <c r="AA3" s="6"/>
      <c r="AB3" s="6"/>
      <c r="AC3" s="6"/>
      <c r="AD3" s="6"/>
      <c r="AE3" s="6"/>
    </row>
    <row r="4" spans="1:777" s="4" customFormat="1" ht="15" customHeight="1" x14ac:dyDescent="0.2">
      <c r="C4" s="4" t="s">
        <v>1216</v>
      </c>
      <c r="H4" s="5"/>
      <c r="I4" s="7" t="s">
        <v>483</v>
      </c>
      <c r="J4" s="133"/>
      <c r="K4" s="7"/>
      <c r="L4" s="6"/>
      <c r="M4" s="6"/>
      <c r="N4" s="6"/>
      <c r="O4" s="6"/>
      <c r="P4" s="6"/>
      <c r="Q4" s="6"/>
      <c r="R4" s="6"/>
      <c r="S4" s="6"/>
      <c r="T4" s="6"/>
      <c r="U4" s="6"/>
      <c r="V4" s="6"/>
      <c r="W4" s="6"/>
      <c r="X4" s="6"/>
      <c r="Y4" s="6"/>
      <c r="Z4" s="6"/>
      <c r="AA4" s="6"/>
      <c r="AB4" s="6"/>
      <c r="AC4" s="6"/>
      <c r="AD4" s="6"/>
      <c r="AE4" s="6"/>
    </row>
    <row r="5" spans="1:777" s="4" customFormat="1" ht="15" customHeight="1" x14ac:dyDescent="0.2">
      <c r="H5" s="5"/>
      <c r="I5" s="382"/>
      <c r="J5" s="133"/>
      <c r="K5" s="7"/>
      <c r="L5" s="6"/>
      <c r="M5" s="6"/>
      <c r="N5" s="6"/>
      <c r="O5" s="6"/>
      <c r="P5" s="6"/>
      <c r="Q5" s="6"/>
      <c r="R5" s="6"/>
      <c r="S5" s="6"/>
      <c r="T5" s="6"/>
      <c r="U5" s="6"/>
      <c r="V5" s="6"/>
      <c r="W5" s="6"/>
      <c r="X5" s="6"/>
      <c r="Y5" s="6"/>
      <c r="Z5" s="6"/>
      <c r="AA5" s="6"/>
      <c r="AB5" s="6"/>
      <c r="AC5" s="6"/>
      <c r="AD5" s="6"/>
      <c r="AE5" s="6"/>
    </row>
    <row r="6" spans="1:777" s="4" customFormat="1" ht="15" customHeight="1" x14ac:dyDescent="0.2">
      <c r="A6" s="634" t="s">
        <v>967</v>
      </c>
      <c r="B6" s="635"/>
      <c r="C6" s="635"/>
      <c r="D6" s="635"/>
      <c r="F6" s="98" t="s">
        <v>1144</v>
      </c>
      <c r="H6" s="5"/>
      <c r="I6" s="283" t="s">
        <v>550</v>
      </c>
      <c r="J6" s="626" t="s">
        <v>485</v>
      </c>
      <c r="K6" s="627"/>
      <c r="L6" s="6"/>
      <c r="M6" s="6"/>
      <c r="N6" s="6"/>
      <c r="O6" s="6"/>
      <c r="P6" s="6"/>
      <c r="Q6" s="6"/>
      <c r="R6" s="6"/>
      <c r="S6" s="6"/>
      <c r="T6" s="6"/>
      <c r="U6" s="6"/>
      <c r="V6" s="6"/>
      <c r="W6" s="6"/>
      <c r="X6" s="6"/>
      <c r="Y6" s="6"/>
      <c r="Z6" s="6"/>
      <c r="AA6" s="6"/>
      <c r="AB6" s="6"/>
      <c r="AC6" s="6"/>
      <c r="AD6" s="6"/>
      <c r="AE6" s="6"/>
    </row>
    <row r="7" spans="1:777" s="4" customFormat="1" ht="15" customHeight="1" x14ac:dyDescent="0.2">
      <c r="A7" s="635"/>
      <c r="B7" s="635"/>
      <c r="C7" s="635"/>
      <c r="D7" s="635"/>
      <c r="F7" s="636" t="s">
        <v>1145</v>
      </c>
      <c r="G7" s="637"/>
      <c r="H7" s="5"/>
      <c r="I7" s="284" t="s">
        <v>74</v>
      </c>
      <c r="J7" s="604"/>
      <c r="K7" s="612"/>
      <c r="L7" s="6"/>
      <c r="M7" s="6"/>
      <c r="N7" s="6"/>
      <c r="O7" s="6"/>
      <c r="P7" s="6"/>
      <c r="Q7" s="6"/>
      <c r="R7" s="6"/>
      <c r="S7" s="6"/>
      <c r="T7" s="6"/>
      <c r="U7" s="6"/>
      <c r="V7" s="6"/>
      <c r="W7" s="6"/>
      <c r="X7" s="6"/>
      <c r="Y7" s="6"/>
      <c r="Z7" s="6"/>
      <c r="AA7" s="6"/>
      <c r="AB7" s="6"/>
      <c r="AC7" s="6"/>
      <c r="AD7" s="6"/>
      <c r="AE7" s="6"/>
    </row>
    <row r="8" spans="1:777" s="4" customFormat="1" ht="15" customHeight="1" x14ac:dyDescent="0.2">
      <c r="A8" s="635"/>
      <c r="B8" s="635"/>
      <c r="C8" s="635"/>
      <c r="D8" s="635"/>
      <c r="F8" s="638" t="s">
        <v>1146</v>
      </c>
      <c r="G8" s="637"/>
      <c r="H8" s="5"/>
      <c r="I8" s="284" t="s">
        <v>521</v>
      </c>
      <c r="J8" s="604"/>
      <c r="K8" s="612"/>
      <c r="L8" s="6"/>
      <c r="M8" s="6"/>
      <c r="N8" s="6"/>
      <c r="O8" s="6"/>
      <c r="P8" s="6"/>
      <c r="Q8" s="6"/>
      <c r="R8" s="6"/>
      <c r="S8" s="6"/>
      <c r="T8" s="6"/>
      <c r="U8" s="6"/>
      <c r="V8" s="6"/>
      <c r="W8" s="6"/>
      <c r="X8" s="6"/>
      <c r="Y8" s="6"/>
      <c r="Z8" s="6"/>
      <c r="AA8" s="6"/>
      <c r="AB8" s="6"/>
      <c r="AC8" s="6"/>
      <c r="AD8" s="6"/>
      <c r="AE8" s="6"/>
    </row>
    <row r="9" spans="1:777" s="4" customFormat="1" ht="15" customHeight="1" x14ac:dyDescent="0.2">
      <c r="H9" s="5"/>
      <c r="I9" s="382"/>
      <c r="J9" s="133"/>
      <c r="L9" s="6"/>
      <c r="M9" s="6"/>
      <c r="N9" s="6"/>
      <c r="O9" s="6"/>
      <c r="P9" s="6"/>
      <c r="Q9" s="6"/>
      <c r="R9" s="6"/>
      <c r="S9" s="6"/>
      <c r="T9" s="6"/>
      <c r="U9" s="6"/>
      <c r="V9" s="6"/>
      <c r="W9" s="6"/>
      <c r="X9" s="6"/>
      <c r="Y9" s="6"/>
      <c r="Z9" s="6"/>
      <c r="AA9" s="6"/>
      <c r="AB9" s="6"/>
      <c r="AC9" s="6"/>
      <c r="AD9" s="6"/>
      <c r="AE9" s="6"/>
    </row>
    <row r="10" spans="1:777" s="4" customFormat="1" ht="15" customHeight="1" x14ac:dyDescent="0.2">
      <c r="H10" s="5"/>
      <c r="J10" s="107"/>
      <c r="L10" s="6"/>
      <c r="M10" s="6"/>
      <c r="N10" s="6"/>
      <c r="O10" s="6"/>
      <c r="P10" s="6"/>
      <c r="Q10" s="6"/>
      <c r="R10" s="6"/>
      <c r="S10" s="6"/>
      <c r="T10" s="6"/>
      <c r="U10" s="6"/>
      <c r="V10" s="6"/>
      <c r="W10" s="6"/>
      <c r="X10" s="6"/>
      <c r="Y10" s="6"/>
      <c r="Z10" s="6"/>
      <c r="AA10" s="6"/>
      <c r="AB10" s="6"/>
      <c r="AC10" s="6"/>
      <c r="AD10" s="6"/>
      <c r="AE10" s="6"/>
      <c r="IZ10" s="13"/>
      <c r="JA10" s="13"/>
      <c r="JB10" s="13"/>
      <c r="JC10" s="13"/>
      <c r="JD10" s="13"/>
      <c r="JE10" s="13"/>
      <c r="JF10" s="13"/>
      <c r="JG10" s="13"/>
      <c r="JH10" s="13"/>
      <c r="JI10" s="13"/>
      <c r="JJ10" s="13"/>
      <c r="JK10" s="13"/>
      <c r="JL10" s="13"/>
      <c r="JM10" s="13"/>
      <c r="JN10" s="13"/>
      <c r="JO10" s="13"/>
      <c r="JP10" s="13"/>
      <c r="JQ10" s="13"/>
      <c r="JR10" s="13"/>
      <c r="JS10" s="13"/>
      <c r="JT10" s="13"/>
      <c r="JU10" s="13"/>
      <c r="JV10" s="13"/>
      <c r="JW10" s="13"/>
      <c r="JX10" s="13"/>
      <c r="JY10" s="13"/>
      <c r="JZ10" s="13"/>
      <c r="KA10" s="13"/>
      <c r="KB10" s="13"/>
      <c r="KC10" s="13"/>
      <c r="KD10" s="13"/>
      <c r="KE10" s="13"/>
      <c r="KF10" s="13"/>
      <c r="KG10" s="13"/>
      <c r="KH10" s="13"/>
      <c r="KI10" s="13"/>
      <c r="KJ10" s="13"/>
      <c r="KK10" s="13"/>
      <c r="KL10" s="13"/>
      <c r="KM10" s="13"/>
      <c r="KN10" s="13"/>
      <c r="KO10" s="13"/>
      <c r="KP10" s="13"/>
      <c r="KQ10" s="13"/>
      <c r="KR10" s="13"/>
      <c r="KS10" s="13"/>
      <c r="KT10" s="13"/>
      <c r="KU10" s="13"/>
      <c r="KV10" s="13"/>
      <c r="KW10" s="13"/>
      <c r="KX10" s="13"/>
      <c r="KY10" s="13"/>
      <c r="KZ10" s="13"/>
      <c r="LA10" s="13"/>
      <c r="LB10" s="13"/>
      <c r="LC10" s="13"/>
      <c r="LD10" s="13"/>
      <c r="LE10" s="13"/>
      <c r="LF10" s="13"/>
      <c r="LG10" s="13"/>
      <c r="LH10" s="13"/>
      <c r="LI10" s="13"/>
      <c r="LJ10" s="13"/>
      <c r="LK10" s="13"/>
      <c r="LL10" s="13"/>
      <c r="LM10" s="13"/>
      <c r="LN10" s="13"/>
      <c r="LO10" s="13"/>
      <c r="LP10" s="13"/>
      <c r="LQ10" s="13"/>
      <c r="LR10" s="13"/>
      <c r="LS10" s="13"/>
      <c r="LT10" s="13"/>
      <c r="LU10" s="13"/>
      <c r="LV10" s="13"/>
      <c r="LW10" s="13"/>
      <c r="LX10" s="13"/>
      <c r="LY10" s="13"/>
      <c r="LZ10" s="13"/>
      <c r="MA10" s="13"/>
      <c r="MB10" s="13"/>
      <c r="MC10" s="13"/>
      <c r="MD10" s="13"/>
      <c r="ME10" s="13"/>
      <c r="MF10" s="13"/>
      <c r="MG10" s="13"/>
      <c r="MH10" s="13"/>
      <c r="MI10" s="13"/>
      <c r="MJ10" s="13"/>
      <c r="MK10" s="13"/>
      <c r="ML10" s="13"/>
      <c r="MM10" s="13"/>
      <c r="MN10" s="13"/>
      <c r="MO10" s="13"/>
      <c r="MP10" s="13"/>
      <c r="MQ10" s="13"/>
      <c r="MR10" s="13"/>
      <c r="MS10" s="13"/>
      <c r="MT10" s="13"/>
      <c r="MU10" s="13"/>
      <c r="MV10" s="13"/>
      <c r="MW10" s="13"/>
      <c r="MX10" s="13"/>
      <c r="MY10" s="13"/>
      <c r="MZ10" s="13"/>
      <c r="NA10" s="13"/>
      <c r="NB10" s="13"/>
      <c r="NC10" s="13"/>
      <c r="ND10" s="13"/>
      <c r="NE10" s="13"/>
      <c r="NF10" s="13"/>
      <c r="NG10" s="13"/>
      <c r="NH10" s="13"/>
      <c r="NI10" s="13"/>
      <c r="NJ10" s="13"/>
      <c r="NK10" s="13"/>
      <c r="NL10" s="13"/>
      <c r="NM10" s="13"/>
      <c r="NN10" s="13"/>
      <c r="NO10" s="13"/>
      <c r="NP10" s="13"/>
      <c r="NQ10" s="13"/>
      <c r="NR10" s="13"/>
      <c r="NS10" s="13"/>
      <c r="NT10" s="13"/>
      <c r="NU10" s="13"/>
      <c r="NV10" s="13"/>
      <c r="NW10" s="13"/>
      <c r="NX10" s="13"/>
      <c r="NY10" s="13"/>
      <c r="NZ10" s="13"/>
      <c r="OA10" s="13"/>
      <c r="OB10" s="13"/>
      <c r="OC10" s="13"/>
      <c r="OD10" s="13"/>
      <c r="OE10" s="13"/>
      <c r="OF10" s="13"/>
      <c r="OG10" s="13"/>
      <c r="OH10" s="13"/>
      <c r="OI10" s="13"/>
      <c r="OJ10" s="13"/>
      <c r="OK10" s="13"/>
      <c r="OL10" s="13"/>
      <c r="OM10" s="13"/>
      <c r="ON10" s="13"/>
      <c r="OO10" s="13"/>
      <c r="OP10" s="13"/>
      <c r="OQ10" s="13"/>
      <c r="OR10" s="13"/>
      <c r="OS10" s="13"/>
      <c r="OT10" s="13"/>
      <c r="OU10" s="13"/>
      <c r="OV10" s="13"/>
      <c r="OW10" s="13"/>
      <c r="OX10" s="13"/>
      <c r="OY10" s="13"/>
      <c r="OZ10" s="13"/>
      <c r="PA10" s="13"/>
      <c r="PB10" s="13"/>
      <c r="PC10" s="13"/>
      <c r="PD10" s="13"/>
      <c r="PE10" s="13"/>
      <c r="PF10" s="13"/>
      <c r="PG10" s="13"/>
      <c r="PH10" s="13"/>
      <c r="PI10" s="13"/>
      <c r="PJ10" s="13"/>
      <c r="PK10" s="13"/>
      <c r="PL10" s="13"/>
      <c r="PM10" s="13"/>
      <c r="PN10" s="13"/>
      <c r="PO10" s="13"/>
      <c r="PP10" s="13"/>
      <c r="PQ10" s="13"/>
      <c r="PR10" s="13"/>
      <c r="PS10" s="13"/>
      <c r="PT10" s="13"/>
      <c r="PU10" s="13"/>
      <c r="PV10" s="13"/>
      <c r="PW10" s="13"/>
      <c r="PX10" s="13"/>
      <c r="PY10" s="13"/>
      <c r="PZ10" s="13"/>
      <c r="QA10" s="13"/>
      <c r="QB10" s="13"/>
      <c r="QC10" s="13"/>
      <c r="QD10" s="13"/>
      <c r="QE10" s="13"/>
      <c r="QF10" s="13"/>
      <c r="QG10" s="13"/>
      <c r="QH10" s="13"/>
      <c r="QI10" s="13"/>
      <c r="QJ10" s="13"/>
      <c r="QK10" s="13"/>
      <c r="QL10" s="13"/>
      <c r="QM10" s="13"/>
      <c r="QN10" s="13"/>
      <c r="QO10" s="13"/>
      <c r="QP10" s="13"/>
      <c r="QQ10" s="13"/>
      <c r="QR10" s="13"/>
      <c r="QS10" s="13"/>
      <c r="QT10" s="13"/>
      <c r="QU10" s="13"/>
      <c r="QV10" s="13"/>
      <c r="QW10" s="13"/>
      <c r="QX10" s="13"/>
      <c r="QY10" s="13"/>
      <c r="QZ10" s="13"/>
      <c r="RA10" s="13"/>
      <c r="RB10" s="13"/>
      <c r="RC10" s="13"/>
      <c r="RD10" s="13"/>
      <c r="RE10" s="13"/>
      <c r="RF10" s="13"/>
      <c r="RG10" s="13"/>
      <c r="RH10" s="13"/>
      <c r="RI10" s="13"/>
      <c r="RJ10" s="13"/>
      <c r="RK10" s="13"/>
      <c r="RL10" s="13"/>
      <c r="RM10" s="13"/>
      <c r="RN10" s="13"/>
      <c r="RO10" s="13"/>
      <c r="RP10" s="13"/>
      <c r="RQ10" s="13"/>
      <c r="RR10" s="13"/>
      <c r="RS10" s="13"/>
      <c r="RT10" s="13"/>
      <c r="RU10" s="13"/>
      <c r="RV10" s="13"/>
      <c r="RW10" s="13"/>
      <c r="RX10" s="13"/>
      <c r="RY10" s="13"/>
      <c r="RZ10" s="13"/>
      <c r="SA10" s="13"/>
      <c r="SB10" s="13"/>
      <c r="SC10" s="13"/>
      <c r="SD10" s="13"/>
      <c r="SE10" s="13"/>
      <c r="SF10" s="13"/>
      <c r="SG10" s="13"/>
      <c r="SH10" s="13"/>
      <c r="SI10" s="13"/>
      <c r="SJ10" s="13"/>
      <c r="SK10" s="13"/>
      <c r="SL10" s="13"/>
      <c r="SM10" s="13"/>
      <c r="SN10" s="13"/>
      <c r="SO10" s="13"/>
      <c r="SP10" s="13"/>
      <c r="SQ10" s="13"/>
      <c r="SR10" s="13"/>
      <c r="SS10" s="13"/>
      <c r="ST10" s="13"/>
      <c r="SU10" s="13"/>
      <c r="SV10" s="13"/>
      <c r="SW10" s="13"/>
      <c r="SX10" s="13"/>
      <c r="SY10" s="13"/>
      <c r="SZ10" s="13"/>
      <c r="TA10" s="13"/>
      <c r="TB10" s="13"/>
      <c r="TC10" s="13"/>
      <c r="TD10" s="13"/>
      <c r="TE10" s="13"/>
      <c r="TF10" s="13"/>
      <c r="TG10" s="13"/>
      <c r="TH10" s="13"/>
      <c r="TI10" s="13"/>
      <c r="TJ10" s="13"/>
      <c r="TK10" s="13"/>
      <c r="TL10" s="13"/>
      <c r="TM10" s="13"/>
      <c r="TN10" s="13"/>
      <c r="TO10" s="13"/>
      <c r="TP10" s="13"/>
      <c r="TQ10" s="13"/>
      <c r="TR10" s="13"/>
      <c r="TS10" s="13"/>
      <c r="TT10" s="13"/>
      <c r="TU10" s="13"/>
      <c r="TV10" s="13"/>
      <c r="TW10" s="13"/>
      <c r="TX10" s="13"/>
      <c r="TY10" s="13"/>
      <c r="TZ10" s="13"/>
      <c r="UA10" s="13"/>
      <c r="UB10" s="13"/>
      <c r="UC10" s="13"/>
      <c r="UD10" s="13"/>
      <c r="UE10" s="13"/>
      <c r="UF10" s="13"/>
      <c r="UG10" s="13"/>
      <c r="UH10" s="13"/>
      <c r="UI10" s="13"/>
      <c r="UJ10" s="13"/>
      <c r="UK10" s="13"/>
      <c r="UL10" s="13"/>
      <c r="UM10" s="13"/>
      <c r="UN10" s="13"/>
      <c r="UO10" s="13"/>
      <c r="UP10" s="13"/>
      <c r="UQ10" s="13"/>
      <c r="UR10" s="13"/>
      <c r="US10" s="13"/>
      <c r="UT10" s="13"/>
      <c r="UU10" s="13"/>
      <c r="UV10" s="13"/>
      <c r="UW10" s="13"/>
      <c r="UX10" s="13"/>
      <c r="UY10" s="13"/>
      <c r="UZ10" s="13"/>
      <c r="VA10" s="13"/>
      <c r="VB10" s="13"/>
      <c r="VC10" s="13"/>
      <c r="VD10" s="13"/>
      <c r="VE10" s="13"/>
      <c r="VF10" s="13"/>
      <c r="VG10" s="13"/>
      <c r="VH10" s="13"/>
      <c r="VI10" s="13"/>
      <c r="VJ10" s="13"/>
      <c r="VK10" s="13"/>
      <c r="VL10" s="13"/>
      <c r="VM10" s="13"/>
      <c r="VN10" s="13"/>
      <c r="VO10" s="13"/>
      <c r="VP10" s="13"/>
      <c r="VQ10" s="13"/>
      <c r="VR10" s="13"/>
      <c r="VS10" s="13"/>
      <c r="VT10" s="13"/>
      <c r="VU10" s="13"/>
      <c r="VV10" s="13"/>
      <c r="VW10" s="13"/>
      <c r="VX10" s="13"/>
      <c r="VY10" s="13"/>
      <c r="VZ10" s="13"/>
      <c r="WA10" s="13"/>
      <c r="WB10" s="13"/>
      <c r="WC10" s="13"/>
      <c r="WD10" s="13"/>
      <c r="WE10" s="13"/>
      <c r="WF10" s="13"/>
      <c r="WG10" s="13"/>
      <c r="WH10" s="13"/>
      <c r="WI10" s="13"/>
      <c r="WJ10" s="13"/>
      <c r="WK10" s="13"/>
      <c r="WL10" s="13"/>
      <c r="WM10" s="13"/>
      <c r="WN10" s="13"/>
      <c r="WO10" s="13"/>
      <c r="WP10" s="13"/>
      <c r="WQ10" s="13"/>
      <c r="WR10" s="13"/>
      <c r="WS10" s="13"/>
      <c r="WT10" s="13"/>
      <c r="WU10" s="13"/>
      <c r="WV10" s="13"/>
      <c r="WW10" s="13"/>
      <c r="WX10" s="13"/>
      <c r="WY10" s="13"/>
      <c r="WZ10" s="13"/>
      <c r="XA10" s="13"/>
      <c r="XB10" s="13"/>
      <c r="XC10" s="13"/>
      <c r="XD10" s="13"/>
      <c r="XE10" s="13"/>
      <c r="XF10" s="13"/>
      <c r="XG10" s="13"/>
      <c r="XH10" s="13"/>
      <c r="XI10" s="13"/>
      <c r="XJ10" s="13"/>
      <c r="XK10" s="13"/>
      <c r="XL10" s="13"/>
      <c r="XM10" s="13"/>
      <c r="XN10" s="13"/>
      <c r="XO10" s="13"/>
      <c r="XP10" s="13"/>
      <c r="XQ10" s="13"/>
      <c r="XR10" s="13"/>
      <c r="XS10" s="13"/>
      <c r="XT10" s="13"/>
      <c r="XU10" s="13"/>
      <c r="XV10" s="13"/>
      <c r="XW10" s="13"/>
      <c r="XX10" s="13"/>
      <c r="XY10" s="13"/>
      <c r="XZ10" s="13"/>
      <c r="YA10" s="13"/>
      <c r="YB10" s="13"/>
      <c r="YC10" s="13"/>
      <c r="YD10" s="13"/>
      <c r="YE10" s="13"/>
      <c r="YF10" s="13"/>
      <c r="YG10" s="13"/>
      <c r="YH10" s="13"/>
      <c r="YI10" s="13"/>
      <c r="YJ10" s="13"/>
      <c r="YK10" s="13"/>
      <c r="YL10" s="13"/>
      <c r="YM10" s="13"/>
      <c r="YN10" s="13"/>
      <c r="YO10" s="13"/>
      <c r="YP10" s="13"/>
      <c r="YQ10" s="13"/>
      <c r="YR10" s="13"/>
      <c r="YS10" s="13"/>
      <c r="YT10" s="13"/>
      <c r="YU10" s="13"/>
      <c r="YV10" s="13"/>
      <c r="YW10" s="13"/>
      <c r="YX10" s="13"/>
      <c r="YY10" s="13"/>
      <c r="YZ10" s="13"/>
      <c r="ZA10" s="13"/>
      <c r="ZB10" s="13"/>
      <c r="ZC10" s="13"/>
      <c r="ZD10" s="13"/>
      <c r="ZE10" s="13"/>
      <c r="ZF10" s="13"/>
      <c r="ZG10" s="13"/>
      <c r="ZH10" s="13"/>
      <c r="ZI10" s="13"/>
      <c r="ZJ10" s="13"/>
      <c r="ZK10" s="13"/>
      <c r="ZL10" s="13"/>
      <c r="ZM10" s="13"/>
      <c r="ZN10" s="13"/>
      <c r="ZO10" s="13"/>
      <c r="ZP10" s="13"/>
      <c r="ZQ10" s="13"/>
      <c r="ZR10" s="13"/>
      <c r="ZS10" s="13"/>
      <c r="ZT10" s="13"/>
      <c r="ZU10" s="13"/>
      <c r="ZV10" s="13"/>
      <c r="ZW10" s="13"/>
      <c r="ZX10" s="13"/>
      <c r="ZY10" s="13"/>
      <c r="ZZ10" s="13"/>
      <c r="AAA10" s="13"/>
      <c r="AAB10" s="13"/>
      <c r="AAC10" s="13"/>
      <c r="AAD10" s="13"/>
      <c r="AAE10" s="13"/>
      <c r="AAF10" s="13"/>
      <c r="AAG10" s="13"/>
      <c r="AAH10" s="13"/>
      <c r="AAI10" s="13"/>
      <c r="AAJ10" s="13"/>
      <c r="AAK10" s="13"/>
      <c r="AAL10" s="13"/>
      <c r="AAM10" s="13"/>
      <c r="AAN10" s="13"/>
      <c r="AAO10" s="13"/>
      <c r="AAP10" s="13"/>
      <c r="AAQ10" s="13"/>
      <c r="AAR10" s="13"/>
      <c r="AAS10" s="13"/>
      <c r="AAT10" s="13"/>
      <c r="AAU10" s="13"/>
      <c r="AAV10" s="13"/>
      <c r="AAW10" s="13"/>
      <c r="AAX10" s="13"/>
      <c r="AAY10" s="13"/>
      <c r="AAZ10" s="13"/>
      <c r="ABA10" s="13"/>
      <c r="ABB10" s="13"/>
      <c r="ABC10" s="13"/>
      <c r="ABD10" s="13"/>
      <c r="ABE10" s="13"/>
      <c r="ABF10" s="13"/>
      <c r="ABG10" s="13"/>
      <c r="ABH10" s="13"/>
      <c r="ABI10" s="13"/>
      <c r="ABJ10" s="13"/>
      <c r="ABK10" s="13"/>
      <c r="ABL10" s="13"/>
      <c r="ABM10" s="13"/>
      <c r="ABN10" s="13"/>
      <c r="ABO10" s="13"/>
      <c r="ABP10" s="13"/>
      <c r="ABQ10" s="13"/>
      <c r="ABR10" s="13"/>
      <c r="ABS10" s="13"/>
      <c r="ABT10" s="13"/>
      <c r="ABU10" s="13"/>
      <c r="ABV10" s="13"/>
      <c r="ABW10" s="13"/>
      <c r="ABX10" s="13"/>
      <c r="ABY10" s="13"/>
      <c r="ABZ10" s="13"/>
      <c r="ACA10" s="13"/>
      <c r="ACB10" s="13"/>
      <c r="ACC10" s="13"/>
      <c r="ACD10" s="13"/>
      <c r="ACE10" s="13"/>
      <c r="ACF10" s="13"/>
      <c r="ACG10" s="13"/>
      <c r="ACH10" s="13"/>
      <c r="ACI10" s="13"/>
      <c r="ACJ10" s="13"/>
      <c r="ACK10" s="13"/>
      <c r="ACL10" s="13"/>
      <c r="ACM10" s="13"/>
      <c r="ACN10" s="13"/>
      <c r="ACO10" s="13"/>
      <c r="ACP10" s="13"/>
      <c r="ACQ10" s="13"/>
      <c r="ACR10" s="13"/>
      <c r="ACS10" s="13"/>
      <c r="ACT10" s="13"/>
      <c r="ACU10" s="13"/>
      <c r="ACV10" s="13"/>
      <c r="ACW10" s="13"/>
    </row>
    <row r="11" spans="1:777" s="4" customFormat="1" ht="40.35" customHeight="1" x14ac:dyDescent="0.2">
      <c r="A11" s="630" t="s">
        <v>812</v>
      </c>
      <c r="B11" s="631"/>
      <c r="C11" s="631"/>
      <c r="D11" s="631"/>
      <c r="E11" s="631"/>
      <c r="F11" s="631"/>
      <c r="G11" s="631"/>
      <c r="H11" s="631"/>
      <c r="I11" s="631"/>
      <c r="J11" s="631"/>
      <c r="K11" s="621"/>
      <c r="L11" s="6"/>
      <c r="M11" s="6"/>
      <c r="N11" s="6"/>
      <c r="O11" s="6"/>
      <c r="P11" s="6"/>
      <c r="Q11" s="6"/>
      <c r="R11" s="6"/>
      <c r="S11" s="6"/>
      <c r="T11" s="6"/>
      <c r="U11" s="6"/>
      <c r="V11" s="6"/>
      <c r="W11" s="6"/>
      <c r="X11" s="6"/>
      <c r="Y11" s="6"/>
      <c r="Z11" s="6"/>
      <c r="AA11" s="6"/>
      <c r="AB11" s="6"/>
      <c r="AC11" s="6"/>
      <c r="AD11" s="6"/>
      <c r="AE11" s="6"/>
      <c r="IZ11" s="13"/>
      <c r="JA11" s="13"/>
      <c r="JB11" s="13"/>
      <c r="JC11" s="13"/>
      <c r="JD11" s="13"/>
      <c r="JE11" s="13"/>
      <c r="JF11" s="13"/>
      <c r="JG11" s="13"/>
      <c r="JH11" s="13"/>
      <c r="JI11" s="13"/>
      <c r="JJ11" s="13"/>
      <c r="JK11" s="13"/>
      <c r="JL11" s="13"/>
      <c r="JM11" s="13"/>
      <c r="JN11" s="13"/>
      <c r="JO11" s="13"/>
      <c r="JP11" s="13"/>
      <c r="JQ11" s="13"/>
      <c r="JR11" s="13"/>
      <c r="JS11" s="13"/>
      <c r="JT11" s="13"/>
      <c r="JU11" s="13"/>
      <c r="JV11" s="13"/>
      <c r="JW11" s="13"/>
      <c r="JX11" s="13"/>
      <c r="JY11" s="13"/>
      <c r="JZ11" s="13"/>
      <c r="KA11" s="13"/>
      <c r="KB11" s="13"/>
      <c r="KC11" s="13"/>
      <c r="KD11" s="13"/>
      <c r="KE11" s="13"/>
      <c r="KF11" s="13"/>
      <c r="KG11" s="13"/>
      <c r="KH11" s="13"/>
      <c r="KI11" s="13"/>
      <c r="KJ11" s="13"/>
      <c r="KK11" s="13"/>
      <c r="KL11" s="13"/>
      <c r="KM11" s="13"/>
      <c r="KN11" s="13"/>
      <c r="KO11" s="13"/>
      <c r="KP11" s="13"/>
      <c r="KQ11" s="13"/>
      <c r="KR11" s="13"/>
      <c r="KS11" s="13"/>
      <c r="KT11" s="13"/>
      <c r="KU11" s="13"/>
      <c r="KV11" s="13"/>
      <c r="KW11" s="13"/>
      <c r="KX11" s="13"/>
      <c r="KY11" s="13"/>
      <c r="KZ11" s="13"/>
      <c r="LA11" s="13"/>
      <c r="LB11" s="13"/>
      <c r="LC11" s="13"/>
      <c r="LD11" s="13"/>
      <c r="LE11" s="13"/>
      <c r="LF11" s="13"/>
      <c r="LG11" s="13"/>
      <c r="LH11" s="13"/>
      <c r="LI11" s="13"/>
      <c r="LJ11" s="13"/>
      <c r="LK11" s="13"/>
      <c r="LL11" s="13"/>
      <c r="LM11" s="13"/>
      <c r="LN11" s="13"/>
      <c r="LO11" s="13"/>
      <c r="LP11" s="13"/>
      <c r="LQ11" s="13"/>
      <c r="LR11" s="13"/>
      <c r="LS11" s="13"/>
      <c r="LT11" s="13"/>
      <c r="LU11" s="13"/>
      <c r="LV11" s="13"/>
      <c r="LW11" s="13"/>
      <c r="LX11" s="13"/>
      <c r="LY11" s="13"/>
      <c r="LZ11" s="13"/>
      <c r="MA11" s="13"/>
      <c r="MB11" s="13"/>
      <c r="MC11" s="13"/>
      <c r="MD11" s="13"/>
      <c r="ME11" s="13"/>
      <c r="MF11" s="13"/>
      <c r="MG11" s="13"/>
      <c r="MH11" s="13"/>
      <c r="MI11" s="13"/>
      <c r="MJ11" s="13"/>
      <c r="MK11" s="13"/>
      <c r="ML11" s="13"/>
      <c r="MM11" s="13"/>
      <c r="MN11" s="13"/>
      <c r="MO11" s="13"/>
      <c r="MP11" s="13"/>
      <c r="MQ11" s="13"/>
      <c r="MR11" s="13"/>
      <c r="MS11" s="13"/>
      <c r="MT11" s="13"/>
      <c r="MU11" s="13"/>
      <c r="MV11" s="13"/>
      <c r="MW11" s="13"/>
      <c r="MX11" s="13"/>
      <c r="MY11" s="13"/>
      <c r="MZ11" s="13"/>
      <c r="NA11" s="13"/>
      <c r="NB11" s="13"/>
      <c r="NC11" s="13"/>
      <c r="ND11" s="13"/>
      <c r="NE11" s="13"/>
      <c r="NF11" s="13"/>
      <c r="NG11" s="13"/>
      <c r="NH11" s="13"/>
      <c r="NI11" s="13"/>
      <c r="NJ11" s="13"/>
      <c r="NK11" s="13"/>
      <c r="NL11" s="13"/>
      <c r="NM11" s="13"/>
      <c r="NN11" s="13"/>
      <c r="NO11" s="13"/>
      <c r="NP11" s="13"/>
      <c r="NQ11" s="13"/>
      <c r="NR11" s="13"/>
      <c r="NS11" s="13"/>
      <c r="NT11" s="13"/>
      <c r="NU11" s="13"/>
      <c r="NV11" s="13"/>
      <c r="NW11" s="13"/>
      <c r="NX11" s="13"/>
      <c r="NY11" s="13"/>
      <c r="NZ11" s="13"/>
      <c r="OA11" s="13"/>
      <c r="OB11" s="13"/>
      <c r="OC11" s="13"/>
      <c r="OD11" s="13"/>
      <c r="OE11" s="13"/>
      <c r="OF11" s="13"/>
      <c r="OG11" s="13"/>
      <c r="OH11" s="13"/>
      <c r="OI11" s="13"/>
      <c r="OJ11" s="13"/>
      <c r="OK11" s="13"/>
      <c r="OL11" s="13"/>
      <c r="OM11" s="13"/>
      <c r="ON11" s="13"/>
      <c r="OO11" s="13"/>
      <c r="OP11" s="13"/>
      <c r="OQ11" s="13"/>
      <c r="OR11" s="13"/>
      <c r="OS11" s="13"/>
      <c r="OT11" s="13"/>
      <c r="OU11" s="13"/>
      <c r="OV11" s="13"/>
      <c r="OW11" s="13"/>
      <c r="OX11" s="13"/>
      <c r="OY11" s="13"/>
      <c r="OZ11" s="13"/>
      <c r="PA11" s="13"/>
      <c r="PB11" s="13"/>
      <c r="PC11" s="13"/>
      <c r="PD11" s="13"/>
      <c r="PE11" s="13"/>
      <c r="PF11" s="13"/>
      <c r="PG11" s="13"/>
      <c r="PH11" s="13"/>
      <c r="PI11" s="13"/>
      <c r="PJ11" s="13"/>
      <c r="PK11" s="13"/>
      <c r="PL11" s="13"/>
      <c r="PM11" s="13"/>
      <c r="PN11" s="13"/>
      <c r="PO11" s="13"/>
      <c r="PP11" s="13"/>
      <c r="PQ11" s="13"/>
      <c r="PR11" s="13"/>
      <c r="PS11" s="13"/>
      <c r="PT11" s="13"/>
      <c r="PU11" s="13"/>
      <c r="PV11" s="13"/>
      <c r="PW11" s="13"/>
      <c r="PX11" s="13"/>
      <c r="PY11" s="13"/>
      <c r="PZ11" s="13"/>
      <c r="QA11" s="13"/>
      <c r="QB11" s="13"/>
      <c r="QC11" s="13"/>
      <c r="QD11" s="13"/>
      <c r="QE11" s="13"/>
      <c r="QF11" s="13"/>
      <c r="QG11" s="13"/>
      <c r="QH11" s="13"/>
      <c r="QI11" s="13"/>
      <c r="QJ11" s="13"/>
      <c r="QK11" s="13"/>
      <c r="QL11" s="13"/>
      <c r="QM11" s="13"/>
      <c r="QN11" s="13"/>
      <c r="QO11" s="13"/>
      <c r="QP11" s="13"/>
      <c r="QQ11" s="13"/>
      <c r="QR11" s="13"/>
      <c r="QS11" s="13"/>
      <c r="QT11" s="13"/>
      <c r="QU11" s="13"/>
      <c r="QV11" s="13"/>
      <c r="QW11" s="13"/>
      <c r="QX11" s="13"/>
      <c r="QY11" s="13"/>
      <c r="QZ11" s="13"/>
      <c r="RA11" s="13"/>
      <c r="RB11" s="13"/>
      <c r="RC11" s="13"/>
      <c r="RD11" s="13"/>
      <c r="RE11" s="13"/>
      <c r="RF11" s="13"/>
      <c r="RG11" s="13"/>
      <c r="RH11" s="13"/>
      <c r="RI11" s="13"/>
      <c r="RJ11" s="13"/>
      <c r="RK11" s="13"/>
      <c r="RL11" s="13"/>
      <c r="RM11" s="13"/>
      <c r="RN11" s="13"/>
      <c r="RO11" s="13"/>
      <c r="RP11" s="13"/>
      <c r="RQ11" s="13"/>
      <c r="RR11" s="13"/>
      <c r="RS11" s="13"/>
      <c r="RT11" s="13"/>
      <c r="RU11" s="13"/>
      <c r="RV11" s="13"/>
      <c r="RW11" s="13"/>
      <c r="RX11" s="13"/>
      <c r="RY11" s="13"/>
      <c r="RZ11" s="13"/>
      <c r="SA11" s="13"/>
      <c r="SB11" s="13"/>
      <c r="SC11" s="13"/>
      <c r="SD11" s="13"/>
      <c r="SE11" s="13"/>
      <c r="SF11" s="13"/>
      <c r="SG11" s="13"/>
      <c r="SH11" s="13"/>
      <c r="SI11" s="13"/>
      <c r="SJ11" s="13"/>
      <c r="SK11" s="13"/>
      <c r="SL11" s="13"/>
      <c r="SM11" s="13"/>
      <c r="SN11" s="13"/>
      <c r="SO11" s="13"/>
      <c r="SP11" s="13"/>
      <c r="SQ11" s="13"/>
      <c r="SR11" s="13"/>
      <c r="SS11" s="13"/>
      <c r="ST11" s="13"/>
      <c r="SU11" s="13"/>
      <c r="SV11" s="13"/>
      <c r="SW11" s="13"/>
      <c r="SX11" s="13"/>
      <c r="SY11" s="13"/>
      <c r="SZ11" s="13"/>
      <c r="TA11" s="13"/>
      <c r="TB11" s="13"/>
      <c r="TC11" s="13"/>
      <c r="TD11" s="13"/>
      <c r="TE11" s="13"/>
      <c r="TF11" s="13"/>
      <c r="TG11" s="13"/>
      <c r="TH11" s="13"/>
      <c r="TI11" s="13"/>
      <c r="TJ11" s="13"/>
      <c r="TK11" s="13"/>
      <c r="TL11" s="13"/>
      <c r="TM11" s="13"/>
      <c r="TN11" s="13"/>
      <c r="TO11" s="13"/>
      <c r="TP11" s="13"/>
      <c r="TQ11" s="13"/>
      <c r="TR11" s="13"/>
      <c r="TS11" s="13"/>
      <c r="TT11" s="13"/>
      <c r="TU11" s="13"/>
      <c r="TV11" s="13"/>
      <c r="TW11" s="13"/>
      <c r="TX11" s="13"/>
      <c r="TY11" s="13"/>
      <c r="TZ11" s="13"/>
      <c r="UA11" s="13"/>
      <c r="UB11" s="13"/>
      <c r="UC11" s="13"/>
      <c r="UD11" s="13"/>
      <c r="UE11" s="13"/>
      <c r="UF11" s="13"/>
      <c r="UG11" s="13"/>
      <c r="UH11" s="13"/>
      <c r="UI11" s="13"/>
      <c r="UJ11" s="13"/>
      <c r="UK11" s="13"/>
      <c r="UL11" s="13"/>
      <c r="UM11" s="13"/>
      <c r="UN11" s="13"/>
      <c r="UO11" s="13"/>
      <c r="UP11" s="13"/>
      <c r="UQ11" s="13"/>
      <c r="UR11" s="13"/>
      <c r="US11" s="13"/>
      <c r="UT11" s="13"/>
      <c r="UU11" s="13"/>
      <c r="UV11" s="13"/>
      <c r="UW11" s="13"/>
      <c r="UX11" s="13"/>
      <c r="UY11" s="13"/>
      <c r="UZ11" s="13"/>
      <c r="VA11" s="13"/>
      <c r="VB11" s="13"/>
      <c r="VC11" s="13"/>
      <c r="VD11" s="13"/>
      <c r="VE11" s="13"/>
      <c r="VF11" s="13"/>
      <c r="VG11" s="13"/>
      <c r="VH11" s="13"/>
      <c r="VI11" s="13"/>
      <c r="VJ11" s="13"/>
      <c r="VK11" s="13"/>
      <c r="VL11" s="13"/>
      <c r="VM11" s="13"/>
      <c r="VN11" s="13"/>
      <c r="VO11" s="13"/>
      <c r="VP11" s="13"/>
      <c r="VQ11" s="13"/>
      <c r="VR11" s="13"/>
      <c r="VS11" s="13"/>
      <c r="VT11" s="13"/>
      <c r="VU11" s="13"/>
      <c r="VV11" s="13"/>
      <c r="VW11" s="13"/>
      <c r="VX11" s="13"/>
      <c r="VY11" s="13"/>
      <c r="VZ11" s="13"/>
      <c r="WA11" s="13"/>
      <c r="WB11" s="13"/>
      <c r="WC11" s="13"/>
      <c r="WD11" s="13"/>
      <c r="WE11" s="13"/>
      <c r="WF11" s="13"/>
      <c r="WG11" s="13"/>
      <c r="WH11" s="13"/>
      <c r="WI11" s="13"/>
      <c r="WJ11" s="13"/>
      <c r="WK11" s="13"/>
      <c r="WL11" s="13"/>
      <c r="WM11" s="13"/>
      <c r="WN11" s="13"/>
      <c r="WO11" s="13"/>
      <c r="WP11" s="13"/>
      <c r="WQ11" s="13"/>
      <c r="WR11" s="13"/>
      <c r="WS11" s="13"/>
      <c r="WT11" s="13"/>
      <c r="WU11" s="13"/>
      <c r="WV11" s="13"/>
      <c r="WW11" s="13"/>
      <c r="WX11" s="13"/>
      <c r="WY11" s="13"/>
      <c r="WZ11" s="13"/>
      <c r="XA11" s="13"/>
      <c r="XB11" s="13"/>
      <c r="XC11" s="13"/>
      <c r="XD11" s="13"/>
      <c r="XE11" s="13"/>
      <c r="XF11" s="13"/>
      <c r="XG11" s="13"/>
      <c r="XH11" s="13"/>
      <c r="XI11" s="13"/>
      <c r="XJ11" s="13"/>
      <c r="XK11" s="13"/>
      <c r="XL11" s="13"/>
      <c r="XM11" s="13"/>
      <c r="XN11" s="13"/>
      <c r="XO11" s="13"/>
      <c r="XP11" s="13"/>
      <c r="XQ11" s="13"/>
      <c r="XR11" s="13"/>
      <c r="XS11" s="13"/>
      <c r="XT11" s="13"/>
      <c r="XU11" s="13"/>
      <c r="XV11" s="13"/>
      <c r="XW11" s="13"/>
      <c r="XX11" s="13"/>
      <c r="XY11" s="13"/>
      <c r="XZ11" s="13"/>
      <c r="YA11" s="13"/>
      <c r="YB11" s="13"/>
      <c r="YC11" s="13"/>
      <c r="YD11" s="13"/>
      <c r="YE11" s="13"/>
      <c r="YF11" s="13"/>
      <c r="YG11" s="13"/>
      <c r="YH11" s="13"/>
      <c r="YI11" s="13"/>
      <c r="YJ11" s="13"/>
      <c r="YK11" s="13"/>
      <c r="YL11" s="13"/>
      <c r="YM11" s="13"/>
      <c r="YN11" s="13"/>
      <c r="YO11" s="13"/>
      <c r="YP11" s="13"/>
      <c r="YQ11" s="13"/>
      <c r="YR11" s="13"/>
      <c r="YS11" s="13"/>
      <c r="YT11" s="13"/>
      <c r="YU11" s="13"/>
      <c r="YV11" s="13"/>
      <c r="YW11" s="13"/>
      <c r="YX11" s="13"/>
      <c r="YY11" s="13"/>
      <c r="YZ11" s="13"/>
      <c r="ZA11" s="13"/>
      <c r="ZB11" s="13"/>
      <c r="ZC11" s="13"/>
      <c r="ZD11" s="13"/>
      <c r="ZE11" s="13"/>
      <c r="ZF11" s="13"/>
      <c r="ZG11" s="13"/>
      <c r="ZH11" s="13"/>
      <c r="ZI11" s="13"/>
      <c r="ZJ11" s="13"/>
      <c r="ZK11" s="13"/>
      <c r="ZL11" s="13"/>
      <c r="ZM11" s="13"/>
      <c r="ZN11" s="13"/>
      <c r="ZO11" s="13"/>
      <c r="ZP11" s="13"/>
      <c r="ZQ11" s="13"/>
      <c r="ZR11" s="13"/>
      <c r="ZS11" s="13"/>
      <c r="ZT11" s="13"/>
      <c r="ZU11" s="13"/>
      <c r="ZV11" s="13"/>
      <c r="ZW11" s="13"/>
      <c r="ZX11" s="13"/>
      <c r="ZY11" s="13"/>
      <c r="ZZ11" s="13"/>
      <c r="AAA11" s="13"/>
      <c r="AAB11" s="13"/>
      <c r="AAC11" s="13"/>
      <c r="AAD11" s="13"/>
      <c r="AAE11" s="13"/>
      <c r="AAF11" s="13"/>
      <c r="AAG11" s="13"/>
      <c r="AAH11" s="13"/>
      <c r="AAI11" s="13"/>
      <c r="AAJ11" s="13"/>
      <c r="AAK11" s="13"/>
      <c r="AAL11" s="13"/>
      <c r="AAM11" s="13"/>
      <c r="AAN11" s="13"/>
      <c r="AAO11" s="13"/>
      <c r="AAP11" s="13"/>
      <c r="AAQ11" s="13"/>
      <c r="AAR11" s="13"/>
      <c r="AAS11" s="13"/>
      <c r="AAT11" s="13"/>
      <c r="AAU11" s="13"/>
      <c r="AAV11" s="13"/>
      <c r="AAW11" s="13"/>
      <c r="AAX11" s="13"/>
      <c r="AAY11" s="13"/>
      <c r="AAZ11" s="13"/>
      <c r="ABA11" s="13"/>
      <c r="ABB11" s="13"/>
      <c r="ABC11" s="13"/>
      <c r="ABD11" s="13"/>
      <c r="ABE11" s="13"/>
      <c r="ABF11" s="13"/>
      <c r="ABG11" s="13"/>
      <c r="ABH11" s="13"/>
      <c r="ABI11" s="13"/>
      <c r="ABJ11" s="13"/>
      <c r="ABK11" s="13"/>
      <c r="ABL11" s="13"/>
      <c r="ABM11" s="13"/>
      <c r="ABN11" s="13"/>
      <c r="ABO11" s="13"/>
      <c r="ABP11" s="13"/>
      <c r="ABQ11" s="13"/>
      <c r="ABR11" s="13"/>
      <c r="ABS11" s="13"/>
      <c r="ABT11" s="13"/>
      <c r="ABU11" s="13"/>
      <c r="ABV11" s="13"/>
      <c r="ABW11" s="13"/>
      <c r="ABX11" s="13"/>
      <c r="ABY11" s="13"/>
      <c r="ABZ11" s="13"/>
      <c r="ACA11" s="13"/>
      <c r="ACB11" s="13"/>
      <c r="ACC11" s="13"/>
      <c r="ACD11" s="13"/>
      <c r="ACE11" s="13"/>
      <c r="ACF11" s="13"/>
      <c r="ACG11" s="13"/>
      <c r="ACH11" s="13"/>
      <c r="ACI11" s="13"/>
      <c r="ACJ11" s="13"/>
      <c r="ACK11" s="13"/>
      <c r="ACL11" s="13"/>
      <c r="ACM11" s="13"/>
      <c r="ACN11" s="13"/>
      <c r="ACO11" s="13"/>
      <c r="ACP11" s="13"/>
      <c r="ACQ11" s="13"/>
      <c r="ACR11" s="13"/>
      <c r="ACS11" s="13"/>
      <c r="ACT11" s="13"/>
      <c r="ACU11" s="13"/>
      <c r="ACV11" s="13"/>
      <c r="ACW11" s="13"/>
    </row>
    <row r="12" spans="1:777" ht="15" customHeight="1" x14ac:dyDescent="0.2">
      <c r="A12" s="4"/>
      <c r="B12" s="4"/>
      <c r="C12" s="4"/>
      <c r="D12" s="4"/>
      <c r="E12" s="4"/>
      <c r="F12" s="4"/>
      <c r="G12" s="4"/>
      <c r="H12" s="5"/>
      <c r="I12" s="4"/>
      <c r="J12" s="107"/>
      <c r="K12" s="6"/>
    </row>
    <row r="13" spans="1:777" s="18" customFormat="1" ht="40.35" customHeight="1" x14ac:dyDescent="0.2">
      <c r="A13" s="16" t="s">
        <v>1033</v>
      </c>
      <c r="B13" s="16" t="s">
        <v>985</v>
      </c>
      <c r="C13" s="16" t="s">
        <v>986</v>
      </c>
      <c r="D13" s="16" t="s">
        <v>987</v>
      </c>
      <c r="E13" s="16" t="s">
        <v>988</v>
      </c>
      <c r="F13" s="16" t="s">
        <v>989</v>
      </c>
      <c r="G13" s="16" t="s">
        <v>990</v>
      </c>
      <c r="H13" s="127" t="s">
        <v>991</v>
      </c>
      <c r="I13" s="16" t="s">
        <v>992</v>
      </c>
      <c r="J13" s="16" t="s">
        <v>993</v>
      </c>
      <c r="K13" s="16" t="s">
        <v>994</v>
      </c>
      <c r="L13" s="6"/>
      <c r="M13" s="17"/>
      <c r="N13" s="17"/>
      <c r="O13" s="17"/>
      <c r="P13" s="17"/>
      <c r="Q13" s="17"/>
      <c r="R13" s="17"/>
      <c r="S13" s="17"/>
      <c r="T13" s="17"/>
      <c r="U13" s="17"/>
      <c r="V13" s="17"/>
      <c r="W13" s="17"/>
      <c r="X13" s="17"/>
      <c r="Y13" s="17"/>
      <c r="Z13" s="17"/>
      <c r="AA13" s="17"/>
      <c r="AB13" s="17"/>
      <c r="AC13" s="17"/>
      <c r="AD13" s="17"/>
      <c r="AE13" s="17"/>
    </row>
    <row r="14" spans="1:777" s="61" customFormat="1" ht="15" customHeight="1" x14ac:dyDescent="0.2">
      <c r="A14" s="181" t="str">
        <f>'Struktur KAS'!A38</f>
        <v>A.1.1</v>
      </c>
      <c r="B14" s="41" t="str">
        <f>'Struktur KAS'!B38</f>
        <v>12-er Schlafraum AdA</v>
      </c>
      <c r="C14" s="181" t="str">
        <f>'Struktur KAS'!C38</f>
        <v>HNF 1</v>
      </c>
      <c r="D14" s="181" t="str">
        <f>'Struktur KAS'!D38</f>
        <v>m2/AdA</v>
      </c>
      <c r="E14" s="195">
        <f>'Struktur KAS'!O38</f>
        <v>0</v>
      </c>
      <c r="F14" s="551">
        <f>'Struktur KAS'!P38</f>
        <v>7.3</v>
      </c>
      <c r="G14" s="551" t="str">
        <f>'Struktur KAS'!Q38</f>
        <v>-</v>
      </c>
      <c r="H14" s="528">
        <f>'Struktur KAS'!R38</f>
        <v>0</v>
      </c>
      <c r="I14" s="181" t="s">
        <v>65</v>
      </c>
      <c r="J14" s="41" t="s">
        <v>1087</v>
      </c>
      <c r="K14" s="41">
        <f>'Struktur KAS'!S38</f>
        <v>0</v>
      </c>
    </row>
    <row r="15" spans="1:777" s="61" customFormat="1" ht="15" customHeight="1" x14ac:dyDescent="0.2">
      <c r="A15" s="181" t="str">
        <f>'Struktur KAS'!A39</f>
        <v>A.1.2</v>
      </c>
      <c r="B15" s="41" t="str">
        <f>'Struktur KAS'!B39</f>
        <v>6-er Schlafraum AdA</v>
      </c>
      <c r="C15" s="181" t="str">
        <f>'Struktur KAS'!C39</f>
        <v>HNF 1</v>
      </c>
      <c r="D15" s="181" t="str">
        <f>'Struktur KAS'!D39</f>
        <v>m2/AdA</v>
      </c>
      <c r="E15" s="195">
        <f>'Struktur KAS'!O39</f>
        <v>0</v>
      </c>
      <c r="F15" s="551">
        <f>'Struktur KAS'!P39</f>
        <v>7.3</v>
      </c>
      <c r="G15" s="551" t="str">
        <f>'Struktur KAS'!Q39</f>
        <v>-</v>
      </c>
      <c r="H15" s="528">
        <f>'Struktur KAS'!R39</f>
        <v>0</v>
      </c>
      <c r="I15" s="181" t="s">
        <v>65</v>
      </c>
      <c r="J15" s="41" t="s">
        <v>1087</v>
      </c>
      <c r="K15" s="41">
        <f>'Struktur KAS'!S39</f>
        <v>0</v>
      </c>
    </row>
    <row r="16" spans="1:777" s="61" customFormat="1" ht="15" customHeight="1" x14ac:dyDescent="0.2">
      <c r="A16" s="181" t="str">
        <f>'Struktur KAS'!A40</f>
        <v>A.1.3</v>
      </c>
      <c r="B16" s="41" t="str">
        <f>'Struktur KAS'!B40</f>
        <v>2-er Schlafraum AdA</v>
      </c>
      <c r="C16" s="181" t="str">
        <f>'Struktur KAS'!C40</f>
        <v>HNF 1</v>
      </c>
      <c r="D16" s="181" t="str">
        <f>'Struktur KAS'!D40</f>
        <v>m2/AdA</v>
      </c>
      <c r="E16" s="195">
        <f>'Struktur KAS'!O40</f>
        <v>0</v>
      </c>
      <c r="F16" s="551">
        <f>'Struktur KAS'!P40</f>
        <v>13.5</v>
      </c>
      <c r="G16" s="551">
        <f>'Struktur KAS'!Q40</f>
        <v>0</v>
      </c>
      <c r="H16" s="528">
        <f>'Struktur KAS'!R40</f>
        <v>0</v>
      </c>
      <c r="I16" s="181" t="s">
        <v>65</v>
      </c>
      <c r="J16" s="41" t="s">
        <v>1087</v>
      </c>
      <c r="K16" s="41">
        <f>'Struktur KAS'!S40</f>
        <v>0</v>
      </c>
    </row>
    <row r="17" spans="1:11" s="61" customFormat="1" ht="15" customHeight="1" x14ac:dyDescent="0.2">
      <c r="A17" s="181" t="str">
        <f>'Struktur KAS'!A41</f>
        <v>A.1.4</v>
      </c>
      <c r="B17" s="41" t="str">
        <f>'Struktur KAS'!B41</f>
        <v>1-er Schlafraum AdA</v>
      </c>
      <c r="C17" s="181" t="str">
        <f>'Struktur KAS'!C41</f>
        <v>HNF 1</v>
      </c>
      <c r="D17" s="181" t="str">
        <f>'Struktur KAS'!D41</f>
        <v>m2/AdA</v>
      </c>
      <c r="E17" s="195">
        <f>'Struktur KAS'!O41</f>
        <v>0</v>
      </c>
      <c r="F17" s="551">
        <f>'Struktur KAS'!P41</f>
        <v>27</v>
      </c>
      <c r="G17" s="551" t="str">
        <f>'Struktur KAS'!Q41</f>
        <v>-</v>
      </c>
      <c r="H17" s="528">
        <f>'Struktur KAS'!R41</f>
        <v>0</v>
      </c>
      <c r="I17" s="181" t="s">
        <v>65</v>
      </c>
      <c r="J17" s="41" t="s">
        <v>1087</v>
      </c>
      <c r="K17" s="41">
        <f>'Struktur KAS'!S41</f>
        <v>0</v>
      </c>
    </row>
    <row r="18" spans="1:11" s="61" customFormat="1" ht="15" customHeight="1" x14ac:dyDescent="0.2">
      <c r="A18" s="181" t="str">
        <f>'Struktur KAS'!A42</f>
        <v>A.1.5</v>
      </c>
      <c r="B18" s="41" t="str">
        <f>'Struktur KAS'!B42</f>
        <v>Lagerräume Sauberwäsche Betreiber</v>
      </c>
      <c r="C18" s="181" t="str">
        <f>'Struktur KAS'!C42</f>
        <v>HNF 4</v>
      </c>
      <c r="D18" s="181" t="str">
        <f>'Struktur KAS'!D42</f>
        <v>Raum</v>
      </c>
      <c r="E18" s="195">
        <f>'Struktur KAS'!O42</f>
        <v>0</v>
      </c>
      <c r="F18" s="551">
        <f>'Struktur KAS'!P42</f>
        <v>6</v>
      </c>
      <c r="G18" s="551" t="str">
        <f>'Struktur KAS'!Q42</f>
        <v>-</v>
      </c>
      <c r="H18" s="528">
        <f>'Struktur KAS'!R42</f>
        <v>0</v>
      </c>
      <c r="I18" s="181" t="s">
        <v>65</v>
      </c>
      <c r="J18" s="41" t="s">
        <v>1087</v>
      </c>
      <c r="K18" s="41">
        <f>'Struktur KAS'!S42</f>
        <v>0</v>
      </c>
    </row>
    <row r="19" spans="1:11" s="61" customFormat="1" ht="15" customHeight="1" x14ac:dyDescent="0.2">
      <c r="A19" s="181" t="str">
        <f>'Struktur KAS'!A43</f>
        <v>A.1.6</v>
      </c>
      <c r="B19" s="41" t="str">
        <f>'Struktur KAS'!B43</f>
        <v>Entsorgungsdepot Trp (mindestens 1 Rm / Etage)</v>
      </c>
      <c r="C19" s="181" t="str">
        <f>'Struktur KAS'!C43</f>
        <v>HNF 4</v>
      </c>
      <c r="D19" s="181" t="str">
        <f>'Struktur KAS'!D43</f>
        <v>Raum</v>
      </c>
      <c r="E19" s="195">
        <f>'Struktur KAS'!O43</f>
        <v>0</v>
      </c>
      <c r="F19" s="551">
        <f>'Struktur KAS'!P43</f>
        <v>2</v>
      </c>
      <c r="G19" s="551" t="str">
        <f>'Struktur KAS'!Q43</f>
        <v>-</v>
      </c>
      <c r="H19" s="528">
        <f>'Struktur KAS'!R43</f>
        <v>0</v>
      </c>
      <c r="I19" s="181" t="s">
        <v>65</v>
      </c>
      <c r="J19" s="41" t="s">
        <v>1087</v>
      </c>
      <c r="K19" s="41">
        <f>'Struktur KAS'!S43</f>
        <v>0</v>
      </c>
    </row>
    <row r="20" spans="1:11" s="61" customFormat="1" ht="15" customHeight="1" x14ac:dyDescent="0.2">
      <c r="A20" s="181" t="str">
        <f>'Struktur KAS'!A44</f>
        <v>A.1.7</v>
      </c>
      <c r="B20" s="41" t="str">
        <f>'Struktur KAS'!B44</f>
        <v>Putzraum Reinigungsgeräte Betreiber (mindestens 1 Rm / Etage)</v>
      </c>
      <c r="C20" s="181" t="str">
        <f>'Struktur KAS'!C44</f>
        <v>NNF 7</v>
      </c>
      <c r="D20" s="181" t="str">
        <f>'Struktur KAS'!D44</f>
        <v>Raum</v>
      </c>
      <c r="E20" s="195">
        <f>'Struktur KAS'!O44</f>
        <v>0</v>
      </c>
      <c r="F20" s="551">
        <f>'Struktur KAS'!P44</f>
        <v>10</v>
      </c>
      <c r="G20" s="551" t="str">
        <f>'Struktur KAS'!Q44</f>
        <v>-</v>
      </c>
      <c r="H20" s="528">
        <f>'Struktur KAS'!R44</f>
        <v>0</v>
      </c>
      <c r="I20" s="181" t="s">
        <v>65</v>
      </c>
      <c r="J20" s="41" t="s">
        <v>1087</v>
      </c>
      <c r="K20" s="41">
        <f>'Struktur KAS'!S44</f>
        <v>0</v>
      </c>
    </row>
    <row r="21" spans="1:11" s="61" customFormat="1" ht="15" customHeight="1" x14ac:dyDescent="0.2">
      <c r="A21" s="181" t="str">
        <f>'Struktur KAS'!A45</f>
        <v>A.1.8</v>
      </c>
      <c r="B21" s="41" t="str">
        <f>'Struktur KAS'!B45</f>
        <v>Putzraum Trp (mindestens 1 Rm / Etage)</v>
      </c>
      <c r="C21" s="181" t="str">
        <f>'Struktur KAS'!C45</f>
        <v>NNF 7</v>
      </c>
      <c r="D21" s="181" t="str">
        <f>'Struktur KAS'!D45</f>
        <v>Raum</v>
      </c>
      <c r="E21" s="195">
        <f>'Struktur KAS'!O45</f>
        <v>0</v>
      </c>
      <c r="F21" s="551">
        <f>'Struktur KAS'!P45</f>
        <v>2</v>
      </c>
      <c r="G21" s="551" t="str">
        <f>'Struktur KAS'!Q45</f>
        <v>-</v>
      </c>
      <c r="H21" s="528">
        <f>'Struktur KAS'!R45</f>
        <v>0</v>
      </c>
      <c r="I21" s="181" t="s">
        <v>65</v>
      </c>
      <c r="J21" s="41" t="s">
        <v>1087</v>
      </c>
      <c r="K21" s="41">
        <f>'Struktur KAS'!S45</f>
        <v>0</v>
      </c>
    </row>
    <row r="22" spans="1:11" s="61" customFormat="1" ht="15" customHeight="1" x14ac:dyDescent="0.2">
      <c r="A22" s="181" t="str">
        <f>'Struktur KAS'!A48</f>
        <v>A.3.1</v>
      </c>
      <c r="B22" s="41" t="str">
        <f>'Struktur KAS'!B48</f>
        <v>1 Nasszelle-Modul Dusche für 35 AdA</v>
      </c>
      <c r="C22" s="41" t="str">
        <f>'Struktur KAS'!C48</f>
        <v>NNF 7</v>
      </c>
      <c r="D22" s="41" t="str">
        <f>'Struktur KAS'!D48</f>
        <v>Nasszellenmodul</v>
      </c>
      <c r="E22" s="195">
        <f>'Struktur KAS'!O48</f>
        <v>0</v>
      </c>
      <c r="F22" s="551">
        <f>'Struktur KAS'!P48</f>
        <v>19.84</v>
      </c>
      <c r="G22" s="551" t="str">
        <f>'Struktur KAS'!Q48</f>
        <v>-</v>
      </c>
      <c r="H22" s="528">
        <f>'Struktur KAS'!R48</f>
        <v>0</v>
      </c>
      <c r="I22" s="181" t="s">
        <v>932</v>
      </c>
      <c r="J22" s="41" t="s">
        <v>1087</v>
      </c>
      <c r="K22" s="41">
        <f>'Struktur KAS'!S48</f>
        <v>0</v>
      </c>
    </row>
    <row r="23" spans="1:11" s="61" customFormat="1" ht="15" customHeight="1" x14ac:dyDescent="0.2">
      <c r="A23" s="181" t="str">
        <f>'Struktur KAS'!A49</f>
        <v>A.3.2</v>
      </c>
      <c r="B23" s="41" t="str">
        <f>'Struktur KAS'!B49</f>
        <v>1 Nasszelle-Modul WC für 60 AdA</v>
      </c>
      <c r="C23" s="41" t="str">
        <f>'Struktur KAS'!C49</f>
        <v>NNF 7</v>
      </c>
      <c r="D23" s="41" t="str">
        <f>'Struktur KAS'!D49</f>
        <v>Nasszellenmodul</v>
      </c>
      <c r="E23" s="195">
        <f>'Struktur KAS'!O49</f>
        <v>0</v>
      </c>
      <c r="F23" s="551">
        <f>'Struktur KAS'!P49</f>
        <v>19.84</v>
      </c>
      <c r="G23" s="551" t="str">
        <f>'Struktur KAS'!Q49</f>
        <v>-</v>
      </c>
      <c r="H23" s="528">
        <f>'Struktur KAS'!R49</f>
        <v>0</v>
      </c>
      <c r="I23" s="181" t="s">
        <v>932</v>
      </c>
      <c r="J23" s="41" t="s">
        <v>1087</v>
      </c>
      <c r="K23" s="41">
        <f>'Struktur KAS'!S49</f>
        <v>0</v>
      </c>
    </row>
    <row r="24" spans="1:11" s="61" customFormat="1" ht="15" customHeight="1" x14ac:dyDescent="0.2">
      <c r="A24" s="181" t="str">
        <f>'Struktur KAS'!A50</f>
        <v>A.3.3</v>
      </c>
      <c r="B24" s="41" t="str">
        <f>'Struktur KAS'!B50</f>
        <v xml:space="preserve">1 Nasszelle-Modul Urinale für 60 AdA mit WC für 24 AdA         </v>
      </c>
      <c r="C24" s="41" t="str">
        <f>'Struktur KAS'!C50</f>
        <v>NNF 7</v>
      </c>
      <c r="D24" s="41" t="str">
        <f>'Struktur KAS'!D50</f>
        <v>Nasszellenmodul</v>
      </c>
      <c r="E24" s="195">
        <f>'Struktur KAS'!O50</f>
        <v>0</v>
      </c>
      <c r="F24" s="551">
        <f>'Struktur KAS'!P50</f>
        <v>19.84</v>
      </c>
      <c r="G24" s="551" t="str">
        <f>'Struktur KAS'!Q50</f>
        <v>-</v>
      </c>
      <c r="H24" s="528">
        <f>'Struktur KAS'!R50</f>
        <v>0</v>
      </c>
      <c r="I24" s="181" t="s">
        <v>932</v>
      </c>
      <c r="J24" s="41" t="s">
        <v>1087</v>
      </c>
      <c r="K24" s="41">
        <f>'Struktur KAS'!S50</f>
        <v>0</v>
      </c>
    </row>
    <row r="25" spans="1:11" s="61" customFormat="1" ht="15" customHeight="1" x14ac:dyDescent="0.2">
      <c r="A25" s="181" t="str">
        <f>'Struktur KAS'!A51</f>
        <v>A.3.4</v>
      </c>
      <c r="B25" s="41" t="str">
        <f>'Struktur KAS'!B51</f>
        <v>1 Nasszelle-Modul Lavabo / Waschgelegenheit für 60 AdA</v>
      </c>
      <c r="C25" s="41" t="str">
        <f>'Struktur KAS'!C51</f>
        <v>NNF 7</v>
      </c>
      <c r="D25" s="41" t="str">
        <f>'Struktur KAS'!D51</f>
        <v>Nasszellenmodul</v>
      </c>
      <c r="E25" s="195">
        <f>'Struktur KAS'!O51</f>
        <v>0</v>
      </c>
      <c r="F25" s="551">
        <f>'Struktur KAS'!P51</f>
        <v>19.84</v>
      </c>
      <c r="G25" s="551" t="str">
        <f>'Struktur KAS'!Q51</f>
        <v>-</v>
      </c>
      <c r="H25" s="528">
        <f>'Struktur KAS'!R51</f>
        <v>0</v>
      </c>
      <c r="I25" s="181" t="s">
        <v>932</v>
      </c>
      <c r="J25" s="41" t="s">
        <v>1087</v>
      </c>
      <c r="K25" s="41">
        <f>'Struktur KAS'!S51</f>
        <v>0</v>
      </c>
    </row>
    <row r="26" spans="1:11" s="61" customFormat="1" ht="15" customHeight="1" x14ac:dyDescent="0.2">
      <c r="A26" s="181" t="str">
        <f>'Struktur KAS'!A52</f>
        <v>A.3.5</v>
      </c>
      <c r="B26" s="41" t="str">
        <f>'Struktur KAS'!B52</f>
        <v>1 Nasszelle Behinderte für 1 AdA mit Dusche, WC, Lavabo</v>
      </c>
      <c r="C26" s="41" t="str">
        <f>'Struktur KAS'!C52</f>
        <v>NNF 7</v>
      </c>
      <c r="D26" s="41" t="str">
        <f>'Struktur KAS'!D52</f>
        <v>Nasszellenmodul</v>
      </c>
      <c r="E26" s="195">
        <f>'Struktur KAS'!O52</f>
        <v>0</v>
      </c>
      <c r="F26" s="551">
        <f>'Struktur KAS'!P52</f>
        <v>4</v>
      </c>
      <c r="G26" s="551" t="str">
        <f>'Struktur KAS'!Q52</f>
        <v>-</v>
      </c>
      <c r="H26" s="528">
        <f>'Struktur KAS'!R52</f>
        <v>0</v>
      </c>
      <c r="I26" s="181" t="s">
        <v>932</v>
      </c>
      <c r="J26" s="41" t="s">
        <v>1087</v>
      </c>
      <c r="K26" s="41">
        <f>'Struktur KAS'!S52</f>
        <v>0</v>
      </c>
    </row>
    <row r="27" spans="1:11" s="61" customFormat="1" ht="15" customHeight="1" x14ac:dyDescent="0.2">
      <c r="A27" s="181" t="str">
        <f>'Struktur KAS'!A56</f>
        <v>B.1.1.1</v>
      </c>
      <c r="B27" s="41" t="str">
        <f>'Struktur KAS'!B56</f>
        <v>2-er Büro (2 BAP)</v>
      </c>
      <c r="C27" s="41" t="str">
        <f>'Struktur KAS'!C56</f>
        <v>HNF 2</v>
      </c>
      <c r="D27" s="41" t="str">
        <f>'Struktur KAS'!D56</f>
        <v>m2/AdA</v>
      </c>
      <c r="E27" s="195">
        <f>'Struktur KAS'!O56</f>
        <v>0</v>
      </c>
      <c r="F27" s="551">
        <f>'Struktur KAS'!P56</f>
        <v>10.5</v>
      </c>
      <c r="G27" s="551">
        <f>'Struktur KAS'!Q56</f>
        <v>0</v>
      </c>
      <c r="H27" s="528">
        <f>'Struktur KAS'!R56</f>
        <v>0</v>
      </c>
      <c r="I27" s="181" t="s">
        <v>61</v>
      </c>
      <c r="J27" s="41" t="s">
        <v>1087</v>
      </c>
      <c r="K27" s="41">
        <f>'Struktur KAS'!S56</f>
        <v>0</v>
      </c>
    </row>
    <row r="28" spans="1:11" s="61" customFormat="1" ht="15" customHeight="1" x14ac:dyDescent="0.2">
      <c r="A28" s="181" t="str">
        <f>'Struktur KAS'!A57</f>
        <v>B.1.1.2</v>
      </c>
      <c r="B28" s="41" t="str">
        <f>'Struktur KAS'!B57</f>
        <v>1-er Büro (1 BAP) S Kdt / Wpl Kdt</v>
      </c>
      <c r="C28" s="41" t="str">
        <f>'Struktur KAS'!C57</f>
        <v>HNF 2</v>
      </c>
      <c r="D28" s="41" t="str">
        <f>'Struktur KAS'!D57</f>
        <v>Raum</v>
      </c>
      <c r="E28" s="195">
        <f>'Struktur KAS'!O57</f>
        <v>0</v>
      </c>
      <c r="F28" s="551">
        <f>'Struktur KAS'!P57</f>
        <v>21</v>
      </c>
      <c r="G28" s="551" t="str">
        <f>'Struktur KAS'!Q57</f>
        <v>-</v>
      </c>
      <c r="H28" s="528">
        <f>'Struktur KAS'!R57</f>
        <v>0</v>
      </c>
      <c r="I28" s="181" t="s">
        <v>61</v>
      </c>
      <c r="J28" s="41" t="s">
        <v>1087</v>
      </c>
      <c r="K28" s="41">
        <f>'Struktur KAS'!S57</f>
        <v>0</v>
      </c>
    </row>
    <row r="29" spans="1:11" s="61" customFormat="1" ht="15" customHeight="1" x14ac:dyDescent="0.2">
      <c r="A29" s="181" t="str">
        <f>'Struktur KAS'!A58</f>
        <v>B.1.1.3</v>
      </c>
      <c r="B29" s="41" t="str">
        <f>'Struktur KAS'!B58</f>
        <v>3-er Mehrplatzbüro (3 BAP)</v>
      </c>
      <c r="C29" s="41" t="str">
        <f>'Struktur KAS'!C58</f>
        <v>HNF 2</v>
      </c>
      <c r="D29" s="41" t="str">
        <f>'Struktur KAS'!D58</f>
        <v>m2/AdA</v>
      </c>
      <c r="E29" s="195">
        <f>'Struktur KAS'!O58</f>
        <v>0</v>
      </c>
      <c r="F29" s="551">
        <f>'Struktur KAS'!P58</f>
        <v>7</v>
      </c>
      <c r="G29" s="551">
        <f>'Struktur KAS'!Q58</f>
        <v>0</v>
      </c>
      <c r="H29" s="528">
        <f>'Struktur KAS'!R58</f>
        <v>0</v>
      </c>
      <c r="I29" s="181" t="s">
        <v>61</v>
      </c>
      <c r="J29" s="41" t="s">
        <v>1087</v>
      </c>
      <c r="K29" s="41">
        <f>'Struktur KAS'!S58</f>
        <v>0</v>
      </c>
    </row>
    <row r="30" spans="1:11" s="61" customFormat="1" ht="15" customHeight="1" x14ac:dyDescent="0.2">
      <c r="A30" s="181" t="str">
        <f>'Struktur KAS'!A59</f>
        <v>B.1.1.4</v>
      </c>
      <c r="B30" s="41" t="str">
        <f>'Struktur KAS'!B59</f>
        <v>Rapportraum</v>
      </c>
      <c r="C30" s="41" t="str">
        <f>'Struktur KAS'!C59</f>
        <v>HNF 2</v>
      </c>
      <c r="D30" s="41" t="str">
        <f>'Struktur KAS'!D59</f>
        <v>Raum</v>
      </c>
      <c r="E30" s="195">
        <f>'Struktur KAS'!O59</f>
        <v>0</v>
      </c>
      <c r="F30" s="551">
        <f>'Struktur KAS'!P59</f>
        <v>21</v>
      </c>
      <c r="G30" s="551" t="str">
        <f>'Struktur KAS'!Q59</f>
        <v>-</v>
      </c>
      <c r="H30" s="528">
        <f>'Struktur KAS'!R59</f>
        <v>0</v>
      </c>
      <c r="I30" s="181" t="s">
        <v>61</v>
      </c>
      <c r="J30" s="41" t="s">
        <v>1087</v>
      </c>
      <c r="K30" s="41">
        <f>'Struktur KAS'!S59</f>
        <v>0</v>
      </c>
    </row>
    <row r="31" spans="1:11" s="61" customFormat="1" ht="15" customHeight="1" x14ac:dyDescent="0.2">
      <c r="A31" s="181" t="str">
        <f>'Struktur KAS'!A60</f>
        <v>B.1.1.5</v>
      </c>
      <c r="B31" s="41" t="str">
        <f>'Struktur KAS'!B60</f>
        <v>Kanzlei (Schulsekretariat)</v>
      </c>
      <c r="C31" s="41" t="str">
        <f>'Struktur KAS'!C60</f>
        <v>HNF 2</v>
      </c>
      <c r="D31" s="41" t="str">
        <f>'Struktur KAS'!D60</f>
        <v>m2/AdA</v>
      </c>
      <c r="E31" s="195">
        <f>'Struktur KAS'!O60</f>
        <v>0</v>
      </c>
      <c r="F31" s="551">
        <f>'Struktur KAS'!P60</f>
        <v>5.25</v>
      </c>
      <c r="G31" s="551">
        <f>'Struktur KAS'!Q60</f>
        <v>0</v>
      </c>
      <c r="H31" s="528">
        <f>'Struktur KAS'!R60</f>
        <v>0</v>
      </c>
      <c r="I31" s="181" t="s">
        <v>61</v>
      </c>
      <c r="J31" s="41" t="s">
        <v>1087</v>
      </c>
      <c r="K31" s="41">
        <f>'Struktur KAS'!S60</f>
        <v>0</v>
      </c>
    </row>
    <row r="32" spans="1:11" s="61" customFormat="1" ht="15" customHeight="1" x14ac:dyDescent="0.2">
      <c r="A32" s="181" t="str">
        <f>'Struktur KAS'!A61</f>
        <v>B.1.1.6</v>
      </c>
      <c r="B32" s="41" t="str">
        <f>'Struktur KAS'!B61</f>
        <v>Archiv / Büromaterial und Geräte</v>
      </c>
      <c r="C32" s="41" t="str">
        <f>'Struktur KAS'!C61</f>
        <v>HNF 4</v>
      </c>
      <c r="D32" s="41" t="str">
        <f>'Struktur KAS'!D61</f>
        <v>Raum</v>
      </c>
      <c r="E32" s="195">
        <f>'Struktur KAS'!O61</f>
        <v>0</v>
      </c>
      <c r="F32" s="551">
        <f>'Struktur KAS'!P61</f>
        <v>21</v>
      </c>
      <c r="G32" s="551" t="str">
        <f>'Struktur KAS'!Q61</f>
        <v>-</v>
      </c>
      <c r="H32" s="528">
        <f>'Struktur KAS'!R61</f>
        <v>0</v>
      </c>
      <c r="I32" s="181" t="s">
        <v>61</v>
      </c>
      <c r="J32" s="41" t="s">
        <v>1087</v>
      </c>
      <c r="K32" s="41">
        <f>'Struktur KAS'!S61</f>
        <v>0</v>
      </c>
    </row>
    <row r="33" spans="1:11" s="61" customFormat="1" ht="15" customHeight="1" x14ac:dyDescent="0.2">
      <c r="A33" s="181" t="str">
        <f>'Struktur KAS'!A64</f>
        <v>B.1.2.1</v>
      </c>
      <c r="B33" s="181" t="str">
        <f>'Struktur KAS'!B64</f>
        <v>1-er Büro (1 BAP) Kp Kdt</v>
      </c>
      <c r="C33" s="181" t="str">
        <f>'Struktur KAS'!C64</f>
        <v>HNF 2</v>
      </c>
      <c r="D33" s="181" t="str">
        <f>'Struktur KAS'!D64</f>
        <v>Raum</v>
      </c>
      <c r="E33" s="195">
        <f>'Struktur KAS'!O64</f>
        <v>0</v>
      </c>
      <c r="F33" s="551">
        <f>'Struktur KAS'!P64</f>
        <v>21</v>
      </c>
      <c r="G33" s="551">
        <f>'Struktur KAS'!Q64</f>
        <v>1</v>
      </c>
      <c r="H33" s="528">
        <f>'Struktur KAS'!R64</f>
        <v>0</v>
      </c>
      <c r="I33" s="181" t="s">
        <v>60</v>
      </c>
      <c r="J33" s="41" t="s">
        <v>1087</v>
      </c>
      <c r="K33" s="181">
        <f>'Struktur KAS'!S64</f>
        <v>0</v>
      </c>
    </row>
    <row r="34" spans="1:11" s="61" customFormat="1" ht="15" customHeight="1" x14ac:dyDescent="0.2">
      <c r="A34" s="181" t="str">
        <f>'Struktur KAS'!A65</f>
        <v>B.1.2.2</v>
      </c>
      <c r="B34" s="181" t="str">
        <f>'Struktur KAS'!B65</f>
        <v>4-er Mehrplatzbüro (4 BAP) Kp Kanzlei</v>
      </c>
      <c r="C34" s="181" t="str">
        <f>'Struktur KAS'!C65</f>
        <v>HNF 2</v>
      </c>
      <c r="D34" s="181" t="str">
        <f>'Struktur KAS'!D65</f>
        <v>m2/AdA</v>
      </c>
      <c r="E34" s="195">
        <f>'Struktur KAS'!O65</f>
        <v>0</v>
      </c>
      <c r="F34" s="551">
        <f>'Struktur KAS'!P65</f>
        <v>5.25</v>
      </c>
      <c r="G34" s="551">
        <f>'Struktur KAS'!Q65</f>
        <v>0</v>
      </c>
      <c r="H34" s="528">
        <f>'Struktur KAS'!R65</f>
        <v>0</v>
      </c>
      <c r="I34" s="181" t="s">
        <v>60</v>
      </c>
      <c r="J34" s="41" t="s">
        <v>1087</v>
      </c>
      <c r="K34" s="181">
        <f>'Struktur KAS'!S65</f>
        <v>0</v>
      </c>
    </row>
    <row r="35" spans="1:11" s="61" customFormat="1" ht="15" customHeight="1" x14ac:dyDescent="0.2">
      <c r="A35" s="181" t="str">
        <f>'Struktur KAS'!A66</f>
        <v>B.1.2.3</v>
      </c>
      <c r="B35" s="181" t="str">
        <f>'Struktur KAS'!B66</f>
        <v>2-er Büro (2 BAP) Fw / Four</v>
      </c>
      <c r="C35" s="181" t="str">
        <f>'Struktur KAS'!C66</f>
        <v>HNF 2</v>
      </c>
      <c r="D35" s="181" t="str">
        <f>'Struktur KAS'!D66</f>
        <v>m2/AdA</v>
      </c>
      <c r="E35" s="195">
        <f>'Struktur KAS'!O66</f>
        <v>0</v>
      </c>
      <c r="F35" s="551">
        <f>'Struktur KAS'!P66</f>
        <v>10.5</v>
      </c>
      <c r="G35" s="551">
        <f>'Struktur KAS'!Q66</f>
        <v>0</v>
      </c>
      <c r="H35" s="528">
        <f>'Struktur KAS'!R66</f>
        <v>0</v>
      </c>
      <c r="I35" s="181" t="s">
        <v>60</v>
      </c>
      <c r="J35" s="41" t="s">
        <v>1087</v>
      </c>
      <c r="K35" s="181">
        <f>'Struktur KAS'!S66</f>
        <v>0</v>
      </c>
    </row>
    <row r="36" spans="1:11" s="61" customFormat="1" ht="15" customHeight="1" x14ac:dyDescent="0.2">
      <c r="A36" s="181" t="str">
        <f>'Struktur KAS'!A67</f>
        <v>B.1.2.4</v>
      </c>
      <c r="B36" s="181" t="str">
        <f>'Struktur KAS'!B67</f>
        <v>Rapportraum</v>
      </c>
      <c r="C36" s="181" t="str">
        <f>'Struktur KAS'!C67</f>
        <v>HNF 2</v>
      </c>
      <c r="D36" s="181" t="str">
        <f>'Struktur KAS'!D67</f>
        <v>Raum</v>
      </c>
      <c r="E36" s="195">
        <f>'Struktur KAS'!O67</f>
        <v>0</v>
      </c>
      <c r="F36" s="551">
        <f>'Struktur KAS'!P67</f>
        <v>21</v>
      </c>
      <c r="G36" s="551">
        <f>'Struktur KAS'!Q67</f>
        <v>0</v>
      </c>
      <c r="H36" s="528">
        <f>'Struktur KAS'!R67</f>
        <v>0</v>
      </c>
      <c r="I36" s="181" t="s">
        <v>60</v>
      </c>
      <c r="J36" s="41" t="s">
        <v>1087</v>
      </c>
      <c r="K36" s="181">
        <f>'Struktur KAS'!S67</f>
        <v>0</v>
      </c>
    </row>
    <row r="37" spans="1:11" s="61" customFormat="1" ht="15" customHeight="1" x14ac:dyDescent="0.2">
      <c r="A37" s="181" t="str">
        <f>'Struktur KAS'!A68</f>
        <v>B.1.2.5</v>
      </c>
      <c r="B37" s="181" t="str">
        <f>'Struktur KAS'!B68</f>
        <v>Ergänzende Rapportraum  (12 Plätze)</v>
      </c>
      <c r="C37" s="181" t="str">
        <f>'Struktur KAS'!C68</f>
        <v>HNF 2</v>
      </c>
      <c r="D37" s="181" t="str">
        <f>'Struktur KAS'!D68</f>
        <v>Raum</v>
      </c>
      <c r="E37" s="195">
        <f>'Struktur KAS'!O68</f>
        <v>0</v>
      </c>
      <c r="F37" s="551">
        <f>'Struktur KAS'!P68</f>
        <v>21</v>
      </c>
      <c r="G37" s="551">
        <f>'Struktur KAS'!Q68</f>
        <v>21</v>
      </c>
      <c r="H37" s="528">
        <f>'Struktur KAS'!R68</f>
        <v>0</v>
      </c>
      <c r="I37" s="181" t="s">
        <v>60</v>
      </c>
      <c r="J37" s="41" t="s">
        <v>1087</v>
      </c>
      <c r="K37" s="181">
        <f>'Struktur KAS'!S68</f>
        <v>0</v>
      </c>
    </row>
    <row r="38" spans="1:11" s="61" customFormat="1" ht="15" customHeight="1" x14ac:dyDescent="0.2">
      <c r="A38" s="181" t="str">
        <f>'Struktur KAS'!A69</f>
        <v>B.1.2.6</v>
      </c>
      <c r="B38" s="181" t="str">
        <f>'Struktur KAS'!B69</f>
        <v>Archiv / Büromaterial und Geräte</v>
      </c>
      <c r="C38" s="181" t="str">
        <f>'Struktur KAS'!C69</f>
        <v>HNF 4</v>
      </c>
      <c r="D38" s="181" t="str">
        <f>'Struktur KAS'!D69</f>
        <v>Raum</v>
      </c>
      <c r="E38" s="195">
        <f>'Struktur KAS'!O69</f>
        <v>0</v>
      </c>
      <c r="F38" s="551">
        <f>'Struktur KAS'!P69</f>
        <v>21</v>
      </c>
      <c r="G38" s="551">
        <f>'Struktur KAS'!Q69</f>
        <v>0</v>
      </c>
      <c r="H38" s="528">
        <f>'Struktur KAS'!R69</f>
        <v>0</v>
      </c>
      <c r="I38" s="181" t="s">
        <v>60</v>
      </c>
      <c r="J38" s="41" t="s">
        <v>1087</v>
      </c>
      <c r="K38" s="181">
        <f>'Struktur KAS'!S69</f>
        <v>0</v>
      </c>
    </row>
    <row r="39" spans="1:11" s="61" customFormat="1" ht="15" customHeight="1" x14ac:dyDescent="0.2">
      <c r="A39" s="181" t="str">
        <f>'Struktur KAS'!A70</f>
        <v>B.1.2.7</v>
      </c>
      <c r="B39" s="181" t="str">
        <f>'Struktur KAS'!B70</f>
        <v>Arbeitsvorbereitungsraum Uof (24 Plätze)</v>
      </c>
      <c r="C39" s="181" t="str">
        <f>'Struktur KAS'!C70</f>
        <v>HNF 2</v>
      </c>
      <c r="D39" s="181" t="str">
        <f>'Struktur KAS'!D70</f>
        <v>Raum</v>
      </c>
      <c r="E39" s="195">
        <f>'Struktur KAS'!O70</f>
        <v>0</v>
      </c>
      <c r="F39" s="551">
        <f>'Struktur KAS'!P70</f>
        <v>28</v>
      </c>
      <c r="G39" s="551" t="str">
        <f>'Struktur KAS'!Q70</f>
        <v>-</v>
      </c>
      <c r="H39" s="528">
        <f>'Struktur KAS'!R70</f>
        <v>0</v>
      </c>
      <c r="I39" s="181" t="s">
        <v>60</v>
      </c>
      <c r="J39" s="41" t="s">
        <v>1087</v>
      </c>
      <c r="K39" s="181">
        <f>'Struktur KAS'!S70</f>
        <v>0</v>
      </c>
    </row>
    <row r="40" spans="1:11" s="61" customFormat="1" ht="15" customHeight="1" x14ac:dyDescent="0.2">
      <c r="A40" s="181" t="str">
        <f>'Struktur KAS'!A73</f>
        <v>B.1.3.1</v>
      </c>
      <c r="B40" s="181" t="str">
        <f>'Struktur KAS'!B73</f>
        <v>2-er Büro (2 BAP)</v>
      </c>
      <c r="C40" s="181" t="str">
        <f>'Struktur KAS'!C73</f>
        <v>HNF 2</v>
      </c>
      <c r="D40" s="181" t="str">
        <f>'Struktur KAS'!D73</f>
        <v>m2/AdA</v>
      </c>
      <c r="E40" s="195">
        <f>'Struktur KAS'!O73</f>
        <v>0</v>
      </c>
      <c r="F40" s="551">
        <f>'Struktur KAS'!P73</f>
        <v>10.5</v>
      </c>
      <c r="G40" s="551">
        <f>'Struktur KAS'!Q73</f>
        <v>0</v>
      </c>
      <c r="H40" s="528">
        <f>'Struktur KAS'!R73</f>
        <v>0</v>
      </c>
      <c r="I40" s="181" t="s">
        <v>59</v>
      </c>
      <c r="J40" s="41" t="s">
        <v>1087</v>
      </c>
      <c r="K40" s="181">
        <f>'Struktur KAS'!S73</f>
        <v>0</v>
      </c>
    </row>
    <row r="41" spans="1:11" s="61" customFormat="1" ht="15" customHeight="1" x14ac:dyDescent="0.2">
      <c r="A41" s="181" t="str">
        <f>'Struktur KAS'!A74</f>
        <v>B.1.3.2</v>
      </c>
      <c r="B41" s="181" t="str">
        <f>'Struktur KAS'!B74</f>
        <v xml:space="preserve">1-er Büro (1 BAP) </v>
      </c>
      <c r="C41" s="181" t="str">
        <f>'Struktur KAS'!C74</f>
        <v>HNF 2</v>
      </c>
      <c r="D41" s="181" t="str">
        <f>'Struktur KAS'!D74</f>
        <v>Raum</v>
      </c>
      <c r="E41" s="195">
        <f>'Struktur KAS'!O74</f>
        <v>0</v>
      </c>
      <c r="F41" s="551">
        <f>'Struktur KAS'!P74</f>
        <v>21</v>
      </c>
      <c r="G41" s="551" t="str">
        <f>'Struktur KAS'!Q74</f>
        <v>-</v>
      </c>
      <c r="H41" s="528">
        <f>'Struktur KAS'!R74</f>
        <v>0</v>
      </c>
      <c r="I41" s="181" t="s">
        <v>59</v>
      </c>
      <c r="J41" s="41" t="s">
        <v>1087</v>
      </c>
      <c r="K41" s="181">
        <f>'Struktur KAS'!S74</f>
        <v>0</v>
      </c>
    </row>
    <row r="42" spans="1:11" s="61" customFormat="1" ht="15" customHeight="1" x14ac:dyDescent="0.2">
      <c r="A42" s="181" t="str">
        <f>'Struktur KAS'!A75</f>
        <v>B.1.3.3</v>
      </c>
      <c r="B42" s="181" t="str">
        <f>'Struktur KAS'!B75</f>
        <v>3-er Mehrplatzbüro (3 BAP)</v>
      </c>
      <c r="C42" s="181" t="str">
        <f>'Struktur KAS'!C75</f>
        <v>HNF 2</v>
      </c>
      <c r="D42" s="181" t="str">
        <f>'Struktur KAS'!D75</f>
        <v>Raum</v>
      </c>
      <c r="E42" s="195">
        <f>'Struktur KAS'!O75</f>
        <v>0</v>
      </c>
      <c r="F42" s="551">
        <f>'Struktur KAS'!P75</f>
        <v>21</v>
      </c>
      <c r="G42" s="551" t="str">
        <f>'Struktur KAS'!Q75</f>
        <v>-</v>
      </c>
      <c r="H42" s="528">
        <f>'Struktur KAS'!R75</f>
        <v>0</v>
      </c>
      <c r="I42" s="181" t="s">
        <v>59</v>
      </c>
      <c r="J42" s="41" t="s">
        <v>1087</v>
      </c>
      <c r="K42" s="181">
        <f>'Struktur KAS'!S75</f>
        <v>0</v>
      </c>
    </row>
    <row r="43" spans="1:11" s="61" customFormat="1" ht="15" customHeight="1" x14ac:dyDescent="0.2">
      <c r="A43" s="181" t="str">
        <f>'Struktur KAS'!A76</f>
        <v>B.1.3.4</v>
      </c>
      <c r="B43" s="181" t="str">
        <f>'Struktur KAS'!B76</f>
        <v>Rapportraum</v>
      </c>
      <c r="C43" s="181" t="str">
        <f>'Struktur KAS'!C76</f>
        <v>HNF 2</v>
      </c>
      <c r="D43" s="181" t="str">
        <f>'Struktur KAS'!D76</f>
        <v>Raum</v>
      </c>
      <c r="E43" s="195">
        <f>'Struktur KAS'!O76</f>
        <v>0</v>
      </c>
      <c r="F43" s="551">
        <f>'Struktur KAS'!P76</f>
        <v>21</v>
      </c>
      <c r="G43" s="551" t="str">
        <f>'Struktur KAS'!Q76</f>
        <v>-</v>
      </c>
      <c r="H43" s="528">
        <f>'Struktur KAS'!R76</f>
        <v>0</v>
      </c>
      <c r="I43" s="181" t="s">
        <v>59</v>
      </c>
      <c r="J43" s="41" t="s">
        <v>1087</v>
      </c>
      <c r="K43" s="181">
        <f>'Struktur KAS'!S76</f>
        <v>0</v>
      </c>
    </row>
    <row r="44" spans="1:11" s="61" customFormat="1" ht="15" customHeight="1" x14ac:dyDescent="0.2">
      <c r="A44" s="181" t="str">
        <f>'Struktur KAS'!A77</f>
        <v>B.1.3.5</v>
      </c>
      <c r="B44" s="181" t="str">
        <f>'Struktur KAS'!B77</f>
        <v>Archiv / Büromaterial und Geräte</v>
      </c>
      <c r="C44" s="181" t="str">
        <f>'Struktur KAS'!C77</f>
        <v>HNF 4</v>
      </c>
      <c r="D44" s="181" t="str">
        <f>'Struktur KAS'!D77</f>
        <v>Raum</v>
      </c>
      <c r="E44" s="195">
        <f>'Struktur KAS'!O77</f>
        <v>0</v>
      </c>
      <c r="F44" s="551">
        <f>'Struktur KAS'!P77</f>
        <v>21</v>
      </c>
      <c r="G44" s="551" t="str">
        <f>'Struktur KAS'!Q77</f>
        <v>-</v>
      </c>
      <c r="H44" s="528">
        <f>'Struktur KAS'!R77</f>
        <v>0</v>
      </c>
      <c r="I44" s="181" t="s">
        <v>59</v>
      </c>
      <c r="J44" s="41" t="s">
        <v>1087</v>
      </c>
      <c r="K44" s="181">
        <f>'Struktur KAS'!S77</f>
        <v>0</v>
      </c>
    </row>
    <row r="45" spans="1:11" s="61" customFormat="1" ht="15" customHeight="1" x14ac:dyDescent="0.2">
      <c r="A45" s="181" t="str">
        <f>'Struktur KAS'!A80</f>
        <v>D.1.1</v>
      </c>
      <c r="B45" s="181" t="str">
        <f>'Struktur KAS'!B80</f>
        <v xml:space="preserve">Lagerräume Material (Fw Mag) </v>
      </c>
      <c r="C45" s="181" t="str">
        <f>'Struktur KAS'!C80</f>
        <v>HNF 4</v>
      </c>
      <c r="D45" s="181" t="str">
        <f>'Struktur KAS'!D80</f>
        <v>Raum</v>
      </c>
      <c r="E45" s="195">
        <f>'Struktur KAS'!O80</f>
        <v>0</v>
      </c>
      <c r="F45" s="551" t="str">
        <f>'Struktur KAS'!P80</f>
        <v>-</v>
      </c>
      <c r="G45" s="551">
        <f>'Struktur KAS'!Q80</f>
        <v>80</v>
      </c>
      <c r="H45" s="528">
        <f>'Struktur KAS'!R80</f>
        <v>0</v>
      </c>
      <c r="I45" s="181" t="s">
        <v>33</v>
      </c>
      <c r="J45" s="41" t="s">
        <v>1087</v>
      </c>
      <c r="K45" s="181">
        <f>'Struktur KAS'!S80</f>
        <v>0</v>
      </c>
    </row>
    <row r="46" spans="1:11" s="61" customFormat="1" ht="15" customHeight="1" x14ac:dyDescent="0.2">
      <c r="A46" s="181" t="str">
        <f>'Struktur KAS'!A81</f>
        <v>D.1.2</v>
      </c>
      <c r="B46" s="181" t="str">
        <f>'Struktur KAS'!B81</f>
        <v>Lagerräume Munition</v>
      </c>
      <c r="C46" s="181" t="str">
        <f>'Struktur KAS'!C81</f>
        <v>HNF 4</v>
      </c>
      <c r="D46" s="181" t="str">
        <f>'Struktur KAS'!D81</f>
        <v>m2/AdA</v>
      </c>
      <c r="E46" s="195">
        <f>'Struktur KAS'!O81</f>
        <v>0</v>
      </c>
      <c r="F46" s="551">
        <f>'Struktur KAS'!P81</f>
        <v>7.4999999999999997E-2</v>
      </c>
      <c r="G46" s="551" t="str">
        <f>'Struktur KAS'!Q81</f>
        <v>-</v>
      </c>
      <c r="H46" s="528">
        <f>'Struktur KAS'!R81</f>
        <v>0</v>
      </c>
      <c r="I46" s="181" t="s">
        <v>33</v>
      </c>
      <c r="J46" s="41" t="s">
        <v>1087</v>
      </c>
      <c r="K46" s="181">
        <f>'Struktur KAS'!S81</f>
        <v>0</v>
      </c>
    </row>
    <row r="47" spans="1:11" s="61" customFormat="1" ht="15" customHeight="1" x14ac:dyDescent="0.2">
      <c r="A47" s="181" t="str">
        <f>'Struktur KAS'!A82</f>
        <v>D.1.3</v>
      </c>
      <c r="B47" s="181" t="str">
        <f>'Struktur KAS'!B82</f>
        <v>Sicherheitsraum für Waffen</v>
      </c>
      <c r="C47" s="181" t="str">
        <f>'Struktur KAS'!C82</f>
        <v>HNF 4</v>
      </c>
      <c r="D47" s="181" t="str">
        <f>'Struktur KAS'!D82</f>
        <v>m2/AdA</v>
      </c>
      <c r="E47" s="195">
        <f>'Struktur KAS'!O82</f>
        <v>0</v>
      </c>
      <c r="F47" s="551">
        <f>'Struktur KAS'!P82</f>
        <v>0.4</v>
      </c>
      <c r="G47" s="551" t="str">
        <f>'Struktur KAS'!Q82</f>
        <v>-</v>
      </c>
      <c r="H47" s="528">
        <f>'Struktur KAS'!R82</f>
        <v>0</v>
      </c>
      <c r="I47" s="181" t="s">
        <v>33</v>
      </c>
      <c r="J47" s="41" t="s">
        <v>1087</v>
      </c>
      <c r="K47" s="181">
        <f>'Struktur KAS'!S82</f>
        <v>0</v>
      </c>
    </row>
    <row r="48" spans="1:11" s="61" customFormat="1" ht="15" customHeight="1" x14ac:dyDescent="0.2">
      <c r="A48" s="181" t="str">
        <f>'Struktur KAS'!A83</f>
        <v>D.1.4</v>
      </c>
      <c r="B48" s="181" t="str">
        <f>'Struktur KAS'!B83</f>
        <v>Trocknungsraum für Kleider</v>
      </c>
      <c r="C48" s="181" t="str">
        <f>'Struktur KAS'!C83</f>
        <v>HNF 4</v>
      </c>
      <c r="D48" s="181" t="str">
        <f>'Struktur KAS'!D83</f>
        <v>m2/AdA</v>
      </c>
      <c r="E48" s="195">
        <f>'Struktur KAS'!O83</f>
        <v>0</v>
      </c>
      <c r="F48" s="551">
        <f>'Struktur KAS'!P83</f>
        <v>1.1000000000000001</v>
      </c>
      <c r="G48" s="551" t="str">
        <f>'Struktur KAS'!Q83</f>
        <v>-</v>
      </c>
      <c r="H48" s="528">
        <f>'Struktur KAS'!R83</f>
        <v>0</v>
      </c>
      <c r="I48" s="181" t="s">
        <v>33</v>
      </c>
      <c r="J48" s="41" t="s">
        <v>1087</v>
      </c>
      <c r="K48" s="181">
        <f>'Struktur KAS'!S83</f>
        <v>0</v>
      </c>
    </row>
    <row r="49" spans="1:11" s="61" customFormat="1" ht="15" customHeight="1" x14ac:dyDescent="0.2">
      <c r="A49" s="181" t="str">
        <f>'Struktur KAS'!A84</f>
        <v>D.1.5</v>
      </c>
      <c r="B49" s="181" t="str">
        <f>'Struktur KAS'!B84</f>
        <v>Lagerraum zentral für Betreiber für saubere Bettwäsche</v>
      </c>
      <c r="C49" s="181" t="str">
        <f>'Struktur KAS'!C84</f>
        <v>HNF 4</v>
      </c>
      <c r="D49" s="181" t="str">
        <f>'Struktur KAS'!D84</f>
        <v>Raum</v>
      </c>
      <c r="E49" s="195">
        <f>'Struktur KAS'!O84</f>
        <v>0</v>
      </c>
      <c r="F49" s="551" t="str">
        <f>'Struktur KAS'!P84</f>
        <v>-</v>
      </c>
      <c r="G49" s="551">
        <f>'Struktur KAS'!Q84</f>
        <v>20</v>
      </c>
      <c r="H49" s="528">
        <f>'Struktur KAS'!R84</f>
        <v>0</v>
      </c>
      <c r="I49" s="181" t="s">
        <v>33</v>
      </c>
      <c r="J49" s="41" t="s">
        <v>1087</v>
      </c>
      <c r="K49" s="181">
        <f>'Struktur KAS'!S84</f>
        <v>0</v>
      </c>
    </row>
    <row r="50" spans="1:11" s="61" customFormat="1" ht="15" customHeight="1" x14ac:dyDescent="0.2">
      <c r="A50" s="181" t="str">
        <f>'Struktur KAS'!A85</f>
        <v>D.1.6</v>
      </c>
      <c r="B50" s="181" t="str">
        <f>'Struktur KAS'!B85</f>
        <v>Lagerraum zentral für Betreiber für schmutzige Bettwäsche</v>
      </c>
      <c r="C50" s="181" t="str">
        <f>'Struktur KAS'!C85</f>
        <v>HNF 4</v>
      </c>
      <c r="D50" s="181" t="str">
        <f>'Struktur KAS'!D85</f>
        <v>Raum</v>
      </c>
      <c r="E50" s="195">
        <f>'Struktur KAS'!O85</f>
        <v>0</v>
      </c>
      <c r="F50" s="551" t="str">
        <f>'Struktur KAS'!P85</f>
        <v>-</v>
      </c>
      <c r="G50" s="551">
        <f>'Struktur KAS'!Q85</f>
        <v>20</v>
      </c>
      <c r="H50" s="528">
        <f>'Struktur KAS'!R85</f>
        <v>0</v>
      </c>
      <c r="I50" s="181" t="s">
        <v>33</v>
      </c>
      <c r="J50" s="41" t="s">
        <v>1087</v>
      </c>
      <c r="K50" s="181">
        <f>'Struktur KAS'!S85</f>
        <v>0</v>
      </c>
    </row>
    <row r="51" spans="1:11" s="61" customFormat="1" ht="15" customHeight="1" x14ac:dyDescent="0.2">
      <c r="A51" s="181" t="str">
        <f>'Struktur KAS'!A86</f>
        <v>D.1.7</v>
      </c>
      <c r="B51" s="181" t="str">
        <f>'Struktur KAS'!B86</f>
        <v>Lagerraum zenteral für Betreiber Kehricht Entsorgung</v>
      </c>
      <c r="C51" s="181" t="str">
        <f>'Struktur KAS'!C86</f>
        <v>HNF 4</v>
      </c>
      <c r="D51" s="181" t="str">
        <f>'Struktur KAS'!D86</f>
        <v>Raum</v>
      </c>
      <c r="E51" s="195">
        <f>'Struktur KAS'!O86</f>
        <v>0</v>
      </c>
      <c r="F51" s="551" t="str">
        <f>'Struktur KAS'!P86</f>
        <v>-</v>
      </c>
      <c r="G51" s="551">
        <f>'Struktur KAS'!Q86</f>
        <v>20</v>
      </c>
      <c r="H51" s="528">
        <f>'Struktur KAS'!R86</f>
        <v>0</v>
      </c>
      <c r="I51" s="181" t="s">
        <v>33</v>
      </c>
      <c r="J51" s="41" t="s">
        <v>1087</v>
      </c>
      <c r="K51" s="181">
        <f>'Struktur KAS'!S86</f>
        <v>0</v>
      </c>
    </row>
    <row r="52" spans="1:11" s="61" customFormat="1" ht="15" customHeight="1" x14ac:dyDescent="0.2">
      <c r="A52" s="181" t="str">
        <f>'Struktur KAS'!A87</f>
        <v>D.1.8</v>
      </c>
      <c r="B52" s="181" t="str">
        <f>'Struktur KAS'!B87</f>
        <v>Lagerraum Betreiber für Betriebsmaterial</v>
      </c>
      <c r="C52" s="181" t="str">
        <f>'Struktur KAS'!C87</f>
        <v>HNF 4</v>
      </c>
      <c r="D52" s="181" t="str">
        <f>'Struktur KAS'!D87</f>
        <v>Raum</v>
      </c>
      <c r="E52" s="195">
        <f>'Struktur KAS'!O87</f>
        <v>0</v>
      </c>
      <c r="F52" s="551" t="str">
        <f>'Struktur KAS'!P87</f>
        <v>-</v>
      </c>
      <c r="G52" s="551">
        <f>'Struktur KAS'!Q87</f>
        <v>60</v>
      </c>
      <c r="H52" s="528">
        <f>'Struktur KAS'!R87</f>
        <v>0</v>
      </c>
      <c r="I52" s="181" t="s">
        <v>33</v>
      </c>
      <c r="J52" s="41" t="s">
        <v>1087</v>
      </c>
      <c r="K52" s="181">
        <f>'Struktur KAS'!S87</f>
        <v>0</v>
      </c>
    </row>
    <row r="53" spans="1:11" s="61" customFormat="1" ht="15" customHeight="1" x14ac:dyDescent="0.2">
      <c r="A53" s="181" t="str">
        <f>'Struktur KAS'!A88</f>
        <v>D.1.9</v>
      </c>
      <c r="B53" s="181" t="str">
        <f>'Struktur KAS'!B88</f>
        <v>Lagerraum für Lehrmittel</v>
      </c>
      <c r="C53" s="181" t="str">
        <f>'Struktur KAS'!C88</f>
        <v>HNF 4</v>
      </c>
      <c r="D53" s="181" t="str">
        <f>'Struktur KAS'!D88</f>
        <v>Raum</v>
      </c>
      <c r="E53" s="195">
        <f>'Struktur KAS'!O88</f>
        <v>0</v>
      </c>
      <c r="F53" s="551" t="str">
        <f>'Struktur KAS'!P88</f>
        <v>-</v>
      </c>
      <c r="G53" s="551">
        <f>'Struktur KAS'!Q88</f>
        <v>40</v>
      </c>
      <c r="H53" s="528">
        <f>'Struktur KAS'!R88</f>
        <v>0</v>
      </c>
      <c r="I53" s="181" t="s">
        <v>33</v>
      </c>
      <c r="J53" s="41" t="s">
        <v>1087</v>
      </c>
      <c r="K53" s="181">
        <f>'Struktur KAS'!S88</f>
        <v>0</v>
      </c>
    </row>
    <row r="54" spans="1:11" s="61" customFormat="1" ht="15" customHeight="1" x14ac:dyDescent="0.2">
      <c r="A54" s="181" t="str">
        <f>'Struktur KAS'!A91</f>
        <v>D.3.1.1</v>
      </c>
      <c r="B54" s="181" t="str">
        <f>'Struktur KAS'!B91</f>
        <v>Postbüro mit Schalter</v>
      </c>
      <c r="C54" s="181" t="str">
        <f>'Struktur KAS'!C91</f>
        <v>HNF 4</v>
      </c>
      <c r="D54" s="181" t="str">
        <f>'Struktur KAS'!D91</f>
        <v>m2/AdA</v>
      </c>
      <c r="E54" s="195">
        <f>'Struktur KAS'!O91</f>
        <v>0</v>
      </c>
      <c r="F54" s="551">
        <f>'Struktur KAS'!P91</f>
        <v>0.1</v>
      </c>
      <c r="G54" s="551" t="str">
        <f>'Struktur KAS'!Q91</f>
        <v>-</v>
      </c>
      <c r="H54" s="528">
        <f>'Struktur KAS'!R91</f>
        <v>0</v>
      </c>
      <c r="I54" s="181" t="s">
        <v>824</v>
      </c>
      <c r="J54" s="41" t="s">
        <v>1087</v>
      </c>
      <c r="K54" s="181">
        <f>'Struktur KAS'!S91</f>
        <v>0</v>
      </c>
    </row>
    <row r="55" spans="1:11" s="61" customFormat="1" ht="15" customHeight="1" x14ac:dyDescent="0.2">
      <c r="A55" s="181" t="str">
        <f>'Struktur KAS'!A92</f>
        <v>D.3.1.2</v>
      </c>
      <c r="B55" s="181" t="str">
        <f>'Struktur KAS'!B92</f>
        <v>Aussenparkfläche für Post-Fz mit Vordach gedeckt</v>
      </c>
      <c r="C55" s="181" t="str">
        <f>'Struktur KAS'!C92</f>
        <v>BUF 10</v>
      </c>
      <c r="D55" s="181" t="str">
        <f>'Struktur KAS'!D92</f>
        <v>Aussenfläche</v>
      </c>
      <c r="E55" s="195">
        <f>'Struktur KAS'!O92</f>
        <v>0</v>
      </c>
      <c r="F55" s="551" t="str">
        <f>'Struktur KAS'!P92</f>
        <v>-</v>
      </c>
      <c r="G55" s="551">
        <f>'Struktur KAS'!Q92</f>
        <v>18</v>
      </c>
      <c r="H55" s="528">
        <f>'Struktur KAS'!R92</f>
        <v>0</v>
      </c>
      <c r="I55" s="181" t="s">
        <v>824</v>
      </c>
      <c r="J55" s="41" t="s">
        <v>1087</v>
      </c>
      <c r="K55" s="181">
        <f>'Struktur KAS'!S92</f>
        <v>0</v>
      </c>
    </row>
    <row r="56" spans="1:11" s="61" customFormat="1" ht="15" customHeight="1" x14ac:dyDescent="0.2">
      <c r="A56" s="181" t="str">
        <f>'Struktur KAS'!A95</f>
        <v>E.3.1</v>
      </c>
      <c r="B56" s="181" t="str">
        <f>'Struktur KAS'!B95</f>
        <v>Fachausbildungstheorieraum</v>
      </c>
      <c r="C56" s="181" t="str">
        <f>'Struktur KAS'!C95</f>
        <v>HNF 5</v>
      </c>
      <c r="D56" s="181" t="str">
        <f>'Struktur KAS'!D95</f>
        <v>Raum</v>
      </c>
      <c r="E56" s="195">
        <f>'Struktur KAS'!O95</f>
        <v>0</v>
      </c>
      <c r="F56" s="551">
        <f>'Struktur KAS'!P95</f>
        <v>0</v>
      </c>
      <c r="G56" s="551" t="str">
        <f>'Struktur KAS'!Q95</f>
        <v>-</v>
      </c>
      <c r="H56" s="528">
        <f>'Struktur KAS'!R95</f>
        <v>0</v>
      </c>
      <c r="I56" s="181" t="s">
        <v>855</v>
      </c>
      <c r="J56" s="41" t="s">
        <v>1087</v>
      </c>
      <c r="K56" s="181">
        <f>'Struktur KAS'!S95</f>
        <v>0</v>
      </c>
    </row>
    <row r="57" spans="1:11" s="61" customFormat="1" ht="15" customHeight="1" x14ac:dyDescent="0.2">
      <c r="A57" s="181" t="str">
        <f>'Struktur KAS'!A96</f>
        <v>E.3.2</v>
      </c>
      <c r="B57" s="181" t="str">
        <f>'Struktur KAS'!B96</f>
        <v>Simulatorenräume</v>
      </c>
      <c r="C57" s="181" t="str">
        <f>'Struktur KAS'!C96</f>
        <v>HNF 5</v>
      </c>
      <c r="D57" s="181" t="str">
        <f>'Struktur KAS'!D96</f>
        <v>Raum</v>
      </c>
      <c r="E57" s="195">
        <f>'Struktur KAS'!O96</f>
        <v>0</v>
      </c>
      <c r="F57" s="551">
        <f>'Struktur KAS'!P96</f>
        <v>0</v>
      </c>
      <c r="G57" s="551" t="str">
        <f>'Struktur KAS'!Q96</f>
        <v>-</v>
      </c>
      <c r="H57" s="528">
        <f>'Struktur KAS'!R96</f>
        <v>0</v>
      </c>
      <c r="I57" s="181" t="s">
        <v>855</v>
      </c>
      <c r="J57" s="41" t="s">
        <v>1087</v>
      </c>
      <c r="K57" s="181">
        <f>'Struktur KAS'!S96</f>
        <v>0</v>
      </c>
    </row>
    <row r="58" spans="1:11" s="61" customFormat="1" ht="15" customHeight="1" x14ac:dyDescent="0.2">
      <c r="A58" s="181" t="str">
        <f>'Struktur KAS'!A97</f>
        <v>E.3.3</v>
      </c>
      <c r="B58" s="181" t="str">
        <f>'Struktur KAS'!B97</f>
        <v xml:space="preserve">Ausbildungshallen </v>
      </c>
      <c r="C58" s="181" t="str">
        <f>'Struktur KAS'!C97</f>
        <v>HNF 5</v>
      </c>
      <c r="D58" s="181" t="str">
        <f>'Struktur KAS'!D97</f>
        <v>Raum</v>
      </c>
      <c r="E58" s="195">
        <f>'Struktur KAS'!O97</f>
        <v>0</v>
      </c>
      <c r="F58" s="551">
        <f>'Struktur KAS'!P97</f>
        <v>0</v>
      </c>
      <c r="G58" s="551" t="str">
        <f>'Struktur KAS'!Q97</f>
        <v>-</v>
      </c>
      <c r="H58" s="528">
        <f>'Struktur KAS'!R97</f>
        <v>0</v>
      </c>
      <c r="I58" s="181" t="s">
        <v>855</v>
      </c>
      <c r="J58" s="41" t="s">
        <v>1087</v>
      </c>
      <c r="K58" s="181">
        <f>'Struktur KAS'!S97</f>
        <v>0</v>
      </c>
    </row>
    <row r="59" spans="1:11" s="61" customFormat="1" ht="15" customHeight="1" x14ac:dyDescent="0.2">
      <c r="A59" s="181" t="str">
        <f>'Struktur KAS'!A98</f>
        <v>E.3.4</v>
      </c>
      <c r="B59" s="181" t="str">
        <f>'Struktur KAS'!B98</f>
        <v>Fz-Hallen mit Ausbildungsfunktion</v>
      </c>
      <c r="C59" s="181" t="str">
        <f>'Struktur KAS'!C98</f>
        <v>HNF 5</v>
      </c>
      <c r="D59" s="181" t="str">
        <f>'Struktur KAS'!D98</f>
        <v>Raum</v>
      </c>
      <c r="E59" s="195">
        <f>'Struktur KAS'!O98</f>
        <v>0</v>
      </c>
      <c r="F59" s="551">
        <f>'Struktur KAS'!P98</f>
        <v>0</v>
      </c>
      <c r="G59" s="551" t="str">
        <f>'Struktur KAS'!Q98</f>
        <v>-</v>
      </c>
      <c r="H59" s="528">
        <f>'Struktur KAS'!R98</f>
        <v>0</v>
      </c>
      <c r="I59" s="181" t="s">
        <v>855</v>
      </c>
      <c r="J59" s="41" t="s">
        <v>1087</v>
      </c>
      <c r="K59" s="181">
        <f>'Struktur KAS'!S98</f>
        <v>0</v>
      </c>
    </row>
    <row r="60" spans="1:11" s="61" customFormat="1" ht="15" customHeight="1" x14ac:dyDescent="0.2">
      <c r="A60" s="181" t="str">
        <f>'Struktur KAS'!A99</f>
        <v>E.3.5</v>
      </c>
      <c r="B60" s="181" t="str">
        <f>'Struktur KAS'!B99</f>
        <v>Mulifunktionaler Theorie Rm Kp unterteilbar in Theorie Rm Zug</v>
      </c>
      <c r="C60" s="181" t="str">
        <f>'Struktur KAS'!C99</f>
        <v>HNF 5</v>
      </c>
      <c r="D60" s="181" t="str">
        <f>'Struktur KAS'!D99</f>
        <v>m2/AdA</v>
      </c>
      <c r="E60" s="195">
        <f>'Struktur KAS'!O99</f>
        <v>0</v>
      </c>
      <c r="F60" s="551">
        <f>'Struktur KAS'!P99</f>
        <v>1.9</v>
      </c>
      <c r="G60" s="551">
        <f>'Struktur KAS'!Q99</f>
        <v>1</v>
      </c>
      <c r="H60" s="528">
        <f>'Struktur KAS'!R99</f>
        <v>0</v>
      </c>
      <c r="I60" s="181" t="s">
        <v>855</v>
      </c>
      <c r="J60" s="41" t="s">
        <v>1087</v>
      </c>
      <c r="K60" s="181">
        <f>'Struktur KAS'!S99</f>
        <v>0</v>
      </c>
    </row>
    <row r="61" spans="1:11" s="61" customFormat="1" ht="15" customHeight="1" x14ac:dyDescent="0.2">
      <c r="A61" s="181" t="str">
        <f>'Struktur KAS'!A103</f>
        <v>E.5.1.1</v>
      </c>
      <c r="B61" s="181" t="str">
        <f>'Struktur KAS'!B103</f>
        <v>Geräteraum</v>
      </c>
      <c r="C61" s="181" t="str">
        <f>'Struktur KAS'!C103</f>
        <v>HNF 4</v>
      </c>
      <c r="D61" s="181" t="str">
        <f>'Struktur KAS'!D103</f>
        <v>Raum</v>
      </c>
      <c r="E61" s="195">
        <f>'Struktur KAS'!O103</f>
        <v>1</v>
      </c>
      <c r="F61" s="551">
        <f>'Struktur KAS'!P103</f>
        <v>90</v>
      </c>
      <c r="G61" s="551">
        <f>'Struktur KAS'!Q103</f>
        <v>0</v>
      </c>
      <c r="H61" s="528">
        <f>'Struktur KAS'!R103</f>
        <v>0</v>
      </c>
      <c r="I61" s="181" t="s">
        <v>929</v>
      </c>
      <c r="J61" s="41" t="s">
        <v>1087</v>
      </c>
      <c r="K61" s="181">
        <f>'Struktur KAS'!S103</f>
        <v>0</v>
      </c>
    </row>
    <row r="62" spans="1:11" s="61" customFormat="1" ht="15" customHeight="1" x14ac:dyDescent="0.2">
      <c r="A62" s="181" t="str">
        <f>'Struktur KAS'!A104</f>
        <v>E.5.1.2</v>
      </c>
      <c r="B62" s="181" t="str">
        <f>'Struktur KAS'!B104</f>
        <v>Sporthalle (Normmasse)</v>
      </c>
      <c r="C62" s="181" t="str">
        <f>'Struktur KAS'!C104</f>
        <v>HNF 5</v>
      </c>
      <c r="D62" s="181" t="str">
        <f>'Struktur KAS'!D104</f>
        <v>Raum</v>
      </c>
      <c r="E62" s="195">
        <f>'Struktur KAS'!O104</f>
        <v>1</v>
      </c>
      <c r="F62" s="551">
        <f>'Struktur KAS'!P104</f>
        <v>448</v>
      </c>
      <c r="G62" s="551">
        <f>'Struktur KAS'!Q104</f>
        <v>0</v>
      </c>
      <c r="H62" s="528">
        <f>'Struktur KAS'!R104</f>
        <v>0</v>
      </c>
      <c r="I62" s="181" t="s">
        <v>929</v>
      </c>
      <c r="J62" s="41" t="s">
        <v>1087</v>
      </c>
      <c r="K62" s="181">
        <f>'Struktur KAS'!S104</f>
        <v>0</v>
      </c>
    </row>
    <row r="63" spans="1:11" s="61" customFormat="1" ht="15" customHeight="1" x14ac:dyDescent="0.2">
      <c r="A63" s="181" t="str">
        <f>'Struktur KAS'!A105</f>
        <v>E.5.1.3</v>
      </c>
      <c r="B63" s="181" t="str">
        <f>'Struktur KAS'!B105</f>
        <v>Umkleideraum</v>
      </c>
      <c r="C63" s="181" t="str">
        <f>'Struktur KAS'!C105</f>
        <v>NNF 7</v>
      </c>
      <c r="D63" s="181" t="str">
        <f>'Struktur KAS'!D105</f>
        <v>Raum</v>
      </c>
      <c r="E63" s="195">
        <f>'Struktur KAS'!O105</f>
        <v>2</v>
      </c>
      <c r="F63" s="551">
        <f>'Struktur KAS'!P105</f>
        <v>25</v>
      </c>
      <c r="G63" s="551">
        <f>'Struktur KAS'!Q105</f>
        <v>0</v>
      </c>
      <c r="H63" s="528">
        <f>'Struktur KAS'!R105</f>
        <v>0</v>
      </c>
      <c r="I63" s="181" t="s">
        <v>929</v>
      </c>
      <c r="J63" s="41" t="s">
        <v>1087</v>
      </c>
      <c r="K63" s="181">
        <f>'Struktur KAS'!S105</f>
        <v>0</v>
      </c>
    </row>
    <row r="64" spans="1:11" s="61" customFormat="1" ht="15" customHeight="1" x14ac:dyDescent="0.2">
      <c r="A64" s="181" t="str">
        <f>'Struktur KAS'!A106</f>
        <v>E.5.1.4</v>
      </c>
      <c r="B64" s="181" t="str">
        <f>'Struktur KAS'!B106</f>
        <v>Duschraum, Abtrocknungszone</v>
      </c>
      <c r="C64" s="181" t="str">
        <f>'Struktur KAS'!C106</f>
        <v>NNF 7</v>
      </c>
      <c r="D64" s="181" t="str">
        <f>'Struktur KAS'!D106</f>
        <v>Raum</v>
      </c>
      <c r="E64" s="195">
        <f>'Struktur KAS'!O106</f>
        <v>2</v>
      </c>
      <c r="F64" s="551">
        <f>'Struktur KAS'!P106</f>
        <v>20</v>
      </c>
      <c r="G64" s="551">
        <f>'Struktur KAS'!Q106</f>
        <v>0</v>
      </c>
      <c r="H64" s="528">
        <f>'Struktur KAS'!R106</f>
        <v>0</v>
      </c>
      <c r="I64" s="181" t="s">
        <v>929</v>
      </c>
      <c r="J64" s="41" t="s">
        <v>1087</v>
      </c>
      <c r="K64" s="181">
        <f>'Struktur KAS'!S106</f>
        <v>0</v>
      </c>
    </row>
    <row r="65" spans="1:11" s="61" customFormat="1" ht="15" customHeight="1" x14ac:dyDescent="0.2">
      <c r="A65" s="181" t="str">
        <f>'Struktur KAS'!A107</f>
        <v>E.5.1.5</v>
      </c>
      <c r="B65" s="181" t="str">
        <f>'Struktur KAS'!B107</f>
        <v>Toiletten</v>
      </c>
      <c r="C65" s="181" t="str">
        <f>'Struktur KAS'!C107</f>
        <v>NNF 7</v>
      </c>
      <c r="D65" s="181" t="str">
        <f>'Struktur KAS'!D107</f>
        <v>Raum</v>
      </c>
      <c r="E65" s="195">
        <f>'Struktur KAS'!O107</f>
        <v>2</v>
      </c>
      <c r="F65" s="551">
        <f>'Struktur KAS'!P107</f>
        <v>9</v>
      </c>
      <c r="G65" s="551">
        <f>'Struktur KAS'!Q107</f>
        <v>0</v>
      </c>
      <c r="H65" s="528">
        <f>'Struktur KAS'!R107</f>
        <v>0</v>
      </c>
      <c r="I65" s="181" t="s">
        <v>929</v>
      </c>
      <c r="J65" s="41" t="s">
        <v>1087</v>
      </c>
      <c r="K65" s="181">
        <f>'Struktur KAS'!S107</f>
        <v>0</v>
      </c>
    </row>
    <row r="66" spans="1:11" s="61" customFormat="1" ht="15" customHeight="1" x14ac:dyDescent="0.2">
      <c r="A66" s="181" t="str">
        <f>'Struktur KAS'!A108</f>
        <v>E.5.1.6</v>
      </c>
      <c r="B66" s="181" t="str">
        <f>'Struktur KAS'!B108</f>
        <v>Reinigungsgeräteraum</v>
      </c>
      <c r="C66" s="181" t="str">
        <f>'Struktur KAS'!C108</f>
        <v>NNF 7</v>
      </c>
      <c r="D66" s="181" t="str">
        <f>'Struktur KAS'!D108</f>
        <v>Raum</v>
      </c>
      <c r="E66" s="195">
        <f>'Struktur KAS'!O108</f>
        <v>1</v>
      </c>
      <c r="F66" s="551">
        <f>'Struktur KAS'!P108</f>
        <v>10</v>
      </c>
      <c r="G66" s="551">
        <f>'Struktur KAS'!Q108</f>
        <v>0</v>
      </c>
      <c r="H66" s="528">
        <f>'Struktur KAS'!R108</f>
        <v>0</v>
      </c>
      <c r="I66" s="181" t="s">
        <v>929</v>
      </c>
      <c r="J66" s="41" t="s">
        <v>1087</v>
      </c>
      <c r="K66" s="181">
        <f>'Struktur KAS'!S108</f>
        <v>0</v>
      </c>
    </row>
    <row r="67" spans="1:11" s="61" customFormat="1" ht="15" customHeight="1" x14ac:dyDescent="0.2">
      <c r="A67" s="181" t="str">
        <f>'Struktur KAS'!A111</f>
        <v>E.5.2.1</v>
      </c>
      <c r="B67" s="181" t="str">
        <f>'Struktur KAS'!B111</f>
        <v>Geräteraum</v>
      </c>
      <c r="C67" s="181" t="str">
        <f>'Struktur KAS'!C111</f>
        <v>HNF 4</v>
      </c>
      <c r="D67" s="181" t="str">
        <f>'Struktur KAS'!D111</f>
        <v>Raum</v>
      </c>
      <c r="E67" s="195">
        <f>'Struktur KAS'!O111</f>
        <v>2</v>
      </c>
      <c r="F67" s="551">
        <f>'Struktur KAS'!P111</f>
        <v>90</v>
      </c>
      <c r="G67" s="551">
        <f>'Struktur KAS'!Q111</f>
        <v>0</v>
      </c>
      <c r="H67" s="528">
        <f>'Struktur KAS'!R111</f>
        <v>0</v>
      </c>
      <c r="I67" s="181" t="s">
        <v>930</v>
      </c>
      <c r="J67" s="41" t="s">
        <v>1087</v>
      </c>
      <c r="K67" s="181">
        <f>'Struktur KAS'!S111</f>
        <v>0</v>
      </c>
    </row>
    <row r="68" spans="1:11" s="61" customFormat="1" ht="15" customHeight="1" x14ac:dyDescent="0.2">
      <c r="A68" s="181" t="str">
        <f>'Struktur KAS'!A112</f>
        <v>E.5.2.2</v>
      </c>
      <c r="B68" s="181" t="str">
        <f>'Struktur KAS'!B112</f>
        <v>Sporthalle (Normmasse)</v>
      </c>
      <c r="C68" s="181" t="str">
        <f>'Struktur KAS'!C112</f>
        <v>HNF 5</v>
      </c>
      <c r="D68" s="181" t="str">
        <f>'Struktur KAS'!D112</f>
        <v>Raum</v>
      </c>
      <c r="E68" s="195">
        <f>'Struktur KAS'!O112</f>
        <v>1</v>
      </c>
      <c r="F68" s="551">
        <f>'Struktur KAS'!P112</f>
        <v>1034</v>
      </c>
      <c r="G68" s="551">
        <f>'Struktur KAS'!Q112</f>
        <v>0</v>
      </c>
      <c r="H68" s="528">
        <f>'Struktur KAS'!R112</f>
        <v>0</v>
      </c>
      <c r="I68" s="181" t="s">
        <v>930</v>
      </c>
      <c r="J68" s="41" t="s">
        <v>1087</v>
      </c>
      <c r="K68" s="181">
        <f>'Struktur KAS'!S112</f>
        <v>0</v>
      </c>
    </row>
    <row r="69" spans="1:11" s="61" customFormat="1" ht="15" customHeight="1" x14ac:dyDescent="0.2">
      <c r="A69" s="181" t="str">
        <f>'Struktur KAS'!A113</f>
        <v>E.5.2.3</v>
      </c>
      <c r="B69" s="181" t="str">
        <f>'Struktur KAS'!B113</f>
        <v>Umkleideraum</v>
      </c>
      <c r="C69" s="181" t="str">
        <f>'Struktur KAS'!C113</f>
        <v>NNF 7</v>
      </c>
      <c r="D69" s="181" t="str">
        <f>'Struktur KAS'!D113</f>
        <v>Raum</v>
      </c>
      <c r="E69" s="195">
        <f>'Struktur KAS'!O113</f>
        <v>4</v>
      </c>
      <c r="F69" s="551">
        <f>'Struktur KAS'!P113</f>
        <v>25</v>
      </c>
      <c r="G69" s="551">
        <f>'Struktur KAS'!Q113</f>
        <v>0</v>
      </c>
      <c r="H69" s="528">
        <f>'Struktur KAS'!R113</f>
        <v>0</v>
      </c>
      <c r="I69" s="181" t="s">
        <v>930</v>
      </c>
      <c r="J69" s="41" t="s">
        <v>1087</v>
      </c>
      <c r="K69" s="181">
        <f>'Struktur KAS'!S113</f>
        <v>0</v>
      </c>
    </row>
    <row r="70" spans="1:11" s="61" customFormat="1" ht="15" customHeight="1" x14ac:dyDescent="0.2">
      <c r="A70" s="181" t="str">
        <f>'Struktur KAS'!A114</f>
        <v>E.5.2.4</v>
      </c>
      <c r="B70" s="181" t="str">
        <f>'Struktur KAS'!B114</f>
        <v>Duschraum, Abtrocknungszone</v>
      </c>
      <c r="C70" s="181" t="str">
        <f>'Struktur KAS'!C114</f>
        <v>NNF 7</v>
      </c>
      <c r="D70" s="181" t="str">
        <f>'Struktur KAS'!D114</f>
        <v>Raum</v>
      </c>
      <c r="E70" s="195">
        <f>'Struktur KAS'!O114</f>
        <v>4</v>
      </c>
      <c r="F70" s="551">
        <f>'Struktur KAS'!P114</f>
        <v>20</v>
      </c>
      <c r="G70" s="551">
        <f>'Struktur KAS'!Q114</f>
        <v>0</v>
      </c>
      <c r="H70" s="528">
        <f>'Struktur KAS'!R114</f>
        <v>0</v>
      </c>
      <c r="I70" s="181" t="s">
        <v>930</v>
      </c>
      <c r="J70" s="41" t="s">
        <v>1087</v>
      </c>
      <c r="K70" s="181">
        <f>'Struktur KAS'!S114</f>
        <v>0</v>
      </c>
    </row>
    <row r="71" spans="1:11" s="61" customFormat="1" ht="15" customHeight="1" x14ac:dyDescent="0.2">
      <c r="A71" s="181" t="str">
        <f>'Struktur KAS'!A115</f>
        <v>E.5.2.5</v>
      </c>
      <c r="B71" s="181" t="str">
        <f>'Struktur KAS'!B115</f>
        <v>Toiletten</v>
      </c>
      <c r="C71" s="181" t="str">
        <f>'Struktur KAS'!C115</f>
        <v>NNF 7</v>
      </c>
      <c r="D71" s="181" t="str">
        <f>'Struktur KAS'!D115</f>
        <v>Raum</v>
      </c>
      <c r="E71" s="195">
        <f>'Struktur KAS'!O115</f>
        <v>2</v>
      </c>
      <c r="F71" s="551">
        <f>'Struktur KAS'!P115</f>
        <v>12</v>
      </c>
      <c r="G71" s="551">
        <f>'Struktur KAS'!Q115</f>
        <v>0</v>
      </c>
      <c r="H71" s="528">
        <f>'Struktur KAS'!R115</f>
        <v>0</v>
      </c>
      <c r="I71" s="181" t="s">
        <v>930</v>
      </c>
      <c r="J71" s="41" t="s">
        <v>1087</v>
      </c>
      <c r="K71" s="181">
        <f>'Struktur KAS'!S115</f>
        <v>0</v>
      </c>
    </row>
    <row r="72" spans="1:11" s="61" customFormat="1" ht="15" customHeight="1" x14ac:dyDescent="0.2">
      <c r="A72" s="181" t="str">
        <f>'Struktur KAS'!A116</f>
        <v>E.5.2.6</v>
      </c>
      <c r="B72" s="181" t="str">
        <f>'Struktur KAS'!B116</f>
        <v>Reinigungsgeräteraum</v>
      </c>
      <c r="C72" s="181" t="str">
        <f>'Struktur KAS'!C116</f>
        <v>NNF 7</v>
      </c>
      <c r="D72" s="181" t="str">
        <f>'Struktur KAS'!D116</f>
        <v>Raum</v>
      </c>
      <c r="E72" s="195">
        <f>'Struktur KAS'!O116</f>
        <v>1</v>
      </c>
      <c r="F72" s="551">
        <f>'Struktur KAS'!P116</f>
        <v>12</v>
      </c>
      <c r="G72" s="551">
        <f>'Struktur KAS'!Q116</f>
        <v>0</v>
      </c>
      <c r="H72" s="528">
        <f>'Struktur KAS'!R116</f>
        <v>0</v>
      </c>
      <c r="I72" s="181" t="s">
        <v>930</v>
      </c>
      <c r="J72" s="41" t="s">
        <v>1087</v>
      </c>
      <c r="K72" s="181">
        <f>'Struktur KAS'!S116</f>
        <v>0</v>
      </c>
    </row>
    <row r="73" spans="1:11" s="61" customFormat="1" ht="15" customHeight="1" x14ac:dyDescent="0.2">
      <c r="A73" s="181" t="str">
        <f>'Struktur KAS'!A119</f>
        <v>E.5.3.1</v>
      </c>
      <c r="B73" s="181" t="str">
        <f>'Struktur KAS'!B119</f>
        <v>Geräteraum</v>
      </c>
      <c r="C73" s="181" t="str">
        <f>'Struktur KAS'!C119</f>
        <v>HNF 4</v>
      </c>
      <c r="D73" s="181" t="str">
        <f>'Struktur KAS'!D119</f>
        <v>Raum</v>
      </c>
      <c r="E73" s="195">
        <f>'Struktur KAS'!O119</f>
        <v>3</v>
      </c>
      <c r="F73" s="551">
        <f>'Struktur KAS'!P119</f>
        <v>90</v>
      </c>
      <c r="G73" s="551">
        <f>'Struktur KAS'!Q119</f>
        <v>0</v>
      </c>
      <c r="H73" s="528">
        <f>'Struktur KAS'!R119</f>
        <v>0</v>
      </c>
      <c r="I73" s="181" t="s">
        <v>931</v>
      </c>
      <c r="J73" s="41" t="s">
        <v>1087</v>
      </c>
      <c r="K73" s="181">
        <f>'Struktur KAS'!S119</f>
        <v>0</v>
      </c>
    </row>
    <row r="74" spans="1:11" s="61" customFormat="1" ht="15" customHeight="1" x14ac:dyDescent="0.2">
      <c r="A74" s="181" t="str">
        <f>'Struktur KAS'!A120</f>
        <v>E.5.3.2</v>
      </c>
      <c r="B74" s="181" t="str">
        <f>'Struktur KAS'!B120</f>
        <v>Sporthalle (Normmasse)</v>
      </c>
      <c r="C74" s="181" t="str">
        <f>'Struktur KAS'!C120</f>
        <v>HNF 5</v>
      </c>
      <c r="D74" s="181" t="str">
        <f>'Struktur KAS'!D120</f>
        <v>Raum</v>
      </c>
      <c r="E74" s="195">
        <f>'Struktur KAS'!O120</f>
        <v>1</v>
      </c>
      <c r="F74" s="551">
        <f>'Struktur KAS'!P120</f>
        <v>1372</v>
      </c>
      <c r="G74" s="551">
        <f>'Struktur KAS'!Q120</f>
        <v>0</v>
      </c>
      <c r="H74" s="528">
        <f>'Struktur KAS'!R120</f>
        <v>0</v>
      </c>
      <c r="I74" s="181" t="s">
        <v>931</v>
      </c>
      <c r="J74" s="41" t="s">
        <v>1087</v>
      </c>
      <c r="K74" s="181">
        <f>'Struktur KAS'!S120</f>
        <v>0</v>
      </c>
    </row>
    <row r="75" spans="1:11" s="61" customFormat="1" ht="15" customHeight="1" x14ac:dyDescent="0.2">
      <c r="A75" s="181" t="str">
        <f>'Struktur KAS'!A121</f>
        <v>E.5.3.3</v>
      </c>
      <c r="B75" s="181" t="str">
        <f>'Struktur KAS'!B121</f>
        <v>Umkleideraum</v>
      </c>
      <c r="C75" s="181" t="str">
        <f>'Struktur KAS'!C121</f>
        <v>NNF 7</v>
      </c>
      <c r="D75" s="181" t="str">
        <f>'Struktur KAS'!D121</f>
        <v>Raum</v>
      </c>
      <c r="E75" s="195">
        <f>'Struktur KAS'!O121</f>
        <v>6</v>
      </c>
      <c r="F75" s="551">
        <f>'Struktur KAS'!P121</f>
        <v>25</v>
      </c>
      <c r="G75" s="551">
        <f>'Struktur KAS'!Q121</f>
        <v>0</v>
      </c>
      <c r="H75" s="528">
        <f>'Struktur KAS'!R121</f>
        <v>0</v>
      </c>
      <c r="I75" s="181" t="s">
        <v>931</v>
      </c>
      <c r="J75" s="41" t="s">
        <v>1087</v>
      </c>
      <c r="K75" s="181">
        <f>'Struktur KAS'!S121</f>
        <v>0</v>
      </c>
    </row>
    <row r="76" spans="1:11" s="61" customFormat="1" ht="15" customHeight="1" x14ac:dyDescent="0.2">
      <c r="A76" s="181" t="str">
        <f>'Struktur KAS'!A122</f>
        <v>E.5.3.4</v>
      </c>
      <c r="B76" s="181" t="str">
        <f>'Struktur KAS'!B122</f>
        <v>Duschraum, Abtrocknungszone</v>
      </c>
      <c r="C76" s="181" t="str">
        <f>'Struktur KAS'!C122</f>
        <v>NNF 7</v>
      </c>
      <c r="D76" s="181" t="str">
        <f>'Struktur KAS'!D122</f>
        <v>Raum</v>
      </c>
      <c r="E76" s="195">
        <f>'Struktur KAS'!O122</f>
        <v>6</v>
      </c>
      <c r="F76" s="551">
        <f>'Struktur KAS'!P122</f>
        <v>20</v>
      </c>
      <c r="G76" s="551">
        <f>'Struktur KAS'!Q122</f>
        <v>0</v>
      </c>
      <c r="H76" s="528">
        <f>'Struktur KAS'!R122</f>
        <v>0</v>
      </c>
      <c r="I76" s="181" t="s">
        <v>931</v>
      </c>
      <c r="J76" s="41" t="s">
        <v>1087</v>
      </c>
      <c r="K76" s="181">
        <f>'Struktur KAS'!S122</f>
        <v>0</v>
      </c>
    </row>
    <row r="77" spans="1:11" s="61" customFormat="1" ht="15" customHeight="1" x14ac:dyDescent="0.2">
      <c r="A77" s="181" t="str">
        <f>'Struktur KAS'!A123</f>
        <v>E.5.3.5</v>
      </c>
      <c r="B77" s="181" t="str">
        <f>'Struktur KAS'!B123</f>
        <v>Toiletten</v>
      </c>
      <c r="C77" s="181" t="str">
        <f>'Struktur KAS'!C123</f>
        <v>NNF 7</v>
      </c>
      <c r="D77" s="181" t="str">
        <f>'Struktur KAS'!D123</f>
        <v>Raum</v>
      </c>
      <c r="E77" s="195">
        <f>'Struktur KAS'!O123</f>
        <v>2</v>
      </c>
      <c r="F77" s="551">
        <f>'Struktur KAS'!P123</f>
        <v>15</v>
      </c>
      <c r="G77" s="551">
        <f>'Struktur KAS'!Q123</f>
        <v>0</v>
      </c>
      <c r="H77" s="528">
        <f>'Struktur KAS'!R123</f>
        <v>0</v>
      </c>
      <c r="I77" s="181" t="s">
        <v>931</v>
      </c>
      <c r="J77" s="41" t="s">
        <v>1087</v>
      </c>
      <c r="K77" s="181">
        <f>'Struktur KAS'!S123</f>
        <v>0</v>
      </c>
    </row>
    <row r="78" spans="1:11" s="61" customFormat="1" ht="15" customHeight="1" x14ac:dyDescent="0.2">
      <c r="A78" s="181" t="str">
        <f>'Struktur KAS'!A124</f>
        <v>E.5.3.6</v>
      </c>
      <c r="B78" s="181" t="str">
        <f>'Struktur KAS'!B124</f>
        <v>Reinigungsgeräteraum Betreiber</v>
      </c>
      <c r="C78" s="181" t="str">
        <f>'Struktur KAS'!C124</f>
        <v>NNF 7</v>
      </c>
      <c r="D78" s="181" t="str">
        <f>'Struktur KAS'!D124</f>
        <v>Raum</v>
      </c>
      <c r="E78" s="195">
        <f>'Struktur KAS'!O124</f>
        <v>1</v>
      </c>
      <c r="F78" s="551">
        <f>'Struktur KAS'!P124</f>
        <v>15</v>
      </c>
      <c r="G78" s="551">
        <f>'Struktur KAS'!Q124</f>
        <v>0</v>
      </c>
      <c r="H78" s="528">
        <f>'Struktur KAS'!R124</f>
        <v>0</v>
      </c>
      <c r="I78" s="181" t="s">
        <v>931</v>
      </c>
      <c r="J78" s="41" t="s">
        <v>1087</v>
      </c>
      <c r="K78" s="181">
        <f>'Struktur KAS'!S124</f>
        <v>0</v>
      </c>
    </row>
    <row r="79" spans="1:11" s="61" customFormat="1" ht="15" customHeight="1" x14ac:dyDescent="0.2">
      <c r="A79" s="181" t="str">
        <f>'Struktur KAS'!A127</f>
        <v>E.5.4.1</v>
      </c>
      <c r="B79" s="181" t="str">
        <f>'Struktur KAS'!B127</f>
        <v>Kraft- / Fitnessraum STANDARD (Normalausstattung)</v>
      </c>
      <c r="C79" s="181" t="str">
        <f>'Struktur KAS'!C127</f>
        <v>HNF 5</v>
      </c>
      <c r="D79" s="181" t="str">
        <f>'Struktur KAS'!D127</f>
        <v>Raum</v>
      </c>
      <c r="E79" s="195">
        <f>'Struktur KAS'!O127</f>
        <v>1</v>
      </c>
      <c r="F79" s="551">
        <f>'Struktur KAS'!P127</f>
        <v>200</v>
      </c>
      <c r="G79" s="551">
        <f>'Struktur KAS'!Q127</f>
        <v>0</v>
      </c>
      <c r="H79" s="528">
        <f>'Struktur KAS'!R127</f>
        <v>0</v>
      </c>
      <c r="I79" s="181" t="s">
        <v>0</v>
      </c>
      <c r="J79" s="41" t="s">
        <v>1087</v>
      </c>
      <c r="K79" s="181">
        <f>'Struktur KAS'!S127</f>
        <v>0</v>
      </c>
    </row>
    <row r="80" spans="1:11" s="61" customFormat="1" ht="15" customHeight="1" x14ac:dyDescent="0.2">
      <c r="A80" s="181" t="str">
        <f>'Struktur KAS'!A128</f>
        <v>E.5.4.2</v>
      </c>
      <c r="B80" s="181" t="str">
        <f>'Struktur KAS'!B128</f>
        <v>Kraft- / Fitnessraum REDUX (Reduzierte Ausstattung)</v>
      </c>
      <c r="C80" s="181" t="str">
        <f>'Struktur KAS'!C128</f>
        <v>HNF 5</v>
      </c>
      <c r="D80" s="181" t="str">
        <f>'Struktur KAS'!D128</f>
        <v>Raum</v>
      </c>
      <c r="E80" s="195">
        <f>'Struktur KAS'!O128</f>
        <v>1</v>
      </c>
      <c r="F80" s="551">
        <f>'Struktur KAS'!P128</f>
        <v>150</v>
      </c>
      <c r="G80" s="551">
        <f>'Struktur KAS'!Q128</f>
        <v>0</v>
      </c>
      <c r="H80" s="528">
        <f>'Struktur KAS'!R128</f>
        <v>0</v>
      </c>
      <c r="I80" s="181" t="s">
        <v>0</v>
      </c>
      <c r="J80" s="41" t="s">
        <v>1087</v>
      </c>
      <c r="K80" s="181">
        <f>'Struktur KAS'!S128</f>
        <v>0</v>
      </c>
    </row>
    <row r="81" spans="1:11" s="61" customFormat="1" ht="15" customHeight="1" x14ac:dyDescent="0.2">
      <c r="A81" s="181" t="str">
        <f>'Struktur KAS'!A129</f>
        <v>E.5.4.3</v>
      </c>
      <c r="B81" s="181" t="str">
        <f>'Struktur KAS'!B129</f>
        <v>Kraft- / Fitnessraum MINI (Reduzierte Ausstattung)</v>
      </c>
      <c r="C81" s="181" t="str">
        <f>'Struktur KAS'!C129</f>
        <v>HNF 5</v>
      </c>
      <c r="D81" s="181" t="str">
        <f>'Struktur KAS'!D129</f>
        <v>Raum</v>
      </c>
      <c r="E81" s="195">
        <f>'Struktur KAS'!O129</f>
        <v>1</v>
      </c>
      <c r="F81" s="551">
        <f>'Struktur KAS'!P129</f>
        <v>100</v>
      </c>
      <c r="G81" s="551">
        <f>'Struktur KAS'!Q129</f>
        <v>0</v>
      </c>
      <c r="H81" s="528">
        <f>'Struktur KAS'!R129</f>
        <v>0</v>
      </c>
      <c r="I81" s="181" t="s">
        <v>0</v>
      </c>
      <c r="J81" s="41" t="s">
        <v>1087</v>
      </c>
      <c r="K81" s="181">
        <f>'Struktur KAS'!S129</f>
        <v>0</v>
      </c>
    </row>
    <row r="82" spans="1:11" s="61" customFormat="1" ht="15" customHeight="1" x14ac:dyDescent="0.2">
      <c r="A82" s="181" t="str">
        <f>'Struktur KAS'!A132</f>
        <v>E.6.1</v>
      </c>
      <c r="B82" s="181" t="str">
        <f>'Struktur KAS'!B132</f>
        <v>Wpl Wachtlokal Arrestzellen inkl. WC und Lavabo</v>
      </c>
      <c r="C82" s="181" t="str">
        <f>'Struktur KAS'!C132</f>
        <v>HNF 1</v>
      </c>
      <c r="D82" s="181" t="str">
        <f>'Struktur KAS'!D132</f>
        <v>Raum</v>
      </c>
      <c r="E82" s="195">
        <f>'Struktur KAS'!O132</f>
        <v>0</v>
      </c>
      <c r="F82" s="551" t="str">
        <f>'Struktur KAS'!P132</f>
        <v>-</v>
      </c>
      <c r="G82" s="551">
        <f>'Struktur KAS'!Q132</f>
        <v>10</v>
      </c>
      <c r="H82" s="528">
        <f>'Struktur KAS'!R132</f>
        <v>0</v>
      </c>
      <c r="I82" s="181" t="s">
        <v>548</v>
      </c>
      <c r="J82" s="41" t="s">
        <v>1087</v>
      </c>
      <c r="K82" s="181">
        <f>'Struktur KAS'!S132</f>
        <v>0</v>
      </c>
    </row>
    <row r="83" spans="1:11" s="61" customFormat="1" ht="15" customHeight="1" x14ac:dyDescent="0.2">
      <c r="A83" s="181" t="str">
        <f>'Struktur KAS'!A133</f>
        <v>E.6.2</v>
      </c>
      <c r="B83" s="181" t="str">
        <f>'Struktur KAS'!B133</f>
        <v>Vorraum für Wpl Wachtlokal Arrestzellen (pro Zelle)</v>
      </c>
      <c r="C83" s="181" t="str">
        <f>'Struktur KAS'!C133</f>
        <v>NNF 7</v>
      </c>
      <c r="D83" s="181" t="str">
        <f>'Struktur KAS'!D133</f>
        <v>Raum</v>
      </c>
      <c r="E83" s="195">
        <f>'Struktur KAS'!O133</f>
        <v>0</v>
      </c>
      <c r="F83" s="551" t="str">
        <f>'Struktur KAS'!P133</f>
        <v>-</v>
      </c>
      <c r="G83" s="551">
        <f>'Struktur KAS'!Q133</f>
        <v>7</v>
      </c>
      <c r="H83" s="528">
        <f>'Struktur KAS'!R133</f>
        <v>0</v>
      </c>
      <c r="I83" s="181" t="s">
        <v>548</v>
      </c>
      <c r="J83" s="41" t="s">
        <v>1087</v>
      </c>
      <c r="K83" s="181">
        <f>'Struktur KAS'!S133</f>
        <v>0</v>
      </c>
    </row>
    <row r="84" spans="1:11" s="61" customFormat="1" ht="15" customHeight="1" x14ac:dyDescent="0.2">
      <c r="A84" s="181" t="str">
        <f>'Struktur KAS'!A134</f>
        <v>E.6.3</v>
      </c>
      <c r="B84" s="181" t="str">
        <f>'Struktur KAS'!B134</f>
        <v>Aufenthalts- und Essraum Wache</v>
      </c>
      <c r="C84" s="181" t="str">
        <f>'Struktur KAS'!C134</f>
        <v>HNF 1</v>
      </c>
      <c r="D84" s="181" t="str">
        <f>'Struktur KAS'!D134</f>
        <v>Raum</v>
      </c>
      <c r="E84" s="195">
        <f>'Struktur KAS'!O134</f>
        <v>0</v>
      </c>
      <c r="F84" s="551" t="str">
        <f>'Struktur KAS'!P134</f>
        <v>-</v>
      </c>
      <c r="G84" s="551">
        <f>'Struktur KAS'!Q134</f>
        <v>21</v>
      </c>
      <c r="H84" s="528">
        <f>'Struktur KAS'!R134</f>
        <v>0</v>
      </c>
      <c r="I84" s="181" t="s">
        <v>548</v>
      </c>
      <c r="J84" s="41" t="s">
        <v>1087</v>
      </c>
      <c r="K84" s="181">
        <f>'Struktur KAS'!S134</f>
        <v>0</v>
      </c>
    </row>
    <row r="85" spans="1:11" s="61" customFormat="1" ht="15" customHeight="1" x14ac:dyDescent="0.2">
      <c r="A85" s="181" t="str">
        <f>'Struktur KAS'!A135</f>
        <v>E.6.4</v>
      </c>
      <c r="B85" s="181" t="str">
        <f>'Struktur KAS'!B135</f>
        <v>2-er Pikettzimmer Kdt und Stv</v>
      </c>
      <c r="C85" s="181" t="str">
        <f>'Struktur KAS'!C135</f>
        <v>HNF 1</v>
      </c>
      <c r="D85" s="181" t="str">
        <f>'Struktur KAS'!D135</f>
        <v>Raum</v>
      </c>
      <c r="E85" s="195">
        <f>'Struktur KAS'!O135</f>
        <v>0</v>
      </c>
      <c r="F85" s="551" t="str">
        <f>'Struktur KAS'!P135</f>
        <v>-</v>
      </c>
      <c r="G85" s="551">
        <f>'Struktur KAS'!Q135</f>
        <v>21</v>
      </c>
      <c r="H85" s="528">
        <f>'Struktur KAS'!R135</f>
        <v>0</v>
      </c>
      <c r="I85" s="181" t="s">
        <v>548</v>
      </c>
      <c r="J85" s="41" t="s">
        <v>1087</v>
      </c>
      <c r="K85" s="181">
        <f>'Struktur KAS'!S135</f>
        <v>0</v>
      </c>
    </row>
    <row r="86" spans="1:11" s="61" customFormat="1" ht="15" customHeight="1" x14ac:dyDescent="0.2">
      <c r="A86" s="181" t="str">
        <f>'Struktur KAS'!A136</f>
        <v>E.6.5</v>
      </c>
      <c r="B86" s="181" t="str">
        <f>'Struktur KAS'!B136</f>
        <v>4-er Pikettzimmer (Herren)</v>
      </c>
      <c r="C86" s="181" t="str">
        <f>'Struktur KAS'!C136</f>
        <v>HNF 1</v>
      </c>
      <c r="D86" s="181" t="str">
        <f>'Struktur KAS'!D136</f>
        <v>Raum</v>
      </c>
      <c r="E86" s="195">
        <f>'Struktur KAS'!O136</f>
        <v>0</v>
      </c>
      <c r="F86" s="551" t="str">
        <f>'Struktur KAS'!P136</f>
        <v>-</v>
      </c>
      <c r="G86" s="551">
        <f>'Struktur KAS'!Q136</f>
        <v>21</v>
      </c>
      <c r="H86" s="528">
        <f>'Struktur KAS'!R136</f>
        <v>0</v>
      </c>
      <c r="I86" s="181" t="s">
        <v>548</v>
      </c>
      <c r="J86" s="41" t="s">
        <v>1087</v>
      </c>
      <c r="K86" s="181">
        <f>'Struktur KAS'!S136</f>
        <v>0</v>
      </c>
    </row>
    <row r="87" spans="1:11" s="61" customFormat="1" ht="15" customHeight="1" x14ac:dyDescent="0.2">
      <c r="A87" s="181" t="str">
        <f>'Struktur KAS'!A137</f>
        <v>E.6.6</v>
      </c>
      <c r="B87" s="181" t="str">
        <f>'Struktur KAS'!B137</f>
        <v>4-er Pikettzimmer (Damen)</v>
      </c>
      <c r="C87" s="181" t="str">
        <f>'Struktur KAS'!C137</f>
        <v>HNF 1</v>
      </c>
      <c r="D87" s="181" t="str">
        <f>'Struktur KAS'!D137</f>
        <v>Raum</v>
      </c>
      <c r="E87" s="195">
        <f>'Struktur KAS'!O137</f>
        <v>0</v>
      </c>
      <c r="F87" s="551" t="str">
        <f>'Struktur KAS'!P137</f>
        <v>-</v>
      </c>
      <c r="G87" s="551">
        <f>'Struktur KAS'!Q137</f>
        <v>21</v>
      </c>
      <c r="H87" s="528">
        <f>'Struktur KAS'!R137</f>
        <v>0</v>
      </c>
      <c r="I87" s="181" t="s">
        <v>548</v>
      </c>
      <c r="J87" s="41" t="s">
        <v>1087</v>
      </c>
      <c r="K87" s="181">
        <f>'Struktur KAS'!S137</f>
        <v>0</v>
      </c>
    </row>
    <row r="88" spans="1:11" s="61" customFormat="1" ht="15" customHeight="1" x14ac:dyDescent="0.2">
      <c r="A88" s="181" t="str">
        <f>'Struktur KAS'!A138</f>
        <v>E.6.7</v>
      </c>
      <c r="B88" s="181" t="str">
        <f>'Struktur KAS'!B138</f>
        <v>Loge</v>
      </c>
      <c r="C88" s="181" t="str">
        <f>'Struktur KAS'!C138</f>
        <v>HNF 2</v>
      </c>
      <c r="D88" s="181" t="str">
        <f>'Struktur KAS'!D138</f>
        <v>Raum</v>
      </c>
      <c r="E88" s="195">
        <f>'Struktur KAS'!O138</f>
        <v>0</v>
      </c>
      <c r="F88" s="551" t="str">
        <f>'Struktur KAS'!P138</f>
        <v>-</v>
      </c>
      <c r="G88" s="551">
        <f>'Struktur KAS'!Q138</f>
        <v>21</v>
      </c>
      <c r="H88" s="528">
        <f>'Struktur KAS'!R138</f>
        <v>0</v>
      </c>
      <c r="I88" s="181" t="s">
        <v>548</v>
      </c>
      <c r="J88" s="41" t="s">
        <v>1087</v>
      </c>
      <c r="K88" s="181">
        <f>'Struktur KAS'!S138</f>
        <v>0</v>
      </c>
    </row>
    <row r="89" spans="1:11" s="61" customFormat="1" ht="15" customHeight="1" x14ac:dyDescent="0.2">
      <c r="A89" s="181" t="str">
        <f>'Struktur KAS'!A139</f>
        <v>E.6.8</v>
      </c>
      <c r="B89" s="181" t="str">
        <f>'Struktur KAS'!B139</f>
        <v>Büro Wacht Kdt inkl Sicherheitschrank für Mun und sens Mat</v>
      </c>
      <c r="C89" s="181" t="str">
        <f>'Struktur KAS'!C139</f>
        <v>HNF 2</v>
      </c>
      <c r="D89" s="181" t="str">
        <f>'Struktur KAS'!D139</f>
        <v>Raum</v>
      </c>
      <c r="E89" s="195">
        <f>'Struktur KAS'!O139</f>
        <v>0</v>
      </c>
      <c r="F89" s="551" t="str">
        <f>'Struktur KAS'!P139</f>
        <v>-</v>
      </c>
      <c r="G89" s="551">
        <f>'Struktur KAS'!Q139</f>
        <v>21</v>
      </c>
      <c r="H89" s="528">
        <f>'Struktur KAS'!R139</f>
        <v>0</v>
      </c>
      <c r="I89" s="181" t="s">
        <v>548</v>
      </c>
      <c r="J89" s="41" t="s">
        <v>1087</v>
      </c>
      <c r="K89" s="181">
        <f>'Struktur KAS'!S139</f>
        <v>0</v>
      </c>
    </row>
    <row r="90" spans="1:11" s="61" customFormat="1" ht="15" customHeight="1" x14ac:dyDescent="0.2">
      <c r="A90" s="181" t="str">
        <f>'Struktur KAS'!A140</f>
        <v>E.6.9</v>
      </c>
      <c r="B90" s="181" t="str">
        <f>'Struktur KAS'!B140</f>
        <v>Putzraum</v>
      </c>
      <c r="C90" s="181" t="str">
        <f>'Struktur KAS'!C140</f>
        <v>NNF 7</v>
      </c>
      <c r="D90" s="181" t="str">
        <f>'Struktur KAS'!D140</f>
        <v>Raum</v>
      </c>
      <c r="E90" s="195">
        <f>'Struktur KAS'!O140</f>
        <v>0</v>
      </c>
      <c r="F90" s="551" t="str">
        <f>'Struktur KAS'!P140</f>
        <v>-</v>
      </c>
      <c r="G90" s="551">
        <f>'Struktur KAS'!Q140</f>
        <v>6</v>
      </c>
      <c r="H90" s="528">
        <f>'Struktur KAS'!R140</f>
        <v>0</v>
      </c>
      <c r="I90" s="181" t="s">
        <v>548</v>
      </c>
      <c r="J90" s="41" t="s">
        <v>1087</v>
      </c>
      <c r="K90" s="181">
        <f>'Struktur KAS'!S140</f>
        <v>0</v>
      </c>
    </row>
    <row r="91" spans="1:11" s="61" customFormat="1" ht="15" customHeight="1" x14ac:dyDescent="0.2">
      <c r="A91" s="181" t="str">
        <f>'Struktur KAS'!A141</f>
        <v>E.6.10</v>
      </c>
      <c r="B91" s="181" t="str">
        <f>'Struktur KAS'!B141</f>
        <v>Sanitärräume unisex (WC &amp; Lavabo)</v>
      </c>
      <c r="C91" s="181" t="str">
        <f>'Struktur KAS'!C141</f>
        <v>NNF 7</v>
      </c>
      <c r="D91" s="181" t="str">
        <f>'Struktur KAS'!D141</f>
        <v>Raum</v>
      </c>
      <c r="E91" s="195">
        <f>'Struktur KAS'!O141</f>
        <v>0</v>
      </c>
      <c r="F91" s="551" t="str">
        <f>'Struktur KAS'!P141</f>
        <v>-</v>
      </c>
      <c r="G91" s="551">
        <f>'Struktur KAS'!Q141</f>
        <v>4</v>
      </c>
      <c r="H91" s="528">
        <f>'Struktur KAS'!R141</f>
        <v>0</v>
      </c>
      <c r="I91" s="181" t="s">
        <v>548</v>
      </c>
      <c r="J91" s="41" t="s">
        <v>1087</v>
      </c>
      <c r="K91" s="181">
        <f>'Struktur KAS'!S141</f>
        <v>0</v>
      </c>
    </row>
    <row r="92" spans="1:11" s="61" customFormat="1" ht="15" customHeight="1" x14ac:dyDescent="0.2">
      <c r="A92" s="181" t="str">
        <f>'Struktur KAS'!A144</f>
        <v>E.7.1</v>
      </c>
      <c r="B92" s="181" t="str">
        <f>'Struktur KAS'!B144</f>
        <v>Leseraum</v>
      </c>
      <c r="C92" s="181" t="str">
        <f>'Struktur KAS'!C144</f>
        <v>HNF 5</v>
      </c>
      <c r="D92" s="181" t="str">
        <f>'Struktur KAS'!D144</f>
        <v>Raum</v>
      </c>
      <c r="E92" s="195">
        <f>'Struktur KAS'!O144</f>
        <v>0</v>
      </c>
      <c r="F92" s="551" t="str">
        <f>'Struktur KAS'!P144</f>
        <v>-</v>
      </c>
      <c r="G92" s="551">
        <f>'Struktur KAS'!Q144</f>
        <v>20</v>
      </c>
      <c r="H92" s="528">
        <f>'Struktur KAS'!R144</f>
        <v>0</v>
      </c>
      <c r="I92" s="181" t="s">
        <v>856</v>
      </c>
      <c r="J92" s="41" t="s">
        <v>1087</v>
      </c>
      <c r="K92" s="181">
        <f>'Struktur KAS'!S144</f>
        <v>0</v>
      </c>
    </row>
    <row r="93" spans="1:11" s="61" customFormat="1" ht="15" customHeight="1" x14ac:dyDescent="0.2">
      <c r="A93" s="181" t="str">
        <f>'Struktur KAS'!A145</f>
        <v>E.7.2</v>
      </c>
      <c r="B93" s="181" t="str">
        <f>'Struktur KAS'!B145</f>
        <v>Raum der Stille</v>
      </c>
      <c r="C93" s="181" t="str">
        <f>'Struktur KAS'!C145</f>
        <v>HNF 5</v>
      </c>
      <c r="D93" s="181" t="str">
        <f>'Struktur KAS'!D145</f>
        <v>Raum</v>
      </c>
      <c r="E93" s="195">
        <f>'Struktur KAS'!O145</f>
        <v>0</v>
      </c>
      <c r="F93" s="551" t="str">
        <f>'Struktur KAS'!P145</f>
        <v>-</v>
      </c>
      <c r="G93" s="551">
        <f>'Struktur KAS'!Q145</f>
        <v>30</v>
      </c>
      <c r="H93" s="528">
        <f>'Struktur KAS'!R145</f>
        <v>0</v>
      </c>
      <c r="I93" s="181" t="s">
        <v>856</v>
      </c>
      <c r="J93" s="41" t="s">
        <v>1087</v>
      </c>
      <c r="K93" s="181">
        <f>'Struktur KAS'!S145</f>
        <v>0</v>
      </c>
    </row>
    <row r="94" spans="1:11" s="61" customFormat="1" ht="15" customHeight="1" x14ac:dyDescent="0.2">
      <c r="A94" s="181" t="str">
        <f>'Struktur KAS'!A146</f>
        <v>E.7.3</v>
      </c>
      <c r="B94" s="181" t="str">
        <f>'Struktur KAS'!B146</f>
        <v>Pilotengarderobe mit Umkleide und Ausrüstungslager</v>
      </c>
      <c r="C94" s="181" t="str">
        <f>'Struktur KAS'!C146</f>
        <v>HNF 4</v>
      </c>
      <c r="D94" s="181" t="str">
        <f>'Struktur KAS'!D146</f>
        <v>m2/AdA</v>
      </c>
      <c r="E94" s="195">
        <f>'Struktur KAS'!O146</f>
        <v>0</v>
      </c>
      <c r="F94" s="551">
        <f>'Struktur KAS'!P146</f>
        <v>2.8</v>
      </c>
      <c r="G94" s="551" t="str">
        <f>'Struktur KAS'!Q146</f>
        <v>-</v>
      </c>
      <c r="H94" s="528">
        <f>'Struktur KAS'!R146</f>
        <v>0</v>
      </c>
      <c r="I94" s="181" t="s">
        <v>856</v>
      </c>
      <c r="J94" s="41" t="s">
        <v>1087</v>
      </c>
      <c r="K94" s="181">
        <f>'Struktur KAS'!S146</f>
        <v>0</v>
      </c>
    </row>
    <row r="95" spans="1:11" s="61" customFormat="1" ht="15" customHeight="1" x14ac:dyDescent="0.2">
      <c r="A95" s="181" t="str">
        <f>'Struktur KAS'!A147</f>
        <v>E.7.5</v>
      </c>
      <c r="B95" s="181" t="str">
        <f>'Struktur KAS'!B147</f>
        <v>Parkplätze Militär- und Verwaltungsfahrzeuge</v>
      </c>
      <c r="C95" s="181" t="str">
        <f>'Struktur KAS'!C147</f>
        <v>BUF 10</v>
      </c>
      <c r="D95" s="181" t="str">
        <f>'Struktur KAS'!D147</f>
        <v>Aussenfläche</v>
      </c>
      <c r="E95" s="195">
        <f>'Struktur KAS'!O147</f>
        <v>0</v>
      </c>
      <c r="F95" s="551">
        <f>'Struktur KAS'!P147</f>
        <v>15</v>
      </c>
      <c r="G95" s="551" t="str">
        <f>'Struktur KAS'!Q147</f>
        <v>-</v>
      </c>
      <c r="H95" s="528">
        <f>'Struktur KAS'!R147</f>
        <v>0</v>
      </c>
      <c r="I95" s="181" t="s">
        <v>856</v>
      </c>
      <c r="J95" s="41" t="s">
        <v>1087</v>
      </c>
      <c r="K95" s="181">
        <f>'Struktur KAS'!S147</f>
        <v>0</v>
      </c>
    </row>
    <row r="96" spans="1:11" s="61" customFormat="1" ht="15" customHeight="1" x14ac:dyDescent="0.2">
      <c r="A96" s="181" t="str">
        <f>'Struktur KAS'!A148</f>
        <v>E.7.6</v>
      </c>
      <c r="B96" s="181" t="str">
        <f>'Struktur KAS'!B148</f>
        <v>Parkplätze Privatfahrzeuge (¼ des Bestandes wird in den PP berücksichtigt)</v>
      </c>
      <c r="C96" s="181" t="str">
        <f>'Struktur KAS'!C148</f>
        <v>BUF 10</v>
      </c>
      <c r="D96" s="181" t="str">
        <f>'Struktur KAS'!D148</f>
        <v>Aussenfläche</v>
      </c>
      <c r="E96" s="195">
        <f>'Struktur KAS'!O148</f>
        <v>0</v>
      </c>
      <c r="F96" s="551">
        <f>'Struktur KAS'!P148</f>
        <v>15</v>
      </c>
      <c r="G96" s="551" t="str">
        <f>'Struktur KAS'!Q148</f>
        <v>-</v>
      </c>
      <c r="H96" s="528">
        <f>'Struktur KAS'!R148</f>
        <v>0</v>
      </c>
      <c r="I96" s="181" t="s">
        <v>856</v>
      </c>
      <c r="J96" s="41" t="s">
        <v>1087</v>
      </c>
      <c r="K96" s="181">
        <f>'Struktur KAS'!S148</f>
        <v>0</v>
      </c>
    </row>
    <row r="97" spans="1:11" s="61" customFormat="1" ht="15" customHeight="1" x14ac:dyDescent="0.2">
      <c r="A97" s="181" t="str">
        <f>'Struktur KAS'!A149</f>
        <v>E.7.7</v>
      </c>
      <c r="B97" s="181" t="str">
        <f>'Struktur KAS'!B149</f>
        <v>ID-Retablierungsplatz gedeckt</v>
      </c>
      <c r="C97" s="181" t="str">
        <f>'Struktur KAS'!C149</f>
        <v>BUF 10</v>
      </c>
      <c r="D97" s="181" t="str">
        <f>'Struktur KAS'!D149</f>
        <v>m2/AdA</v>
      </c>
      <c r="E97" s="195">
        <f>'Struktur KAS'!O149</f>
        <v>0</v>
      </c>
      <c r="F97" s="551" t="str">
        <f>'Struktur KAS'!P149</f>
        <v>-</v>
      </c>
      <c r="G97" s="551">
        <f>'Struktur KAS'!Q149</f>
        <v>1.3</v>
      </c>
      <c r="H97" s="528">
        <f>'Struktur KAS'!R149</f>
        <v>0</v>
      </c>
      <c r="I97" s="181" t="s">
        <v>856</v>
      </c>
      <c r="J97" s="41" t="s">
        <v>1087</v>
      </c>
      <c r="K97" s="181">
        <f>'Struktur KAS'!S149</f>
        <v>0</v>
      </c>
    </row>
    <row r="98" spans="1:11" s="61" customFormat="1" ht="15" customHeight="1" x14ac:dyDescent="0.2">
      <c r="A98" s="181" t="str">
        <f>'Struktur KAS'!A150</f>
        <v>E.7.8</v>
      </c>
      <c r="B98" s="181" t="str">
        <f>'Struktur KAS'!B150</f>
        <v>Fz Parkdienstfläche (mit Abspritzplatz)</v>
      </c>
      <c r="C98" s="181" t="str">
        <f>'Struktur KAS'!C150</f>
        <v>BUF 10</v>
      </c>
      <c r="D98" s="181" t="str">
        <f>'Struktur KAS'!D150</f>
        <v>m2/AdA</v>
      </c>
      <c r="E98" s="195">
        <f>'Struktur KAS'!O150</f>
        <v>0</v>
      </c>
      <c r="F98" s="551" t="str">
        <f>'Struktur KAS'!P150</f>
        <v>-</v>
      </c>
      <c r="G98" s="551">
        <f>'Struktur KAS'!Q150</f>
        <v>1</v>
      </c>
      <c r="H98" s="528">
        <f>'Struktur KAS'!R150</f>
        <v>0</v>
      </c>
      <c r="I98" s="181" t="s">
        <v>856</v>
      </c>
      <c r="J98" s="41" t="s">
        <v>1087</v>
      </c>
      <c r="K98" s="181">
        <f>'Struktur KAS'!S150</f>
        <v>0</v>
      </c>
    </row>
    <row r="99" spans="1:11" s="61" customFormat="1" ht="15" customHeight="1" x14ac:dyDescent="0.2">
      <c r="A99" s="181" t="str">
        <f>'Struktur KAS'!A151</f>
        <v>E.7.9</v>
      </c>
      <c r="B99" s="181" t="str">
        <f>'Struktur KAS'!B151</f>
        <v>Recycling / Abfall (zentral)</v>
      </c>
      <c r="C99" s="181" t="str">
        <f>'Struktur KAS'!C151</f>
        <v>BUF 10</v>
      </c>
      <c r="D99" s="181" t="str">
        <f>'Struktur KAS'!D151</f>
        <v>Aussenfläche</v>
      </c>
      <c r="E99" s="195">
        <f>'Struktur KAS'!O151</f>
        <v>1</v>
      </c>
      <c r="F99" s="551">
        <f>'Struktur KAS'!P151</f>
        <v>500</v>
      </c>
      <c r="G99" s="551">
        <f>'Struktur KAS'!Q151</f>
        <v>0</v>
      </c>
      <c r="H99" s="528">
        <f>'Struktur KAS'!R151</f>
        <v>0</v>
      </c>
      <c r="I99" s="181" t="s">
        <v>856</v>
      </c>
      <c r="J99" s="41" t="s">
        <v>1087</v>
      </c>
      <c r="K99" s="181">
        <f>'Struktur KAS'!S151</f>
        <v>0</v>
      </c>
    </row>
    <row r="100" spans="1:11" s="61" customFormat="1" ht="15" customHeight="1" x14ac:dyDescent="0.2">
      <c r="A100" s="181" t="str">
        <f>'Struktur KAS'!A152</f>
        <v>E.7.10</v>
      </c>
      <c r="B100" s="181" t="str">
        <f>'Struktur KAS'!B152</f>
        <v>HV Platz für eine Kp / Retablierungsplatz</v>
      </c>
      <c r="C100" s="181" t="str">
        <f>'Struktur KAS'!C152</f>
        <v>BUF 10</v>
      </c>
      <c r="D100" s="181" t="str">
        <f>'Struktur KAS'!D152</f>
        <v>Aussenfläche</v>
      </c>
      <c r="E100" s="195">
        <f>'Struktur KAS'!O152</f>
        <v>1</v>
      </c>
      <c r="F100" s="551">
        <f>'Struktur KAS'!P152</f>
        <v>900</v>
      </c>
      <c r="G100" s="551">
        <f>'Struktur KAS'!Q152</f>
        <v>0</v>
      </c>
      <c r="H100" s="528">
        <f>'Struktur KAS'!R152</f>
        <v>0</v>
      </c>
      <c r="I100" s="181" t="s">
        <v>856</v>
      </c>
      <c r="J100" s="41" t="s">
        <v>1087</v>
      </c>
      <c r="K100" s="181">
        <f>'Struktur KAS'!S152</f>
        <v>0</v>
      </c>
    </row>
    <row r="101" spans="1:11" s="61" customFormat="1" ht="15" customHeight="1" x14ac:dyDescent="0.2">
      <c r="A101" s="181" t="str">
        <f>'Struktur KAS'!A153</f>
        <v>E.7.11</v>
      </c>
      <c r="B101" s="181" t="str">
        <f>'Struktur KAS'!B153</f>
        <v>Rasenplatz (Kp HV Platz)</v>
      </c>
      <c r="C101" s="181" t="str">
        <f>'Struktur KAS'!C153</f>
        <v>BUF 10</v>
      </c>
      <c r="D101" s="181" t="str">
        <f>'Struktur KAS'!D153</f>
        <v>Aussenfläche</v>
      </c>
      <c r="E101" s="195">
        <f>'Struktur KAS'!O153</f>
        <v>1</v>
      </c>
      <c r="F101" s="551">
        <f>'Struktur KAS'!P153</f>
        <v>7420</v>
      </c>
      <c r="G101" s="551">
        <f>'Struktur KAS'!Q153</f>
        <v>0</v>
      </c>
      <c r="H101" s="528">
        <f>'Struktur KAS'!R153</f>
        <v>0</v>
      </c>
      <c r="I101" s="181" t="s">
        <v>856</v>
      </c>
      <c r="J101" s="41" t="s">
        <v>1087</v>
      </c>
      <c r="K101" s="181">
        <f>'Struktur KAS'!S153</f>
        <v>0</v>
      </c>
    </row>
    <row r="102" spans="1:11" s="61" customFormat="1" ht="15" customHeight="1" x14ac:dyDescent="0.2">
      <c r="A102" s="181" t="str">
        <f>'Struktur KAS'!A154</f>
        <v>E.7.12</v>
      </c>
      <c r="B102" s="181" t="str">
        <f>'Struktur KAS'!B154</f>
        <v>Hindernisbahn (NATO Bahn)</v>
      </c>
      <c r="C102" s="181" t="str">
        <f>'Struktur KAS'!C154</f>
        <v>BUF 10</v>
      </c>
      <c r="D102" s="181" t="str">
        <f>'Struktur KAS'!D154</f>
        <v>Aussenfläche</v>
      </c>
      <c r="E102" s="195">
        <f>'Struktur KAS'!O154</f>
        <v>1</v>
      </c>
      <c r="F102" s="551">
        <f>'Struktur KAS'!P154</f>
        <v>10000</v>
      </c>
      <c r="G102" s="551">
        <f>'Struktur KAS'!Q154</f>
        <v>0</v>
      </c>
      <c r="H102" s="528">
        <f>'Struktur KAS'!R154</f>
        <v>0</v>
      </c>
      <c r="I102" s="181" t="s">
        <v>856</v>
      </c>
      <c r="J102" s="41" t="s">
        <v>1087</v>
      </c>
      <c r="K102" s="181">
        <f>'Struktur KAS'!S154</f>
        <v>0</v>
      </c>
    </row>
    <row r="103" spans="1:11" s="61" customFormat="1" ht="15" customHeight="1" x14ac:dyDescent="0.2">
      <c r="A103" s="181" t="str">
        <f>'Struktur KAS'!A157</f>
        <v>---</v>
      </c>
      <c r="B103" s="181">
        <f>'Struktur KAS'!B157</f>
        <v>0</v>
      </c>
      <c r="C103" s="181" t="str">
        <f>'Struktur KAS'!C157</f>
        <v>---</v>
      </c>
      <c r="D103" s="181" t="str">
        <f>'Struktur KAS'!D157</f>
        <v>m²</v>
      </c>
      <c r="E103" s="195">
        <f>'Struktur KAS'!O157</f>
        <v>0</v>
      </c>
      <c r="F103" s="551" t="str">
        <f>'Struktur KAS'!P157</f>
        <v>-</v>
      </c>
      <c r="G103" s="551">
        <f>'Struktur KAS'!Q157</f>
        <v>0</v>
      </c>
      <c r="H103" s="528">
        <f>'Struktur KAS'!R157</f>
        <v>0</v>
      </c>
      <c r="I103" s="181" t="s">
        <v>805</v>
      </c>
      <c r="J103" s="41" t="s">
        <v>1087</v>
      </c>
      <c r="K103" s="181">
        <f>'Struktur KAS'!S157</f>
        <v>0</v>
      </c>
    </row>
    <row r="104" spans="1:11" s="61" customFormat="1" ht="15" customHeight="1" x14ac:dyDescent="0.2">
      <c r="A104" s="181" t="str">
        <f>'Struktur KAS'!A158</f>
        <v>---</v>
      </c>
      <c r="B104" s="181">
        <f>'Struktur KAS'!B158</f>
        <v>0</v>
      </c>
      <c r="C104" s="181" t="str">
        <f>'Struktur KAS'!C158</f>
        <v>---</v>
      </c>
      <c r="D104" s="181" t="str">
        <f>'Struktur KAS'!D158</f>
        <v>m²</v>
      </c>
      <c r="E104" s="195">
        <f>'Struktur KAS'!O158</f>
        <v>0</v>
      </c>
      <c r="F104" s="551" t="str">
        <f>'Struktur KAS'!P158</f>
        <v>-</v>
      </c>
      <c r="G104" s="551">
        <f>'Struktur KAS'!Q158</f>
        <v>0</v>
      </c>
      <c r="H104" s="528">
        <f>'Struktur KAS'!R158</f>
        <v>0</v>
      </c>
      <c r="I104" s="181" t="s">
        <v>805</v>
      </c>
      <c r="J104" s="41" t="s">
        <v>1087</v>
      </c>
      <c r="K104" s="181">
        <f>'Struktur KAS'!S158</f>
        <v>0</v>
      </c>
    </row>
    <row r="105" spans="1:11" s="61" customFormat="1" ht="15" customHeight="1" x14ac:dyDescent="0.2">
      <c r="A105" s="181" t="str">
        <f>'Struktur KAS'!A159</f>
        <v>---</v>
      </c>
      <c r="B105" s="181">
        <f>'Struktur KAS'!B159</f>
        <v>0</v>
      </c>
      <c r="C105" s="181" t="str">
        <f>'Struktur KAS'!C159</f>
        <v>---</v>
      </c>
      <c r="D105" s="181" t="str">
        <f>'Struktur KAS'!D159</f>
        <v>m²</v>
      </c>
      <c r="E105" s="195">
        <f>'Struktur KAS'!O159</f>
        <v>0</v>
      </c>
      <c r="F105" s="551" t="str">
        <f>'Struktur KAS'!P159</f>
        <v>-</v>
      </c>
      <c r="G105" s="551">
        <f>'Struktur KAS'!Q159</f>
        <v>0</v>
      </c>
      <c r="H105" s="528">
        <f>'Struktur KAS'!R159</f>
        <v>0</v>
      </c>
      <c r="I105" s="181" t="s">
        <v>805</v>
      </c>
      <c r="J105" s="41" t="s">
        <v>1087</v>
      </c>
      <c r="K105" s="181">
        <f>'Struktur KAS'!S159</f>
        <v>0</v>
      </c>
    </row>
    <row r="106" spans="1:11" s="61" customFormat="1" ht="15" customHeight="1" x14ac:dyDescent="0.2">
      <c r="A106" s="181" t="str">
        <f>'Struktur KAS'!A160</f>
        <v>---</v>
      </c>
      <c r="B106" s="181">
        <f>'Struktur KAS'!B160</f>
        <v>0</v>
      </c>
      <c r="C106" s="181" t="str">
        <f>'Struktur KAS'!C160</f>
        <v>---</v>
      </c>
      <c r="D106" s="181" t="str">
        <f>'Struktur KAS'!D160</f>
        <v>m²</v>
      </c>
      <c r="E106" s="195">
        <f>'Struktur KAS'!O160</f>
        <v>0</v>
      </c>
      <c r="F106" s="551" t="str">
        <f>'Struktur KAS'!P160</f>
        <v>-</v>
      </c>
      <c r="G106" s="551">
        <f>'Struktur KAS'!Q160</f>
        <v>0</v>
      </c>
      <c r="H106" s="528">
        <f>'Struktur KAS'!R160</f>
        <v>0</v>
      </c>
      <c r="I106" s="181" t="s">
        <v>805</v>
      </c>
      <c r="J106" s="41" t="s">
        <v>1087</v>
      </c>
      <c r="K106" s="181">
        <f>'Struktur KAS'!S160</f>
        <v>0</v>
      </c>
    </row>
    <row r="107" spans="1:11" s="61" customFormat="1" ht="15" customHeight="1" x14ac:dyDescent="0.2">
      <c r="A107" s="181" t="str">
        <f>'Struktur KAS'!A161</f>
        <v>---</v>
      </c>
      <c r="B107" s="181">
        <f>'Struktur KAS'!B161</f>
        <v>0</v>
      </c>
      <c r="C107" s="181" t="str">
        <f>'Struktur KAS'!C161</f>
        <v>---</v>
      </c>
      <c r="D107" s="181" t="str">
        <f>'Struktur KAS'!D161</f>
        <v>m²</v>
      </c>
      <c r="E107" s="195">
        <f>'Struktur KAS'!O161</f>
        <v>0</v>
      </c>
      <c r="F107" s="551" t="str">
        <f>'Struktur KAS'!P161</f>
        <v>-</v>
      </c>
      <c r="G107" s="551">
        <f>'Struktur KAS'!Q161</f>
        <v>0</v>
      </c>
      <c r="H107" s="528">
        <f>'Struktur KAS'!R161</f>
        <v>0</v>
      </c>
      <c r="I107" s="181" t="s">
        <v>805</v>
      </c>
      <c r="J107" s="41" t="s">
        <v>1087</v>
      </c>
      <c r="K107" s="181">
        <f>'Struktur KAS'!S161</f>
        <v>0</v>
      </c>
    </row>
    <row r="108" spans="1:11" s="61" customFormat="1" ht="15" customHeight="1" x14ac:dyDescent="0.2">
      <c r="A108" s="181" t="str">
        <f>'Struktur KAS'!A162</f>
        <v>---</v>
      </c>
      <c r="B108" s="181">
        <f>'Struktur KAS'!B162</f>
        <v>0</v>
      </c>
      <c r="C108" s="181" t="str">
        <f>'Struktur KAS'!C162</f>
        <v>---</v>
      </c>
      <c r="D108" s="181" t="str">
        <f>'Struktur KAS'!D162</f>
        <v>m²</v>
      </c>
      <c r="E108" s="195">
        <f>'Struktur KAS'!O162</f>
        <v>0</v>
      </c>
      <c r="F108" s="551" t="str">
        <f>'Struktur KAS'!P162</f>
        <v>-</v>
      </c>
      <c r="G108" s="551">
        <f>'Struktur KAS'!Q162</f>
        <v>0</v>
      </c>
      <c r="H108" s="528">
        <f>'Struktur KAS'!R162</f>
        <v>0</v>
      </c>
      <c r="I108" s="181" t="s">
        <v>805</v>
      </c>
      <c r="J108" s="41" t="s">
        <v>1087</v>
      </c>
      <c r="K108" s="181">
        <f>'Struktur KAS'!S162</f>
        <v>0</v>
      </c>
    </row>
    <row r="109" spans="1:11" s="61" customFormat="1" ht="15" customHeight="1" x14ac:dyDescent="0.2">
      <c r="A109" s="181" t="str">
        <f>'Struktur KAS'!A163</f>
        <v>---</v>
      </c>
      <c r="B109" s="181">
        <f>'Struktur KAS'!B163</f>
        <v>0</v>
      </c>
      <c r="C109" s="181" t="str">
        <f>'Struktur KAS'!C163</f>
        <v>---</v>
      </c>
      <c r="D109" s="181" t="str">
        <f>'Struktur KAS'!D163</f>
        <v>m²</v>
      </c>
      <c r="E109" s="195">
        <f>'Struktur KAS'!O163</f>
        <v>0</v>
      </c>
      <c r="F109" s="551" t="str">
        <f>'Struktur KAS'!P163</f>
        <v>-</v>
      </c>
      <c r="G109" s="551">
        <f>'Struktur KAS'!Q163</f>
        <v>0</v>
      </c>
      <c r="H109" s="528">
        <f>'Struktur KAS'!R163</f>
        <v>0</v>
      </c>
      <c r="I109" s="181" t="s">
        <v>805</v>
      </c>
      <c r="J109" s="41" t="s">
        <v>1087</v>
      </c>
      <c r="K109" s="181">
        <f>'Struktur KAS'!S163</f>
        <v>0</v>
      </c>
    </row>
    <row r="110" spans="1:11" s="61" customFormat="1" ht="15" customHeight="1" x14ac:dyDescent="0.2">
      <c r="A110" s="181" t="str">
        <f>'Struktur KAS'!A164</f>
        <v>---</v>
      </c>
      <c r="B110" s="181">
        <f>'Struktur KAS'!B164</f>
        <v>0</v>
      </c>
      <c r="C110" s="181" t="str">
        <f>'Struktur KAS'!C164</f>
        <v>---</v>
      </c>
      <c r="D110" s="181" t="str">
        <f>'Struktur KAS'!D164</f>
        <v>m²</v>
      </c>
      <c r="E110" s="195">
        <f>'Struktur KAS'!O164</f>
        <v>0</v>
      </c>
      <c r="F110" s="551" t="str">
        <f>'Struktur KAS'!P164</f>
        <v>-</v>
      </c>
      <c r="G110" s="551">
        <f>'Struktur KAS'!Q164</f>
        <v>0</v>
      </c>
      <c r="H110" s="528">
        <f>'Struktur KAS'!R164</f>
        <v>0</v>
      </c>
      <c r="I110" s="181" t="s">
        <v>805</v>
      </c>
      <c r="J110" s="41" t="s">
        <v>1087</v>
      </c>
      <c r="K110" s="181">
        <f>'Struktur KAS'!S164</f>
        <v>0</v>
      </c>
    </row>
    <row r="111" spans="1:11" s="61" customFormat="1" ht="15" customHeight="1" x14ac:dyDescent="0.2">
      <c r="A111" s="181" t="str">
        <f>'Struktur KAS'!A165</f>
        <v>---</v>
      </c>
      <c r="B111" s="181">
        <f>'Struktur KAS'!B165</f>
        <v>0</v>
      </c>
      <c r="C111" s="181" t="str">
        <f>'Struktur KAS'!C165</f>
        <v>---</v>
      </c>
      <c r="D111" s="181" t="str">
        <f>'Struktur KAS'!D165</f>
        <v>m²</v>
      </c>
      <c r="E111" s="195">
        <f>'Struktur KAS'!O165</f>
        <v>0</v>
      </c>
      <c r="F111" s="551" t="str">
        <f>'Struktur KAS'!P165</f>
        <v>-</v>
      </c>
      <c r="G111" s="551">
        <f>'Struktur KAS'!Q165</f>
        <v>0</v>
      </c>
      <c r="H111" s="528">
        <f>'Struktur KAS'!R165</f>
        <v>0</v>
      </c>
      <c r="I111" s="181" t="s">
        <v>805</v>
      </c>
      <c r="J111" s="41" t="s">
        <v>1087</v>
      </c>
      <c r="K111" s="181">
        <f>'Struktur KAS'!S165</f>
        <v>0</v>
      </c>
    </row>
    <row r="112" spans="1:11" s="61" customFormat="1" ht="15" customHeight="1" x14ac:dyDescent="0.2">
      <c r="A112" s="181" t="str">
        <f>'Struktur KAS'!A166</f>
        <v>---</v>
      </c>
      <c r="B112" s="181">
        <f>'Struktur KAS'!B166</f>
        <v>0</v>
      </c>
      <c r="C112" s="181" t="str">
        <f>'Struktur KAS'!C166</f>
        <v>---</v>
      </c>
      <c r="D112" s="181" t="str">
        <f>'Struktur KAS'!D166</f>
        <v>m²</v>
      </c>
      <c r="E112" s="195">
        <f>'Struktur KAS'!O166</f>
        <v>0</v>
      </c>
      <c r="F112" s="551" t="str">
        <f>'Struktur KAS'!P166</f>
        <v>-</v>
      </c>
      <c r="G112" s="551">
        <f>'Struktur KAS'!Q166</f>
        <v>0</v>
      </c>
      <c r="H112" s="528">
        <f>'Struktur KAS'!R166</f>
        <v>0</v>
      </c>
      <c r="I112" s="181" t="s">
        <v>805</v>
      </c>
      <c r="J112" s="41" t="s">
        <v>1087</v>
      </c>
      <c r="K112" s="181">
        <f>'Struktur KAS'!S166</f>
        <v>0</v>
      </c>
    </row>
    <row r="113" spans="1:11" s="61" customFormat="1" ht="15" customHeight="1" x14ac:dyDescent="0.2">
      <c r="A113" s="181" t="str">
        <f>'Struktur KAS'!A167</f>
        <v>---</v>
      </c>
      <c r="B113" s="181">
        <f>'Struktur KAS'!B167</f>
        <v>0</v>
      </c>
      <c r="C113" s="181" t="str">
        <f>'Struktur KAS'!C167</f>
        <v>---</v>
      </c>
      <c r="D113" s="181" t="str">
        <f>'Struktur KAS'!D167</f>
        <v>m²</v>
      </c>
      <c r="E113" s="195">
        <f>'Struktur KAS'!O167</f>
        <v>0</v>
      </c>
      <c r="F113" s="551" t="str">
        <f>'Struktur KAS'!P167</f>
        <v>-</v>
      </c>
      <c r="G113" s="551">
        <f>'Struktur KAS'!Q167</f>
        <v>0</v>
      </c>
      <c r="H113" s="528">
        <f>'Struktur KAS'!R167</f>
        <v>0</v>
      </c>
      <c r="I113" s="181" t="s">
        <v>805</v>
      </c>
      <c r="J113" s="41" t="s">
        <v>1087</v>
      </c>
      <c r="K113" s="181">
        <f>'Struktur KAS'!S167</f>
        <v>0</v>
      </c>
    </row>
    <row r="114" spans="1:11" s="61" customFormat="1" ht="15" customHeight="1" x14ac:dyDescent="0.2">
      <c r="A114" s="181" t="str">
        <f>'Struktur KAS'!A168</f>
        <v>---</v>
      </c>
      <c r="B114" s="181">
        <f>'Struktur KAS'!B168</f>
        <v>0</v>
      </c>
      <c r="C114" s="181" t="str">
        <f>'Struktur KAS'!C168</f>
        <v>---</v>
      </c>
      <c r="D114" s="181" t="str">
        <f>'Struktur KAS'!D168</f>
        <v>m²</v>
      </c>
      <c r="E114" s="195">
        <f>'Struktur KAS'!O168</f>
        <v>0</v>
      </c>
      <c r="F114" s="551" t="str">
        <f>'Struktur KAS'!P168</f>
        <v>-</v>
      </c>
      <c r="G114" s="551">
        <f>'Struktur KAS'!Q168</f>
        <v>0</v>
      </c>
      <c r="H114" s="528">
        <f>'Struktur KAS'!R168</f>
        <v>0</v>
      </c>
      <c r="I114" s="181" t="s">
        <v>805</v>
      </c>
      <c r="J114" s="41" t="s">
        <v>1087</v>
      </c>
      <c r="K114" s="181">
        <f>'Struktur KAS'!S168</f>
        <v>0</v>
      </c>
    </row>
    <row r="115" spans="1:11" s="61" customFormat="1" ht="15" customHeight="1" x14ac:dyDescent="0.2">
      <c r="A115" s="181" t="str">
        <f>'Struktur KAS'!A169</f>
        <v>---</v>
      </c>
      <c r="B115" s="181">
        <f>'Struktur KAS'!B169</f>
        <v>0</v>
      </c>
      <c r="C115" s="181" t="str">
        <f>'Struktur KAS'!C169</f>
        <v>---</v>
      </c>
      <c r="D115" s="181" t="str">
        <f>'Struktur KAS'!D169</f>
        <v>m²</v>
      </c>
      <c r="E115" s="195">
        <f>'Struktur KAS'!O169</f>
        <v>0</v>
      </c>
      <c r="F115" s="551" t="str">
        <f>'Struktur KAS'!P169</f>
        <v>-</v>
      </c>
      <c r="G115" s="551">
        <f>'Struktur KAS'!Q169</f>
        <v>0</v>
      </c>
      <c r="H115" s="528">
        <f>'Struktur KAS'!R169</f>
        <v>0</v>
      </c>
      <c r="I115" s="181" t="s">
        <v>805</v>
      </c>
      <c r="J115" s="41" t="s">
        <v>1087</v>
      </c>
      <c r="K115" s="181">
        <f>'Struktur KAS'!S169</f>
        <v>0</v>
      </c>
    </row>
    <row r="116" spans="1:11" s="61" customFormat="1" ht="15" customHeight="1" x14ac:dyDescent="0.2">
      <c r="A116" s="181" t="str">
        <f>'Struktur KAS'!A170</f>
        <v>---</v>
      </c>
      <c r="B116" s="181">
        <f>'Struktur KAS'!B170</f>
        <v>0</v>
      </c>
      <c r="C116" s="181" t="str">
        <f>'Struktur KAS'!C170</f>
        <v>---</v>
      </c>
      <c r="D116" s="181" t="str">
        <f>'Struktur KAS'!D170</f>
        <v>m²</v>
      </c>
      <c r="E116" s="195">
        <f>'Struktur KAS'!O170</f>
        <v>0</v>
      </c>
      <c r="F116" s="551" t="str">
        <f>'Struktur KAS'!P170</f>
        <v>-</v>
      </c>
      <c r="G116" s="551">
        <f>'Struktur KAS'!Q170</f>
        <v>0</v>
      </c>
      <c r="H116" s="528">
        <f>'Struktur KAS'!R170</f>
        <v>0</v>
      </c>
      <c r="I116" s="181" t="s">
        <v>805</v>
      </c>
      <c r="J116" s="41" t="s">
        <v>1087</v>
      </c>
      <c r="K116" s="181">
        <f>'Struktur KAS'!S170</f>
        <v>0</v>
      </c>
    </row>
    <row r="117" spans="1:11" s="61" customFormat="1" ht="15" customHeight="1" x14ac:dyDescent="0.2">
      <c r="A117" s="181" t="str">
        <f>'Struktur KAS'!A171</f>
        <v>---</v>
      </c>
      <c r="B117" s="181">
        <f>'Struktur KAS'!B171</f>
        <v>0</v>
      </c>
      <c r="C117" s="181" t="str">
        <f>'Struktur KAS'!C171</f>
        <v>---</v>
      </c>
      <c r="D117" s="181" t="str">
        <f>'Struktur KAS'!D171</f>
        <v>m²</v>
      </c>
      <c r="E117" s="195">
        <f>'Struktur KAS'!O171</f>
        <v>0</v>
      </c>
      <c r="F117" s="551" t="str">
        <f>'Struktur KAS'!P171</f>
        <v>-</v>
      </c>
      <c r="G117" s="551">
        <f>'Struktur KAS'!Q171</f>
        <v>0</v>
      </c>
      <c r="H117" s="528">
        <f>'Struktur KAS'!R171</f>
        <v>0</v>
      </c>
      <c r="I117" s="181" t="s">
        <v>805</v>
      </c>
      <c r="J117" s="41" t="s">
        <v>1087</v>
      </c>
      <c r="K117" s="181">
        <f>'Struktur KAS'!S171</f>
        <v>0</v>
      </c>
    </row>
    <row r="118" spans="1:11" s="61" customFormat="1" ht="15" customHeight="1" x14ac:dyDescent="0.2">
      <c r="A118" s="181" t="str">
        <f>'Struktur KAS'!A172</f>
        <v>---</v>
      </c>
      <c r="B118" s="181">
        <f>'Struktur KAS'!B172</f>
        <v>0</v>
      </c>
      <c r="C118" s="181" t="str">
        <f>'Struktur KAS'!C172</f>
        <v>---</v>
      </c>
      <c r="D118" s="181" t="str">
        <f>'Struktur KAS'!D172</f>
        <v>m²</v>
      </c>
      <c r="E118" s="195">
        <f>'Struktur KAS'!O172</f>
        <v>0</v>
      </c>
      <c r="F118" s="551" t="str">
        <f>'Struktur KAS'!P172</f>
        <v>-</v>
      </c>
      <c r="G118" s="551">
        <f>'Struktur KAS'!Q172</f>
        <v>0</v>
      </c>
      <c r="H118" s="528">
        <f>'Struktur KAS'!R172</f>
        <v>0</v>
      </c>
      <c r="I118" s="181" t="s">
        <v>805</v>
      </c>
      <c r="J118" s="41" t="s">
        <v>1087</v>
      </c>
      <c r="K118" s="181">
        <f>'Struktur KAS'!S172</f>
        <v>0</v>
      </c>
    </row>
    <row r="119" spans="1:11" s="61" customFormat="1" ht="15" customHeight="1" x14ac:dyDescent="0.2">
      <c r="A119" s="181" t="str">
        <f>'Struktur KAS'!A173</f>
        <v>---</v>
      </c>
      <c r="B119" s="181">
        <f>'Struktur KAS'!B173</f>
        <v>0</v>
      </c>
      <c r="C119" s="181" t="str">
        <f>'Struktur KAS'!C173</f>
        <v>---</v>
      </c>
      <c r="D119" s="181" t="str">
        <f>'Struktur KAS'!D173</f>
        <v>m²</v>
      </c>
      <c r="E119" s="195">
        <f>'Struktur KAS'!O173</f>
        <v>0</v>
      </c>
      <c r="F119" s="551" t="str">
        <f>'Struktur KAS'!P173</f>
        <v>-</v>
      </c>
      <c r="G119" s="551">
        <f>'Struktur KAS'!Q173</f>
        <v>0</v>
      </c>
      <c r="H119" s="528">
        <f>'Struktur KAS'!R173</f>
        <v>0</v>
      </c>
      <c r="I119" s="181" t="s">
        <v>805</v>
      </c>
      <c r="J119" s="41" t="s">
        <v>1087</v>
      </c>
      <c r="K119" s="181">
        <f>'Struktur KAS'!S173</f>
        <v>0</v>
      </c>
    </row>
    <row r="120" spans="1:11" s="61" customFormat="1" ht="15" customHeight="1" x14ac:dyDescent="0.2">
      <c r="A120" s="223" t="str">
        <f>'Struktur KAS'!A174</f>
        <v>---</v>
      </c>
      <c r="B120" s="223">
        <f>'Struktur KAS'!B174</f>
        <v>0</v>
      </c>
      <c r="C120" s="223" t="str">
        <f>'Struktur KAS'!C174</f>
        <v>---</v>
      </c>
      <c r="D120" s="223" t="str">
        <f>'Struktur KAS'!D174</f>
        <v>m²</v>
      </c>
      <c r="E120" s="224">
        <f>'Struktur KAS'!O174</f>
        <v>0</v>
      </c>
      <c r="F120" s="552" t="str">
        <f>'Struktur KAS'!P174</f>
        <v>-</v>
      </c>
      <c r="G120" s="552">
        <f>'Struktur KAS'!Q174</f>
        <v>0</v>
      </c>
      <c r="H120" s="539">
        <f>'Struktur KAS'!R174</f>
        <v>0</v>
      </c>
      <c r="I120" s="223" t="s">
        <v>805</v>
      </c>
      <c r="J120" s="41" t="s">
        <v>1087</v>
      </c>
      <c r="K120" s="223">
        <f>'Struktur KAS'!S174</f>
        <v>0</v>
      </c>
    </row>
    <row r="121" spans="1:11" s="61" customFormat="1" ht="15" customHeight="1" x14ac:dyDescent="0.2">
      <c r="A121" s="223" t="str">
        <f>'Struktur KAS'!A175</f>
        <v>---</v>
      </c>
      <c r="B121" s="223">
        <f>'Struktur KAS'!B175</f>
        <v>0</v>
      </c>
      <c r="C121" s="223" t="str">
        <f>'Struktur KAS'!C175</f>
        <v>---</v>
      </c>
      <c r="D121" s="223" t="str">
        <f>'Struktur KAS'!D175</f>
        <v>m²</v>
      </c>
      <c r="E121" s="224">
        <f>'Struktur KAS'!O175</f>
        <v>0</v>
      </c>
      <c r="F121" s="552" t="str">
        <f>'Struktur KAS'!P175</f>
        <v>-</v>
      </c>
      <c r="G121" s="552">
        <f>'Struktur KAS'!Q175</f>
        <v>0</v>
      </c>
      <c r="H121" s="539">
        <f>'Struktur KAS'!R175</f>
        <v>0</v>
      </c>
      <c r="I121" s="223" t="s">
        <v>805</v>
      </c>
      <c r="J121" s="41" t="s">
        <v>1087</v>
      </c>
      <c r="K121" s="223">
        <f>'Struktur KAS'!S175</f>
        <v>0</v>
      </c>
    </row>
    <row r="122" spans="1:11" s="61" customFormat="1" ht="15" customHeight="1" x14ac:dyDescent="0.2">
      <c r="A122" s="223" t="str">
        <f>'Struktur KAS'!A176</f>
        <v>---</v>
      </c>
      <c r="B122" s="223">
        <f>'Struktur KAS'!B176</f>
        <v>0</v>
      </c>
      <c r="C122" s="223" t="str">
        <f>'Struktur KAS'!C176</f>
        <v>---</v>
      </c>
      <c r="D122" s="223" t="str">
        <f>'Struktur KAS'!D176</f>
        <v>m²</v>
      </c>
      <c r="E122" s="224">
        <f>'Struktur KAS'!O176</f>
        <v>0</v>
      </c>
      <c r="F122" s="552" t="str">
        <f>'Struktur KAS'!P176</f>
        <v>-</v>
      </c>
      <c r="G122" s="552">
        <f>'Struktur KAS'!Q176</f>
        <v>0</v>
      </c>
      <c r="H122" s="539">
        <f>'Struktur KAS'!R176</f>
        <v>0</v>
      </c>
      <c r="I122" s="223" t="s">
        <v>805</v>
      </c>
      <c r="J122" s="41" t="s">
        <v>1087</v>
      </c>
      <c r="K122" s="223">
        <f>'Struktur KAS'!S176</f>
        <v>0</v>
      </c>
    </row>
    <row r="123" spans="1:11" s="61" customFormat="1" ht="15" customHeight="1" x14ac:dyDescent="0.2">
      <c r="A123" s="223" t="str">
        <f>'Struktur KAS'!A177</f>
        <v>---</v>
      </c>
      <c r="B123" s="223">
        <f>'Struktur KAS'!B177</f>
        <v>0</v>
      </c>
      <c r="C123" s="223" t="str">
        <f>'Struktur KAS'!C177</f>
        <v>---</v>
      </c>
      <c r="D123" s="223" t="str">
        <f>'Struktur KAS'!D177</f>
        <v>m²</v>
      </c>
      <c r="E123" s="224">
        <f>'Struktur KAS'!O177</f>
        <v>0</v>
      </c>
      <c r="F123" s="552" t="str">
        <f>'Struktur KAS'!P177</f>
        <v>-</v>
      </c>
      <c r="G123" s="552">
        <f>'Struktur KAS'!Q177</f>
        <v>0</v>
      </c>
      <c r="H123" s="539">
        <f>'Struktur KAS'!R177</f>
        <v>0</v>
      </c>
      <c r="I123" s="223" t="s">
        <v>805</v>
      </c>
      <c r="J123" s="41" t="s">
        <v>1087</v>
      </c>
      <c r="K123" s="223">
        <f>'Struktur KAS'!S177</f>
        <v>0</v>
      </c>
    </row>
    <row r="124" spans="1:11" s="61" customFormat="1" ht="15" customHeight="1" x14ac:dyDescent="0.2">
      <c r="A124" s="223" t="str">
        <f>'Struktur KAS'!A178</f>
        <v>---</v>
      </c>
      <c r="B124" s="223">
        <f>'Struktur KAS'!B178</f>
        <v>0</v>
      </c>
      <c r="C124" s="223" t="str">
        <f>'Struktur KAS'!C178</f>
        <v>---</v>
      </c>
      <c r="D124" s="223" t="str">
        <f>'Struktur KAS'!D178</f>
        <v>m²</v>
      </c>
      <c r="E124" s="224">
        <f>'Struktur KAS'!O178</f>
        <v>0</v>
      </c>
      <c r="F124" s="552" t="str">
        <f>'Struktur KAS'!P178</f>
        <v>-</v>
      </c>
      <c r="G124" s="552">
        <f>'Struktur KAS'!Q178</f>
        <v>0</v>
      </c>
      <c r="H124" s="539">
        <f>'Struktur KAS'!R178</f>
        <v>0</v>
      </c>
      <c r="I124" s="223" t="s">
        <v>805</v>
      </c>
      <c r="J124" s="41" t="s">
        <v>1087</v>
      </c>
      <c r="K124" s="223">
        <f>'Struktur KAS'!S178</f>
        <v>0</v>
      </c>
    </row>
    <row r="125" spans="1:11" s="61" customFormat="1" ht="15" customHeight="1" x14ac:dyDescent="0.2">
      <c r="A125" s="223" t="str">
        <f>'Struktur KAS'!A179</f>
        <v>---</v>
      </c>
      <c r="B125" s="223">
        <f>'Struktur KAS'!B179</f>
        <v>0</v>
      </c>
      <c r="C125" s="223" t="str">
        <f>'Struktur KAS'!C179</f>
        <v>---</v>
      </c>
      <c r="D125" s="223" t="str">
        <f>'Struktur KAS'!D179</f>
        <v>m²</v>
      </c>
      <c r="E125" s="224">
        <f>'Struktur KAS'!O179</f>
        <v>0</v>
      </c>
      <c r="F125" s="552" t="str">
        <f>'Struktur KAS'!P179</f>
        <v>-</v>
      </c>
      <c r="G125" s="552">
        <f>'Struktur KAS'!Q179</f>
        <v>0</v>
      </c>
      <c r="H125" s="539">
        <f>'Struktur KAS'!R179</f>
        <v>0</v>
      </c>
      <c r="I125" s="223" t="s">
        <v>805</v>
      </c>
      <c r="J125" s="41" t="s">
        <v>1087</v>
      </c>
      <c r="K125" s="223">
        <f>'Struktur KAS'!S179</f>
        <v>0</v>
      </c>
    </row>
    <row r="126" spans="1:11" s="61" customFormat="1" ht="15" customHeight="1" x14ac:dyDescent="0.2">
      <c r="A126" s="223" t="str">
        <f>'Struktur KAS'!A180</f>
        <v>---</v>
      </c>
      <c r="B126" s="223">
        <f>'Struktur KAS'!B180</f>
        <v>0</v>
      </c>
      <c r="C126" s="223" t="str">
        <f>'Struktur KAS'!C180</f>
        <v>---</v>
      </c>
      <c r="D126" s="223" t="str">
        <f>'Struktur KAS'!D180</f>
        <v>m²</v>
      </c>
      <c r="E126" s="224">
        <f>'Struktur KAS'!O180</f>
        <v>0</v>
      </c>
      <c r="F126" s="552" t="str">
        <f>'Struktur KAS'!P180</f>
        <v>-</v>
      </c>
      <c r="G126" s="552">
        <f>'Struktur KAS'!Q180</f>
        <v>0</v>
      </c>
      <c r="H126" s="539">
        <f>'Struktur KAS'!R180</f>
        <v>0</v>
      </c>
      <c r="I126" s="223" t="s">
        <v>805</v>
      </c>
      <c r="J126" s="41" t="s">
        <v>1087</v>
      </c>
      <c r="K126" s="223">
        <f>'Struktur KAS'!S180</f>
        <v>0</v>
      </c>
    </row>
    <row r="127" spans="1:11" s="61" customFormat="1" ht="15" customHeight="1" x14ac:dyDescent="0.2">
      <c r="A127" s="223" t="str">
        <f>'Struktur KAS'!A181</f>
        <v>---</v>
      </c>
      <c r="B127" s="223">
        <f>'Struktur KAS'!B181</f>
        <v>0</v>
      </c>
      <c r="C127" s="223" t="str">
        <f>'Struktur KAS'!C181</f>
        <v>---</v>
      </c>
      <c r="D127" s="223" t="str">
        <f>'Struktur KAS'!D181</f>
        <v>m²</v>
      </c>
      <c r="E127" s="224">
        <f>'Struktur KAS'!O181</f>
        <v>0</v>
      </c>
      <c r="F127" s="552" t="str">
        <f>'Struktur KAS'!P181</f>
        <v>-</v>
      </c>
      <c r="G127" s="552">
        <f>'Struktur KAS'!Q181</f>
        <v>0</v>
      </c>
      <c r="H127" s="539">
        <f>'Struktur KAS'!R181</f>
        <v>0</v>
      </c>
      <c r="I127" s="223" t="s">
        <v>805</v>
      </c>
      <c r="J127" s="41" t="s">
        <v>1087</v>
      </c>
      <c r="K127" s="223">
        <f>'Struktur KAS'!S181</f>
        <v>0</v>
      </c>
    </row>
    <row r="128" spans="1:11" s="61" customFormat="1" ht="15" customHeight="1" x14ac:dyDescent="0.2">
      <c r="A128" s="223" t="str">
        <f>'Struktur KAS'!A182</f>
        <v>---</v>
      </c>
      <c r="B128" s="223">
        <f>'Struktur KAS'!B182</f>
        <v>0</v>
      </c>
      <c r="C128" s="223" t="str">
        <f>'Struktur KAS'!C182</f>
        <v>---</v>
      </c>
      <c r="D128" s="223" t="str">
        <f>'Struktur KAS'!D182</f>
        <v>m²</v>
      </c>
      <c r="E128" s="224">
        <f>'Struktur KAS'!O182</f>
        <v>0</v>
      </c>
      <c r="F128" s="552" t="str">
        <f>'Struktur KAS'!P182</f>
        <v>-</v>
      </c>
      <c r="G128" s="552">
        <f>'Struktur KAS'!Q182</f>
        <v>0</v>
      </c>
      <c r="H128" s="539">
        <f>'Struktur KAS'!R182</f>
        <v>0</v>
      </c>
      <c r="I128" s="223" t="s">
        <v>805</v>
      </c>
      <c r="J128" s="41" t="s">
        <v>1087</v>
      </c>
      <c r="K128" s="223">
        <f>'Struktur KAS'!S182</f>
        <v>0</v>
      </c>
    </row>
    <row r="129" spans="1:11" s="61" customFormat="1" ht="15" customHeight="1" x14ac:dyDescent="0.2">
      <c r="A129" s="223" t="str">
        <f>'Struktur KAS'!A183</f>
        <v>---</v>
      </c>
      <c r="B129" s="223">
        <f>'Struktur KAS'!B183</f>
        <v>0</v>
      </c>
      <c r="C129" s="223" t="str">
        <f>'Struktur KAS'!C183</f>
        <v>---</v>
      </c>
      <c r="D129" s="223" t="str">
        <f>'Struktur KAS'!D183</f>
        <v>m²</v>
      </c>
      <c r="E129" s="224">
        <f>'Struktur KAS'!O183</f>
        <v>0</v>
      </c>
      <c r="F129" s="552" t="str">
        <f>'Struktur KAS'!P183</f>
        <v>-</v>
      </c>
      <c r="G129" s="552">
        <f>'Struktur KAS'!Q183</f>
        <v>0</v>
      </c>
      <c r="H129" s="539">
        <f>'Struktur KAS'!R183</f>
        <v>0</v>
      </c>
      <c r="I129" s="223" t="s">
        <v>805</v>
      </c>
      <c r="J129" s="41" t="s">
        <v>1087</v>
      </c>
      <c r="K129" s="223">
        <f>'Struktur KAS'!S183</f>
        <v>0</v>
      </c>
    </row>
    <row r="130" spans="1:11" s="61" customFormat="1" ht="15" customHeight="1" x14ac:dyDescent="0.2">
      <c r="A130" s="223" t="str">
        <f>'Struktur KAS'!A184</f>
        <v>---</v>
      </c>
      <c r="B130" s="223">
        <f>'Struktur KAS'!B184</f>
        <v>0</v>
      </c>
      <c r="C130" s="223" t="str">
        <f>'Struktur KAS'!C184</f>
        <v>---</v>
      </c>
      <c r="D130" s="223" t="str">
        <f>'Struktur KAS'!D184</f>
        <v>m²</v>
      </c>
      <c r="E130" s="224">
        <f>'Struktur KAS'!O184</f>
        <v>0</v>
      </c>
      <c r="F130" s="552" t="str">
        <f>'Struktur KAS'!P184</f>
        <v>-</v>
      </c>
      <c r="G130" s="552">
        <f>'Struktur KAS'!Q184</f>
        <v>0</v>
      </c>
      <c r="H130" s="539">
        <f>'Struktur KAS'!R184</f>
        <v>0</v>
      </c>
      <c r="I130" s="223" t="s">
        <v>805</v>
      </c>
      <c r="J130" s="41" t="s">
        <v>1087</v>
      </c>
      <c r="K130" s="223">
        <f>'Struktur KAS'!S184</f>
        <v>0</v>
      </c>
    </row>
    <row r="131" spans="1:11" s="61" customFormat="1" ht="15" customHeight="1" x14ac:dyDescent="0.2">
      <c r="A131" s="223" t="str">
        <f>'Struktur KAS'!A185</f>
        <v>---</v>
      </c>
      <c r="B131" s="223">
        <f>'Struktur KAS'!B185</f>
        <v>0</v>
      </c>
      <c r="C131" s="223" t="str">
        <f>'Struktur KAS'!C185</f>
        <v>---</v>
      </c>
      <c r="D131" s="223" t="str">
        <f>'Struktur KAS'!D185</f>
        <v>m²</v>
      </c>
      <c r="E131" s="224">
        <f>'Struktur KAS'!O185</f>
        <v>0</v>
      </c>
      <c r="F131" s="552" t="str">
        <f>'Struktur KAS'!P185</f>
        <v>-</v>
      </c>
      <c r="G131" s="552">
        <f>'Struktur KAS'!Q185</f>
        <v>0</v>
      </c>
      <c r="H131" s="539">
        <f>'Struktur KAS'!R185</f>
        <v>0</v>
      </c>
      <c r="I131" s="223" t="s">
        <v>805</v>
      </c>
      <c r="J131" s="41" t="s">
        <v>1087</v>
      </c>
      <c r="K131" s="223">
        <f>'Struktur KAS'!S185</f>
        <v>0</v>
      </c>
    </row>
    <row r="132" spans="1:11" s="61" customFormat="1" ht="15" customHeight="1" x14ac:dyDescent="0.2">
      <c r="A132" s="223" t="str">
        <f>'Struktur KAS'!A186</f>
        <v>---</v>
      </c>
      <c r="B132" s="223">
        <f>'Struktur KAS'!B186</f>
        <v>0</v>
      </c>
      <c r="C132" s="223" t="str">
        <f>'Struktur KAS'!C186</f>
        <v>---</v>
      </c>
      <c r="D132" s="223" t="str">
        <f>'Struktur KAS'!D186</f>
        <v>m²</v>
      </c>
      <c r="E132" s="224">
        <f>'Struktur KAS'!O186</f>
        <v>0</v>
      </c>
      <c r="F132" s="552" t="str">
        <f>'Struktur KAS'!P186</f>
        <v>-</v>
      </c>
      <c r="G132" s="552">
        <f>'Struktur KAS'!Q186</f>
        <v>0</v>
      </c>
      <c r="H132" s="539">
        <f>'Struktur KAS'!R186</f>
        <v>0</v>
      </c>
      <c r="I132" s="223" t="s">
        <v>805</v>
      </c>
      <c r="J132" s="41" t="s">
        <v>1087</v>
      </c>
      <c r="K132" s="223">
        <f>'Struktur KAS'!S186</f>
        <v>0</v>
      </c>
    </row>
    <row r="133" spans="1:11" s="61" customFormat="1" ht="15" customHeight="1" x14ac:dyDescent="0.2">
      <c r="A133" s="181" t="str">
        <f>'Struktur MPP'!A22</f>
        <v>I.1.1</v>
      </c>
      <c r="B133" s="181" t="str">
        <f>'Struktur MPP'!B22</f>
        <v>Räume für vorläufige Festnahmen (Zellen)</v>
      </c>
      <c r="C133" s="181" t="str">
        <f>'Struktur MPP'!C22</f>
        <v>HNF 1</v>
      </c>
      <c r="D133" s="181" t="str">
        <f>'Struktur MPP'!D22</f>
        <v>Raum</v>
      </c>
      <c r="E133" s="195">
        <f>'Struktur MPP'!F22</f>
        <v>0</v>
      </c>
      <c r="F133" s="551">
        <f>'Struktur MPP'!G22</f>
        <v>12</v>
      </c>
      <c r="G133" s="551">
        <f>'Struktur MPP'!H22</f>
        <v>12</v>
      </c>
      <c r="H133" s="528">
        <f>'Struktur MPP'!I22</f>
        <v>0</v>
      </c>
      <c r="I133" s="181" t="s">
        <v>21</v>
      </c>
      <c r="J133" s="181" t="s">
        <v>1091</v>
      </c>
      <c r="K133" s="181">
        <f>'Struktur MPP'!J22</f>
        <v>0</v>
      </c>
    </row>
    <row r="134" spans="1:11" s="61" customFormat="1" ht="15" customHeight="1" x14ac:dyDescent="0.2">
      <c r="A134" s="181" t="str">
        <f>'Struktur MPP'!A23</f>
        <v>I.1.1.1</v>
      </c>
      <c r="B134" s="181" t="str">
        <f>'Struktur MPP'!B23</f>
        <v>Vorraum zu Festnahmeraum</v>
      </c>
      <c r="C134" s="181" t="str">
        <f>'Struktur MPP'!C23</f>
        <v>NNF 7</v>
      </c>
      <c r="D134" s="181" t="str">
        <f>'Struktur MPP'!D23</f>
        <v>Raum</v>
      </c>
      <c r="E134" s="195">
        <f>'Struktur MPP'!F23</f>
        <v>0</v>
      </c>
      <c r="F134" s="551">
        <f>'Struktur MPP'!G23</f>
        <v>9</v>
      </c>
      <c r="G134" s="551">
        <f>'Struktur MPP'!H23</f>
        <v>9</v>
      </c>
      <c r="H134" s="528">
        <f>'Struktur MPP'!I23</f>
        <v>0</v>
      </c>
      <c r="I134" s="181" t="s">
        <v>21</v>
      </c>
      <c r="J134" s="181" t="s">
        <v>1091</v>
      </c>
      <c r="K134" s="181">
        <f>'Struktur MPP'!J23</f>
        <v>0</v>
      </c>
    </row>
    <row r="135" spans="1:11" s="61" customFormat="1" ht="15" customHeight="1" x14ac:dyDescent="0.2">
      <c r="A135" s="181" t="str">
        <f>'Struktur MPP'!A24</f>
        <v>I.1.2</v>
      </c>
      <c r="B135" s="181" t="str">
        <f>'Struktur MPP'!B24</f>
        <v>Befragungsraum MP / Büro UR</v>
      </c>
      <c r="C135" s="181" t="str">
        <f>'Struktur MPP'!C24</f>
        <v>HNF 2</v>
      </c>
      <c r="D135" s="181" t="str">
        <f>'Struktur MPP'!D24</f>
        <v>Raum</v>
      </c>
      <c r="E135" s="195">
        <f>'Struktur MPP'!F24</f>
        <v>0</v>
      </c>
      <c r="F135" s="551">
        <f>'Struktur MPP'!G24</f>
        <v>12</v>
      </c>
      <c r="G135" s="551">
        <f>'Struktur MPP'!H24</f>
        <v>12</v>
      </c>
      <c r="H135" s="528">
        <f>'Struktur MPP'!I24</f>
        <v>0</v>
      </c>
      <c r="I135" s="181" t="s">
        <v>21</v>
      </c>
      <c r="J135" s="181" t="s">
        <v>1091</v>
      </c>
      <c r="K135" s="181">
        <f>'Struktur MPP'!J24</f>
        <v>0</v>
      </c>
    </row>
    <row r="136" spans="1:11" s="61" customFormat="1" ht="15" customHeight="1" x14ac:dyDescent="0.2">
      <c r="A136" s="181" t="str">
        <f>'Struktur MPP'!A27</f>
        <v>I.2.1</v>
      </c>
      <c r="B136" s="181" t="str">
        <f>'Struktur MPP'!B27</f>
        <v>2-er Büro (2 BAP) C MP Po und Stv</v>
      </c>
      <c r="C136" s="181" t="str">
        <f>'Struktur MPP'!C27</f>
        <v>HNF 2</v>
      </c>
      <c r="D136" s="181" t="str">
        <f>'Struktur MPP'!D27</f>
        <v>BAP/AdMP</v>
      </c>
      <c r="E136" s="195">
        <f>'Struktur MPP'!F27</f>
        <v>0</v>
      </c>
      <c r="F136" s="551">
        <f>'Struktur MPP'!G27</f>
        <v>11</v>
      </c>
      <c r="G136" s="551">
        <f>'Struktur MPP'!H27</f>
        <v>0</v>
      </c>
      <c r="H136" s="528">
        <f>'Struktur MPP'!I27</f>
        <v>0</v>
      </c>
      <c r="I136" s="181" t="s">
        <v>21</v>
      </c>
      <c r="J136" s="181" t="s">
        <v>1091</v>
      </c>
      <c r="K136" s="181">
        <f>'Struktur MPP'!J27</f>
        <v>0</v>
      </c>
    </row>
    <row r="137" spans="1:11" s="61" customFormat="1" ht="15" customHeight="1" x14ac:dyDescent="0.2">
      <c r="A137" s="181" t="str">
        <f>'Struktur MPP'!A28</f>
        <v>I.2.2</v>
      </c>
      <c r="B137" s="181" t="str">
        <f>'Struktur MPP'!B28</f>
        <v>2-er Büro (2 BAP) MP Uof (Schichtbetrieb)</v>
      </c>
      <c r="C137" s="181" t="str">
        <f>'Struktur MPP'!C28</f>
        <v>HNF 2</v>
      </c>
      <c r="D137" s="181" t="str">
        <f>'Struktur MPP'!D28</f>
        <v>BAP/AdMP</v>
      </c>
      <c r="E137" s="195">
        <f>'Struktur MPP'!F28</f>
        <v>0</v>
      </c>
      <c r="F137" s="551">
        <f>'Struktur MPP'!G28</f>
        <v>11</v>
      </c>
      <c r="G137" s="551">
        <f>'Struktur MPP'!H28</f>
        <v>0</v>
      </c>
      <c r="H137" s="528">
        <f>'Struktur MPP'!I28</f>
        <v>0</v>
      </c>
      <c r="I137" s="181" t="s">
        <v>21</v>
      </c>
      <c r="J137" s="181" t="s">
        <v>1091</v>
      </c>
      <c r="K137" s="181">
        <f>'Struktur MPP'!J28</f>
        <v>0</v>
      </c>
    </row>
    <row r="138" spans="1:11" s="61" customFormat="1" ht="15" customHeight="1" x14ac:dyDescent="0.2">
      <c r="A138" s="181" t="str">
        <f>'Struktur MPP'!A29</f>
        <v>I.2.3</v>
      </c>
      <c r="B138" s="181" t="str">
        <f>'Struktur MPP'!B29</f>
        <v>Raum für Büromaterial/Bürogeräte</v>
      </c>
      <c r="C138" s="181" t="str">
        <f>'Struktur MPP'!C29</f>
        <v>HNF 4</v>
      </c>
      <c r="D138" s="181" t="str">
        <f>'Struktur MPP'!D29</f>
        <v>Raum</v>
      </c>
      <c r="E138" s="195">
        <f>'Struktur MPP'!F29</f>
        <v>0</v>
      </c>
      <c r="F138" s="551" t="str">
        <f>'Struktur MPP'!G29</f>
        <v>-</v>
      </c>
      <c r="G138" s="551">
        <f>'Struktur MPP'!H29</f>
        <v>7</v>
      </c>
      <c r="H138" s="528">
        <f>'Struktur MPP'!I29</f>
        <v>0</v>
      </c>
      <c r="I138" s="181" t="s">
        <v>21</v>
      </c>
      <c r="J138" s="181" t="s">
        <v>1091</v>
      </c>
      <c r="K138" s="181">
        <f>'Struktur MPP'!J29</f>
        <v>0</v>
      </c>
    </row>
    <row r="139" spans="1:11" s="61" customFormat="1" ht="15" customHeight="1" x14ac:dyDescent="0.2">
      <c r="A139" s="181" t="str">
        <f>'Struktur MPP'!A30</f>
        <v>I.2.4</v>
      </c>
      <c r="B139" s="181" t="str">
        <f>'Struktur MPP'!B30</f>
        <v xml:space="preserve">Sanitärräume Besucher unisex (WC/Lavabo) </v>
      </c>
      <c r="C139" s="181" t="str">
        <f>'Struktur MPP'!C30</f>
        <v>NNF 7</v>
      </c>
      <c r="D139" s="181" t="str">
        <f>'Struktur MPP'!D30</f>
        <v>Raum</v>
      </c>
      <c r="E139" s="195">
        <f>'Struktur MPP'!F30</f>
        <v>0</v>
      </c>
      <c r="F139" s="551" t="str">
        <f>'Struktur MPP'!G30</f>
        <v>-</v>
      </c>
      <c r="G139" s="551">
        <f>'Struktur MPP'!H30</f>
        <v>2</v>
      </c>
      <c r="H139" s="528">
        <f>'Struktur MPP'!I30</f>
        <v>0</v>
      </c>
      <c r="I139" s="181" t="s">
        <v>21</v>
      </c>
      <c r="J139" s="181" t="s">
        <v>1091</v>
      </c>
      <c r="K139" s="181">
        <f>'Struktur MPP'!J30</f>
        <v>0</v>
      </c>
    </row>
    <row r="140" spans="1:11" s="61" customFormat="1" ht="15" customHeight="1" x14ac:dyDescent="0.2">
      <c r="A140" s="181" t="str">
        <f>'Struktur MPP'!A33</f>
        <v>I.3.1</v>
      </c>
      <c r="B140" s="181" t="str">
        <f>'Struktur MPP'!B33</f>
        <v>Eingangsschleuse mit gesichertem Zutritt (Loge)</v>
      </c>
      <c r="C140" s="181" t="str">
        <f>'Struktur MPP'!C33</f>
        <v>HNF 2</v>
      </c>
      <c r="D140" s="181" t="str">
        <f>'Struktur MPP'!D33</f>
        <v>Raum</v>
      </c>
      <c r="E140" s="195">
        <f>'Struktur MPP'!F33</f>
        <v>0</v>
      </c>
      <c r="F140" s="551" t="str">
        <f>'Struktur MPP'!G33</f>
        <v>-</v>
      </c>
      <c r="G140" s="551">
        <f>'Struktur MPP'!H33</f>
        <v>12</v>
      </c>
      <c r="H140" s="528">
        <f>'Struktur MPP'!I33</f>
        <v>0</v>
      </c>
      <c r="I140" s="181" t="s">
        <v>21</v>
      </c>
      <c r="J140" s="181" t="s">
        <v>1091</v>
      </c>
      <c r="K140" s="181">
        <f>'Struktur MPP'!J33</f>
        <v>0</v>
      </c>
    </row>
    <row r="141" spans="1:11" s="61" customFormat="1" ht="15" customHeight="1" x14ac:dyDescent="0.2">
      <c r="A141" s="181" t="str">
        <f>'Struktur MPP'!A34</f>
        <v>I.3.2</v>
      </c>
      <c r="B141" s="181" t="str">
        <f>'Struktur MPP'!B34</f>
        <v>Sicherheitsraum (sens Mat, Waffen, Munition)</v>
      </c>
      <c r="C141" s="181" t="str">
        <f>'Struktur MPP'!C34</f>
        <v>HNF 4</v>
      </c>
      <c r="D141" s="181" t="str">
        <f>'Struktur MPP'!D34</f>
        <v>Raum</v>
      </c>
      <c r="E141" s="195">
        <f>'Struktur MPP'!F34</f>
        <v>0</v>
      </c>
      <c r="F141" s="551" t="str">
        <f>'Struktur MPP'!G34</f>
        <v>-</v>
      </c>
      <c r="G141" s="551">
        <f>'Struktur MPP'!H34</f>
        <v>12</v>
      </c>
      <c r="H141" s="528">
        <f>'Struktur MPP'!I34</f>
        <v>0</v>
      </c>
      <c r="I141" s="181" t="s">
        <v>21</v>
      </c>
      <c r="J141" s="181" t="s">
        <v>1091</v>
      </c>
      <c r="K141" s="181">
        <f>'Struktur MPP'!J34</f>
        <v>0</v>
      </c>
    </row>
    <row r="142" spans="1:11" s="61" customFormat="1" ht="15" customHeight="1" x14ac:dyDescent="0.2">
      <c r="A142" s="181" t="str">
        <f>'Struktur MPP'!A35</f>
        <v>I.3.3</v>
      </c>
      <c r="B142" s="181" t="str">
        <f>'Struktur MPP'!B35</f>
        <v xml:space="preserve">Asservatenraum </v>
      </c>
      <c r="C142" s="181" t="str">
        <f>'Struktur MPP'!C35</f>
        <v>HNF 4</v>
      </c>
      <c r="D142" s="181" t="str">
        <f>'Struktur MPP'!D35</f>
        <v>Raum</v>
      </c>
      <c r="E142" s="195">
        <f>'Struktur MPP'!F35</f>
        <v>0</v>
      </c>
      <c r="F142" s="551" t="str">
        <f>'Struktur MPP'!G35</f>
        <v>-</v>
      </c>
      <c r="G142" s="551">
        <f>'Struktur MPP'!H35</f>
        <v>15</v>
      </c>
      <c r="H142" s="528">
        <f>'Struktur MPP'!I35</f>
        <v>0</v>
      </c>
      <c r="I142" s="181" t="s">
        <v>21</v>
      </c>
      <c r="J142" s="181" t="s">
        <v>1091</v>
      </c>
      <c r="K142" s="181">
        <f>'Struktur MPP'!J35</f>
        <v>0</v>
      </c>
    </row>
    <row r="143" spans="1:11" s="61" customFormat="1" ht="15" customHeight="1" x14ac:dyDescent="0.2">
      <c r="A143" s="181" t="str">
        <f>'Struktur MPP'!A36</f>
        <v>I.3.4</v>
      </c>
      <c r="B143" s="181" t="str">
        <f>'Struktur MPP'!B36</f>
        <v xml:space="preserve">Archiv </v>
      </c>
      <c r="C143" s="181" t="str">
        <f>'Struktur MPP'!C36</f>
        <v>HNF 4</v>
      </c>
      <c r="D143" s="181" t="str">
        <f>'Struktur MPP'!D36</f>
        <v>Raum</v>
      </c>
      <c r="E143" s="195">
        <f>'Struktur MPP'!F36</f>
        <v>0</v>
      </c>
      <c r="F143" s="551" t="str">
        <f>'Struktur MPP'!G36</f>
        <v>-</v>
      </c>
      <c r="G143" s="551">
        <f>'Struktur MPP'!H36</f>
        <v>15</v>
      </c>
      <c r="H143" s="528">
        <f>'Struktur MPP'!I36</f>
        <v>0</v>
      </c>
      <c r="I143" s="181" t="s">
        <v>21</v>
      </c>
      <c r="J143" s="181" t="s">
        <v>1091</v>
      </c>
      <c r="K143" s="181">
        <f>'Struktur MPP'!J36</f>
        <v>0</v>
      </c>
    </row>
    <row r="144" spans="1:11" s="61" customFormat="1" ht="15" customHeight="1" x14ac:dyDescent="0.2">
      <c r="A144" s="181" t="str">
        <f>'Struktur MPP'!A39</f>
        <v>I.4.1</v>
      </c>
      <c r="B144" s="181" t="str">
        <f>'Struktur MPP'!B39</f>
        <v>2-er Schlafraum für Frauen</v>
      </c>
      <c r="C144" s="181" t="str">
        <f>'Struktur MPP'!C39</f>
        <v>HNF 1</v>
      </c>
      <c r="D144" s="181" t="str">
        <f>'Struktur MPP'!D39</f>
        <v>Raum</v>
      </c>
      <c r="E144" s="195">
        <f>'Struktur MPP'!F39</f>
        <v>0</v>
      </c>
      <c r="F144" s="551">
        <f>'Struktur MPP'!G39</f>
        <v>9</v>
      </c>
      <c r="G144" s="551">
        <f>'Struktur MPP'!H39</f>
        <v>18</v>
      </c>
      <c r="H144" s="528">
        <f>'Struktur MPP'!I39</f>
        <v>0</v>
      </c>
      <c r="I144" s="181" t="s">
        <v>21</v>
      </c>
      <c r="J144" s="181" t="s">
        <v>1091</v>
      </c>
      <c r="K144" s="181">
        <f>'Struktur MPP'!J39</f>
        <v>0</v>
      </c>
    </row>
    <row r="145" spans="1:11" s="61" customFormat="1" ht="15" customHeight="1" x14ac:dyDescent="0.2">
      <c r="A145" s="181" t="str">
        <f>'Struktur MPP'!A40</f>
        <v>I.4.2</v>
      </c>
      <c r="B145" s="181" t="str">
        <f>'Struktur MPP'!B40</f>
        <v>2-er Schlafraum für Männer</v>
      </c>
      <c r="C145" s="181" t="str">
        <f>'Struktur MPP'!C40</f>
        <v>HNF 1</v>
      </c>
      <c r="D145" s="181" t="str">
        <f>'Struktur MPP'!D40</f>
        <v>Raum</v>
      </c>
      <c r="E145" s="195">
        <f>'Struktur MPP'!F40</f>
        <v>0</v>
      </c>
      <c r="F145" s="551">
        <f>'Struktur MPP'!G40</f>
        <v>9</v>
      </c>
      <c r="G145" s="551">
        <f>'Struktur MPP'!H40</f>
        <v>18</v>
      </c>
      <c r="H145" s="528">
        <f>'Struktur MPP'!I40</f>
        <v>0</v>
      </c>
      <c r="I145" s="181" t="s">
        <v>21</v>
      </c>
      <c r="J145" s="181" t="s">
        <v>1091</v>
      </c>
      <c r="K145" s="181">
        <f>'Struktur MPP'!J40</f>
        <v>0</v>
      </c>
    </row>
    <row r="146" spans="1:11" s="61" customFormat="1" ht="15" customHeight="1" x14ac:dyDescent="0.2">
      <c r="A146" s="181" t="str">
        <f>'Struktur MPP'!A43</f>
        <v>I.5.2</v>
      </c>
      <c r="B146" s="181" t="str">
        <f>'Struktur MPP'!B43</f>
        <v>Garderobe mit grossen Schränken</v>
      </c>
      <c r="C146" s="181" t="str">
        <f>'Struktur MPP'!C43</f>
        <v>NNF 7</v>
      </c>
      <c r="D146" s="181" t="str">
        <f>'Struktur MPP'!D43</f>
        <v>AdMP</v>
      </c>
      <c r="E146" s="195">
        <f>'Struktur MPP'!F43</f>
        <v>0</v>
      </c>
      <c r="F146" s="551">
        <f>'Struktur MPP'!G43</f>
        <v>2.7</v>
      </c>
      <c r="G146" s="551" t="str">
        <f>'Struktur MPP'!H43</f>
        <v>-</v>
      </c>
      <c r="H146" s="528">
        <f>'Struktur MPP'!I43</f>
        <v>0</v>
      </c>
      <c r="I146" s="181" t="s">
        <v>21</v>
      </c>
      <c r="J146" s="181" t="s">
        <v>1091</v>
      </c>
      <c r="K146" s="181">
        <f>'Struktur MPP'!J43</f>
        <v>0</v>
      </c>
    </row>
    <row r="147" spans="1:11" s="61" customFormat="1" ht="15" customHeight="1" x14ac:dyDescent="0.2">
      <c r="A147" s="181" t="str">
        <f>'Struktur MPP'!A44</f>
        <v>I.5.2.1</v>
      </c>
      <c r="B147" s="181" t="str">
        <f>'Struktur MPP'!B44</f>
        <v>Sanitärräume unisex (Modul -  4x WC mit Lavabo)</v>
      </c>
      <c r="C147" s="181" t="str">
        <f>'Struktur MPP'!C44</f>
        <v>NNF 7</v>
      </c>
      <c r="D147" s="181" t="str">
        <f>'Struktur MPP'!D44</f>
        <v>Raum</v>
      </c>
      <c r="E147" s="195">
        <f>'Struktur MPP'!F44</f>
        <v>0</v>
      </c>
      <c r="F147" s="551" t="str">
        <f>'Struktur MPP'!G44</f>
        <v>-</v>
      </c>
      <c r="G147" s="551">
        <f>'Struktur MPP'!H44</f>
        <v>8</v>
      </c>
      <c r="H147" s="528">
        <f>'Struktur MPP'!I44</f>
        <v>0</v>
      </c>
      <c r="I147" s="181" t="s">
        <v>21</v>
      </c>
      <c r="J147" s="181" t="s">
        <v>1091</v>
      </c>
      <c r="K147" s="181">
        <f>'Struktur MPP'!J44</f>
        <v>0</v>
      </c>
    </row>
    <row r="148" spans="1:11" s="61" customFormat="1" ht="15" customHeight="1" x14ac:dyDescent="0.2">
      <c r="A148" s="181" t="str">
        <f>'Struktur MPP'!A45</f>
        <v>I.5.2.2</v>
      </c>
      <c r="B148" s="181" t="str">
        <f>'Struktur MPP'!B45</f>
        <v>Sanitärräume unisex (Modul -  4x Dusche mit Lavabo)</v>
      </c>
      <c r="C148" s="181" t="str">
        <f>'Struktur MPP'!C45</f>
        <v>NNF 7</v>
      </c>
      <c r="D148" s="181" t="str">
        <f>'Struktur MPP'!D45</f>
        <v>Raum</v>
      </c>
      <c r="E148" s="195">
        <f>'Struktur MPP'!F45</f>
        <v>0</v>
      </c>
      <c r="F148" s="551" t="str">
        <f>'Struktur MPP'!G45</f>
        <v>-</v>
      </c>
      <c r="G148" s="551">
        <f>'Struktur MPP'!H45</f>
        <v>8</v>
      </c>
      <c r="H148" s="528">
        <f>'Struktur MPP'!I45</f>
        <v>0</v>
      </c>
      <c r="I148" s="181" t="s">
        <v>21</v>
      </c>
      <c r="J148" s="181" t="s">
        <v>1091</v>
      </c>
      <c r="K148" s="181">
        <f>'Struktur MPP'!J45</f>
        <v>0</v>
      </c>
    </row>
    <row r="149" spans="1:11" s="61" customFormat="1" ht="15" customHeight="1" x14ac:dyDescent="0.2">
      <c r="A149" s="181" t="str">
        <f>'Struktur MPP'!A48</f>
        <v>I.6.1</v>
      </c>
      <c r="B149" s="181" t="str">
        <f>'Struktur MPP'!B48</f>
        <v>Aufenthaltsraum mit kleiner Küche</v>
      </c>
      <c r="C149" s="181" t="str">
        <f>'Struktur MPP'!C48</f>
        <v>HNF 1</v>
      </c>
      <c r="D149" s="181" t="str">
        <f>'Struktur MPP'!D48</f>
        <v>Raum</v>
      </c>
      <c r="E149" s="195">
        <f>'Struktur MPP'!F48</f>
        <v>0</v>
      </c>
      <c r="F149" s="551">
        <f>'Struktur MPP'!G48</f>
        <v>2</v>
      </c>
      <c r="G149" s="551" t="str">
        <f>'Struktur MPP'!H48</f>
        <v>-</v>
      </c>
      <c r="H149" s="528">
        <f>'Struktur MPP'!I48</f>
        <v>0</v>
      </c>
      <c r="I149" s="181" t="s">
        <v>21</v>
      </c>
      <c r="J149" s="181" t="s">
        <v>1091</v>
      </c>
      <c r="K149" s="181">
        <f>'Struktur MPP'!J48</f>
        <v>0</v>
      </c>
    </row>
    <row r="150" spans="1:11" s="61" customFormat="1" ht="15" customHeight="1" x14ac:dyDescent="0.2">
      <c r="A150" s="181" t="str">
        <f>'Struktur MPP'!A49</f>
        <v>I.6.2</v>
      </c>
      <c r="B150" s="181" t="str">
        <f>'Struktur MPP'!B49</f>
        <v>Rapportraum / Sitzungsraum</v>
      </c>
      <c r="C150" s="181" t="str">
        <f>'Struktur MPP'!C49</f>
        <v>HNF 2</v>
      </c>
      <c r="D150" s="181" t="str">
        <f>'Struktur MPP'!D49</f>
        <v>AdMP</v>
      </c>
      <c r="E150" s="195">
        <f>'Struktur MPP'!F49</f>
        <v>0</v>
      </c>
      <c r="F150" s="551">
        <f>'Struktur MPP'!G49</f>
        <v>2.5</v>
      </c>
      <c r="G150" s="551" t="str">
        <f>'Struktur MPP'!H49</f>
        <v>-</v>
      </c>
      <c r="H150" s="528">
        <f>'Struktur MPP'!I49</f>
        <v>0</v>
      </c>
      <c r="I150" s="181" t="s">
        <v>21</v>
      </c>
      <c r="J150" s="181" t="s">
        <v>1091</v>
      </c>
      <c r="K150" s="181">
        <f>'Struktur MPP'!J49</f>
        <v>0</v>
      </c>
    </row>
    <row r="151" spans="1:11" s="61" customFormat="1" ht="15" customHeight="1" x14ac:dyDescent="0.2">
      <c r="A151" s="181" t="str">
        <f>'Struktur MPP'!A50</f>
        <v>I.6.3</v>
      </c>
      <c r="B151" s="181" t="str">
        <f>'Struktur MPP'!B50</f>
        <v>Trocknungsraum für Kleider</v>
      </c>
      <c r="C151" s="181" t="str">
        <f>'Struktur MPP'!C50</f>
        <v>HNF 4</v>
      </c>
      <c r="D151" s="181" t="str">
        <f>'Struktur MPP'!D50</f>
        <v>Raum</v>
      </c>
      <c r="E151" s="195">
        <f>'Struktur MPP'!F50</f>
        <v>0</v>
      </c>
      <c r="F151" s="551">
        <f>'Struktur MPP'!G50</f>
        <v>1.1000000000000001</v>
      </c>
      <c r="G151" s="551" t="str">
        <f>'Struktur MPP'!H50</f>
        <v>-</v>
      </c>
      <c r="H151" s="528">
        <f>'Struktur MPP'!I50</f>
        <v>0</v>
      </c>
      <c r="I151" s="181" t="s">
        <v>21</v>
      </c>
      <c r="J151" s="181" t="s">
        <v>1091</v>
      </c>
      <c r="K151" s="181">
        <f>'Struktur MPP'!J50</f>
        <v>0</v>
      </c>
    </row>
    <row r="152" spans="1:11" s="61" customFormat="1" ht="15" customHeight="1" x14ac:dyDescent="0.2">
      <c r="A152" s="181" t="str">
        <f>'Struktur MPP'!A51</f>
        <v>I.6.4</v>
      </c>
      <c r="B152" s="181" t="str">
        <f>'Struktur MPP'!B51</f>
        <v>Materialmagazin</v>
      </c>
      <c r="C152" s="181" t="str">
        <f>'Struktur MPP'!C51</f>
        <v>HNF 4</v>
      </c>
      <c r="D152" s="181" t="str">
        <f>'Struktur MPP'!D51</f>
        <v>Raum</v>
      </c>
      <c r="E152" s="195">
        <f>'Struktur MPP'!F51</f>
        <v>0</v>
      </c>
      <c r="F152" s="551" t="str">
        <f>'Struktur MPP'!G51</f>
        <v>-</v>
      </c>
      <c r="G152" s="551">
        <f>'Struktur MPP'!H51</f>
        <v>28</v>
      </c>
      <c r="H152" s="528">
        <f>'Struktur MPP'!I51</f>
        <v>0</v>
      </c>
      <c r="I152" s="181" t="s">
        <v>21</v>
      </c>
      <c r="J152" s="181" t="s">
        <v>1091</v>
      </c>
      <c r="K152" s="181">
        <f>'Struktur MPP'!J51</f>
        <v>0</v>
      </c>
    </row>
    <row r="153" spans="1:11" s="61" customFormat="1" ht="15" customHeight="1" x14ac:dyDescent="0.2">
      <c r="A153" s="181" t="str">
        <f>'Struktur MPP'!A52</f>
        <v>I.6.5</v>
      </c>
      <c r="B153" s="181" t="str">
        <f>'Struktur MPP'!B52</f>
        <v>Technischer Rm (Heizung und Lüftung)</v>
      </c>
      <c r="C153" s="181" t="str">
        <f>'Struktur MPP'!C52</f>
        <v>FF 8</v>
      </c>
      <c r="D153" s="181" t="str">
        <f>'Struktur MPP'!D52</f>
        <v>Raum</v>
      </c>
      <c r="E153" s="195">
        <f>'Struktur MPP'!F52</f>
        <v>0</v>
      </c>
      <c r="F153" s="551" t="str">
        <f>'Struktur MPP'!G52</f>
        <v>-</v>
      </c>
      <c r="G153" s="551">
        <f>'Struktur MPP'!H52</f>
        <v>60</v>
      </c>
      <c r="H153" s="528">
        <f>'Struktur MPP'!I52</f>
        <v>0</v>
      </c>
      <c r="I153" s="181" t="s">
        <v>21</v>
      </c>
      <c r="J153" s="181" t="s">
        <v>1091</v>
      </c>
      <c r="K153" s="181">
        <f>'Struktur MPP'!J52</f>
        <v>0</v>
      </c>
    </row>
    <row r="154" spans="1:11" s="61" customFormat="1" ht="15" customHeight="1" x14ac:dyDescent="0.2">
      <c r="A154" s="181" t="str">
        <f>'Struktur MPP'!A53</f>
        <v>I.6.6</v>
      </c>
      <c r="B154" s="181" t="str">
        <f>'Struktur MPP'!B53</f>
        <v>Technischer Rm (Elektro)</v>
      </c>
      <c r="C154" s="181" t="str">
        <f>'Struktur MPP'!C53</f>
        <v>FF 8</v>
      </c>
      <c r="D154" s="181" t="str">
        <f>'Struktur MPP'!D53</f>
        <v>Raum</v>
      </c>
      <c r="E154" s="195">
        <f>'Struktur MPP'!F53</f>
        <v>0</v>
      </c>
      <c r="F154" s="551" t="str">
        <f>'Struktur MPP'!G53</f>
        <v>-</v>
      </c>
      <c r="G154" s="551">
        <f>'Struktur MPP'!H53</f>
        <v>8</v>
      </c>
      <c r="H154" s="528">
        <f>'Struktur MPP'!I53</f>
        <v>0</v>
      </c>
      <c r="I154" s="181" t="s">
        <v>21</v>
      </c>
      <c r="J154" s="181" t="s">
        <v>1091</v>
      </c>
      <c r="K154" s="181">
        <f>'Struktur MPP'!J53</f>
        <v>0</v>
      </c>
    </row>
    <row r="155" spans="1:11" s="61" customFormat="1" ht="15" customHeight="1" x14ac:dyDescent="0.2">
      <c r="A155" s="181" t="str">
        <f>'Struktur MPP'!A54</f>
        <v>I.6.7</v>
      </c>
      <c r="B155" s="181" t="str">
        <f>'Struktur MPP'!B54</f>
        <v>Technischer Rm (Server Rm)</v>
      </c>
      <c r="C155" s="181" t="str">
        <f>'Struktur MPP'!C54</f>
        <v>FF 8</v>
      </c>
      <c r="D155" s="181" t="str">
        <f>'Struktur MPP'!D54</f>
        <v>Raum</v>
      </c>
      <c r="E155" s="195">
        <f>'Struktur MPP'!F54</f>
        <v>0</v>
      </c>
      <c r="F155" s="551" t="str">
        <f>'Struktur MPP'!G54</f>
        <v>-</v>
      </c>
      <c r="G155" s="551">
        <f>'Struktur MPP'!H54</f>
        <v>10</v>
      </c>
      <c r="H155" s="528">
        <f>'Struktur MPP'!I54</f>
        <v>0</v>
      </c>
      <c r="I155" s="181" t="s">
        <v>21</v>
      </c>
      <c r="J155" s="181" t="s">
        <v>1091</v>
      </c>
      <c r="K155" s="181">
        <f>'Struktur MPP'!J54</f>
        <v>0</v>
      </c>
    </row>
    <row r="156" spans="1:11" s="61" customFormat="1" ht="15" customHeight="1" x14ac:dyDescent="0.2">
      <c r="A156" s="181" t="str">
        <f>'Struktur MPP'!A55</f>
        <v>I.6.8</v>
      </c>
      <c r="B156" s="181" t="str">
        <f>'Struktur MPP'!B55</f>
        <v>Lift (EG - OG) 800 Kg</v>
      </c>
      <c r="C156" s="181" t="str">
        <f>'Struktur MPP'!C55</f>
        <v>VF 9</v>
      </c>
      <c r="D156" s="181" t="str">
        <f>'Struktur MPP'!D55</f>
        <v>Raum</v>
      </c>
      <c r="E156" s="195">
        <f>'Struktur MPP'!F55</f>
        <v>0</v>
      </c>
      <c r="F156" s="551" t="str">
        <f>'Struktur MPP'!G55</f>
        <v>-</v>
      </c>
      <c r="G156" s="551">
        <f>'Struktur MPP'!H55</f>
        <v>6</v>
      </c>
      <c r="H156" s="528">
        <f>'Struktur MPP'!I55</f>
        <v>0</v>
      </c>
      <c r="I156" s="181" t="s">
        <v>21</v>
      </c>
      <c r="J156" s="181" t="s">
        <v>1091</v>
      </c>
      <c r="K156" s="181">
        <f>'Struktur MPP'!J55</f>
        <v>0</v>
      </c>
    </row>
    <row r="157" spans="1:11" s="61" customFormat="1" ht="15" customHeight="1" x14ac:dyDescent="0.2">
      <c r="A157" s="181" t="str">
        <f>'Struktur MPP'!A56</f>
        <v>I.6.9</v>
      </c>
      <c r="B157" s="181" t="str">
        <f>'Struktur MPP'!B56</f>
        <v>Putzraum Betreiber</v>
      </c>
      <c r="C157" s="181" t="str">
        <f>'Struktur MPP'!C56</f>
        <v>NNF 7</v>
      </c>
      <c r="D157" s="181" t="str">
        <f>'Struktur MPP'!D56</f>
        <v>Raum</v>
      </c>
      <c r="E157" s="195">
        <f>'Struktur MPP'!F56</f>
        <v>0</v>
      </c>
      <c r="F157" s="551" t="str">
        <f>'Struktur MPP'!G56</f>
        <v>-</v>
      </c>
      <c r="G157" s="551">
        <f>'Struktur MPP'!H56</f>
        <v>12</v>
      </c>
      <c r="H157" s="528">
        <f>'Struktur MPP'!I56</f>
        <v>0</v>
      </c>
      <c r="I157" s="181" t="s">
        <v>21</v>
      </c>
      <c r="J157" s="181" t="s">
        <v>1091</v>
      </c>
      <c r="K157" s="181">
        <f>'Struktur MPP'!J56</f>
        <v>0</v>
      </c>
    </row>
    <row r="158" spans="1:11" s="61" customFormat="1" ht="15" customHeight="1" x14ac:dyDescent="0.2">
      <c r="A158" s="181" t="str">
        <f>'Struktur MPP'!A57</f>
        <v>I.6.10</v>
      </c>
      <c r="B158" s="181" t="str">
        <f>'Struktur MPP'!B57</f>
        <v>Mat Mag für Diensthunde inkl Mobiliar/Tresor für Ü-Mat (Drogen/Sprengstoff)</v>
      </c>
      <c r="C158" s="181" t="str">
        <f>'Struktur MPP'!C57</f>
        <v>HNF 4</v>
      </c>
      <c r="D158" s="181" t="str">
        <f>'Struktur MPP'!D57</f>
        <v>Raum</v>
      </c>
      <c r="E158" s="195">
        <f>'Struktur MPP'!F57</f>
        <v>0</v>
      </c>
      <c r="F158" s="551" t="str">
        <f>'Struktur MPP'!G57</f>
        <v>-</v>
      </c>
      <c r="G158" s="551">
        <f>'Struktur MPP'!H57</f>
        <v>10</v>
      </c>
      <c r="H158" s="528">
        <f>'Struktur MPP'!I57</f>
        <v>0</v>
      </c>
      <c r="I158" s="181" t="s">
        <v>21</v>
      </c>
      <c r="J158" s="181" t="s">
        <v>1091</v>
      </c>
      <c r="K158" s="181">
        <f>'Struktur MPP'!J57</f>
        <v>0</v>
      </c>
    </row>
    <row r="159" spans="1:11" s="61" customFormat="1" ht="15" customHeight="1" x14ac:dyDescent="0.2">
      <c r="A159" s="181" t="str">
        <f>'Struktur MPP'!A58</f>
        <v>I.6.11</v>
      </c>
      <c r="B159" s="181" t="str">
        <f>'Struktur MPP'!B58</f>
        <v>Garagenanteil mil Einsatzfahrzeuge</v>
      </c>
      <c r="C159" s="181" t="str">
        <f>'Struktur MPP'!C58</f>
        <v>HNF 4</v>
      </c>
      <c r="D159" s="181" t="str">
        <f>'Struktur MPP'!D58</f>
        <v>Anzahl Fz in Garage</v>
      </c>
      <c r="E159" s="195" t="str">
        <f>'Struktur MPP'!F58</f>
        <v>-</v>
      </c>
      <c r="F159" s="551" t="str">
        <f>'Struktur MPP'!G58</f>
        <v>-</v>
      </c>
      <c r="G159" s="551">
        <f>'Struktur MPP'!H58</f>
        <v>30</v>
      </c>
      <c r="H159" s="528">
        <f>'Struktur MPP'!I58</f>
        <v>0</v>
      </c>
      <c r="I159" s="181" t="s">
        <v>21</v>
      </c>
      <c r="J159" s="181" t="s">
        <v>1091</v>
      </c>
      <c r="K159" s="181">
        <f>'Struktur MPP'!J58</f>
        <v>0</v>
      </c>
    </row>
    <row r="160" spans="1:11" s="61" customFormat="1" ht="15" customHeight="1" x14ac:dyDescent="0.2">
      <c r="A160" s="181" t="str">
        <f>'Struktur MPP'!A59</f>
        <v>I.6.12</v>
      </c>
      <c r="B160" s="181" t="str">
        <f>'Struktur MPP'!B59</f>
        <v>Garagenanteil mil Motorräder</v>
      </c>
      <c r="C160" s="181" t="str">
        <f>'Struktur MPP'!C59</f>
        <v>HNF 4</v>
      </c>
      <c r="D160" s="181" t="str">
        <f>'Struktur MPP'!D59</f>
        <v>Anzahl Fz in Garage</v>
      </c>
      <c r="E160" s="195" t="str">
        <f>'Struktur MPP'!F59</f>
        <v>-</v>
      </c>
      <c r="F160" s="551" t="str">
        <f>'Struktur MPP'!G59</f>
        <v>-</v>
      </c>
      <c r="G160" s="551">
        <f>'Struktur MPP'!H59</f>
        <v>10</v>
      </c>
      <c r="H160" s="528">
        <f>'Struktur MPP'!I59</f>
        <v>0</v>
      </c>
      <c r="I160" s="181" t="s">
        <v>21</v>
      </c>
      <c r="J160" s="181" t="s">
        <v>1091</v>
      </c>
      <c r="K160" s="181">
        <f>'Struktur MPP'!J59</f>
        <v>0</v>
      </c>
    </row>
    <row r="161" spans="1:11" s="61" customFormat="1" ht="15" customHeight="1" x14ac:dyDescent="0.2">
      <c r="A161" s="181" t="str">
        <f>'Struktur MPP'!A60</f>
        <v>I.6.13</v>
      </c>
      <c r="B161" s="181" t="str">
        <f>'Struktur MPP'!B60</f>
        <v>Aussenparkplätze Dienstfahrzeuge</v>
      </c>
      <c r="C161" s="181" t="str">
        <f>'Struktur MPP'!C60</f>
        <v>BUF 10</v>
      </c>
      <c r="D161" s="181" t="str">
        <f>'Struktur MPP'!D60</f>
        <v>Anzahl Fz in Garage</v>
      </c>
      <c r="E161" s="195" t="str">
        <f>'Struktur MPP'!F60</f>
        <v>-</v>
      </c>
      <c r="F161" s="551" t="str">
        <f>'Struktur MPP'!G60</f>
        <v>-</v>
      </c>
      <c r="G161" s="551">
        <f>'Struktur MPP'!H60</f>
        <v>18</v>
      </c>
      <c r="H161" s="528">
        <f>'Struktur MPP'!I60</f>
        <v>0</v>
      </c>
      <c r="I161" s="181" t="s">
        <v>21</v>
      </c>
      <c r="J161" s="181" t="s">
        <v>1091</v>
      </c>
      <c r="K161" s="181">
        <f>'Struktur MPP'!J60</f>
        <v>0</v>
      </c>
    </row>
    <row r="162" spans="1:11" s="61" customFormat="1" ht="15" customHeight="1" x14ac:dyDescent="0.2">
      <c r="A162" s="181" t="str">
        <f>'Struktur MPP'!A61</f>
        <v>I.6.14</v>
      </c>
      <c r="B162" s="181" t="str">
        <f>'Struktur MPP'!B61</f>
        <v>Aussenparkplätze Mitarbeiter</v>
      </c>
      <c r="C162" s="181" t="str">
        <f>'Struktur MPP'!C61</f>
        <v>BUF 10</v>
      </c>
      <c r="D162" s="181" t="str">
        <f>'Struktur MPP'!D61</f>
        <v>Aussenfläche</v>
      </c>
      <c r="E162" s="195" t="str">
        <f>'Struktur MPP'!F61</f>
        <v>-</v>
      </c>
      <c r="F162" s="551" t="str">
        <f>'Struktur MPP'!G61</f>
        <v>-</v>
      </c>
      <c r="G162" s="551">
        <f>'Struktur MPP'!H61</f>
        <v>15</v>
      </c>
      <c r="H162" s="528">
        <f>'Struktur MPP'!I61</f>
        <v>0</v>
      </c>
      <c r="I162" s="181" t="s">
        <v>21</v>
      </c>
      <c r="J162" s="181" t="s">
        <v>1091</v>
      </c>
      <c r="K162" s="181">
        <f>'Struktur MPP'!J61</f>
        <v>0</v>
      </c>
    </row>
    <row r="163" spans="1:11" s="61" customFormat="1" ht="15" customHeight="1" x14ac:dyDescent="0.2">
      <c r="A163" s="181" t="str">
        <f>'Struktur MPP'!A62</f>
        <v>I.6.15</v>
      </c>
      <c r="B163" s="181" t="str">
        <f>'Struktur MPP'!B62</f>
        <v>Aussenparkplätze für Besucher</v>
      </c>
      <c r="C163" s="181" t="str">
        <f>'Struktur MPP'!C62</f>
        <v>BUF 10</v>
      </c>
      <c r="D163" s="181" t="str">
        <f>'Struktur MPP'!D62</f>
        <v>Aussenfläche</v>
      </c>
      <c r="E163" s="195">
        <f>'Struktur MPP'!F62</f>
        <v>0</v>
      </c>
      <c r="F163" s="551" t="str">
        <f>'Struktur MPP'!G62</f>
        <v>-</v>
      </c>
      <c r="G163" s="551">
        <f>'Struktur MPP'!H62</f>
        <v>15</v>
      </c>
      <c r="H163" s="528">
        <f>'Struktur MPP'!I62</f>
        <v>0</v>
      </c>
      <c r="I163" s="181" t="s">
        <v>21</v>
      </c>
      <c r="J163" s="181" t="s">
        <v>1091</v>
      </c>
      <c r="K163" s="181">
        <f>'Struktur MPP'!J62</f>
        <v>0</v>
      </c>
    </row>
    <row r="164" spans="1:11" s="61" customFormat="1" ht="15" customHeight="1" x14ac:dyDescent="0.2">
      <c r="A164" s="181" t="str">
        <f>'Struktur MPP'!A63</f>
        <v>I.6.16</v>
      </c>
      <c r="B164" s="181" t="str">
        <f>'Struktur MPP'!B63</f>
        <v>Hundezwinger</v>
      </c>
      <c r="C164" s="181" t="str">
        <f>'Struktur MPP'!C63</f>
        <v>BUF 10</v>
      </c>
      <c r="D164" s="181" t="str">
        <f>'Struktur MPP'!D63</f>
        <v>Aussenfläche</v>
      </c>
      <c r="E164" s="195">
        <f>'Struktur MPP'!F63</f>
        <v>0</v>
      </c>
      <c r="F164" s="551" t="str">
        <f>'Struktur MPP'!G63</f>
        <v>-</v>
      </c>
      <c r="G164" s="551">
        <f>'Struktur MPP'!H63</f>
        <v>8</v>
      </c>
      <c r="H164" s="528">
        <f>'Struktur MPP'!I63</f>
        <v>0</v>
      </c>
      <c r="I164" s="181" t="s">
        <v>21</v>
      </c>
      <c r="J164" s="181" t="s">
        <v>1091</v>
      </c>
      <c r="K164" s="181">
        <f>'Struktur MPP'!J63</f>
        <v>0</v>
      </c>
    </row>
    <row r="165" spans="1:11" s="61" customFormat="1" ht="15" customHeight="1" x14ac:dyDescent="0.2">
      <c r="A165" s="181" t="str">
        <f>'Struktur MPP'!A64</f>
        <v>I.6.17</v>
      </c>
      <c r="B165" s="181" t="str">
        <f>'Struktur MPP'!B64</f>
        <v>Externer Hausanschluss für Eigenstromanlage (Notstrom)</v>
      </c>
      <c r="C165" s="181" t="str">
        <f>'Struktur MPP'!C64</f>
        <v>BUF 10</v>
      </c>
      <c r="D165" s="181" t="str">
        <f>'Struktur MPP'!D64</f>
        <v>Aussenfläche</v>
      </c>
      <c r="E165" s="195">
        <f>'Struktur MPP'!F64</f>
        <v>0</v>
      </c>
      <c r="F165" s="551" t="str">
        <f>'Struktur MPP'!G64</f>
        <v>-</v>
      </c>
      <c r="G165" s="551">
        <f>'Struktur MPP'!H64</f>
        <v>25</v>
      </c>
      <c r="H165" s="528">
        <f>'Struktur MPP'!I64</f>
        <v>0</v>
      </c>
      <c r="I165" s="181" t="s">
        <v>21</v>
      </c>
      <c r="J165" s="181" t="s">
        <v>1091</v>
      </c>
      <c r="K165" s="181">
        <f>'Struktur MPP'!J64</f>
        <v>0</v>
      </c>
    </row>
    <row r="166" spans="1:11" s="61" customFormat="1" ht="15" customHeight="1" x14ac:dyDescent="0.2">
      <c r="A166" s="181" t="str">
        <f>'Struktur MPP'!A65</f>
        <v>I.6.18</v>
      </c>
      <c r="B166" s="181" t="str">
        <f>'Struktur MPP'!B65</f>
        <v>Recycling / Abfall (zentral)</v>
      </c>
      <c r="C166" s="181" t="str">
        <f>'Struktur MPP'!C65</f>
        <v>BUF 10</v>
      </c>
      <c r="D166" s="181" t="str">
        <f>'Struktur MPP'!D65</f>
        <v>Aussenfläche</v>
      </c>
      <c r="E166" s="195">
        <f>'Struktur MPP'!F65</f>
        <v>0</v>
      </c>
      <c r="F166" s="551">
        <f>'Struktur MPP'!G65</f>
        <v>0</v>
      </c>
      <c r="G166" s="551" t="str">
        <f>'Struktur MPP'!H65</f>
        <v>-</v>
      </c>
      <c r="H166" s="528">
        <f>'Struktur MPP'!I65</f>
        <v>0</v>
      </c>
      <c r="I166" s="181" t="s">
        <v>21</v>
      </c>
      <c r="J166" s="181" t="s">
        <v>1091</v>
      </c>
      <c r="K166" s="181">
        <f>'Struktur MPP'!J65</f>
        <v>0</v>
      </c>
    </row>
    <row r="167" spans="1:11" s="61" customFormat="1" ht="15" customHeight="1" x14ac:dyDescent="0.2">
      <c r="A167" s="181" t="str">
        <f>'Struktur MPP'!A68</f>
        <v>---</v>
      </c>
      <c r="B167" s="181">
        <f>'Struktur MPP'!B68</f>
        <v>0</v>
      </c>
      <c r="C167" s="181" t="str">
        <f>'Struktur MPP'!C68</f>
        <v>---</v>
      </c>
      <c r="D167" s="181" t="str">
        <f>'Struktur MPP'!D68</f>
        <v>m²</v>
      </c>
      <c r="E167" s="195">
        <f>'Struktur MPP'!F68</f>
        <v>0</v>
      </c>
      <c r="F167" s="551" t="str">
        <f>'Struktur MPP'!G68</f>
        <v>-</v>
      </c>
      <c r="G167" s="551">
        <f>'Struktur MPP'!H68</f>
        <v>0</v>
      </c>
      <c r="H167" s="528">
        <f>'Struktur MPP'!I68</f>
        <v>0</v>
      </c>
      <c r="I167" s="181" t="s">
        <v>21</v>
      </c>
      <c r="J167" s="181" t="s">
        <v>1091</v>
      </c>
      <c r="K167" s="181">
        <f>'Struktur MPP'!J68</f>
        <v>0</v>
      </c>
    </row>
    <row r="168" spans="1:11" s="61" customFormat="1" ht="15" customHeight="1" x14ac:dyDescent="0.2">
      <c r="A168" s="181" t="str">
        <f>'Struktur MPP'!A69</f>
        <v>---</v>
      </c>
      <c r="B168" s="181">
        <f>'Struktur MPP'!B69</f>
        <v>0</v>
      </c>
      <c r="C168" s="181" t="str">
        <f>'Struktur MPP'!C69</f>
        <v>---</v>
      </c>
      <c r="D168" s="181" t="str">
        <f>'Struktur MPP'!D69</f>
        <v>m²</v>
      </c>
      <c r="E168" s="195">
        <f>'Struktur MPP'!F69</f>
        <v>0</v>
      </c>
      <c r="F168" s="551" t="str">
        <f>'Struktur MPP'!G69</f>
        <v>-</v>
      </c>
      <c r="G168" s="551">
        <f>'Struktur MPP'!H69</f>
        <v>0</v>
      </c>
      <c r="H168" s="528">
        <f>'Struktur MPP'!I69</f>
        <v>0</v>
      </c>
      <c r="I168" s="181" t="s">
        <v>21</v>
      </c>
      <c r="J168" s="181" t="s">
        <v>1091</v>
      </c>
      <c r="K168" s="181">
        <f>'Struktur MPP'!J69</f>
        <v>0</v>
      </c>
    </row>
    <row r="169" spans="1:11" s="61" customFormat="1" ht="15" customHeight="1" x14ac:dyDescent="0.2">
      <c r="A169" s="181" t="str">
        <f>'Struktur MPP'!A70</f>
        <v>---</v>
      </c>
      <c r="B169" s="181">
        <f>'Struktur MPP'!B70</f>
        <v>0</v>
      </c>
      <c r="C169" s="181" t="str">
        <f>'Struktur MPP'!C70</f>
        <v>---</v>
      </c>
      <c r="D169" s="181" t="str">
        <f>'Struktur MPP'!D70</f>
        <v>m²</v>
      </c>
      <c r="E169" s="195">
        <f>'Struktur MPP'!F70</f>
        <v>0</v>
      </c>
      <c r="F169" s="551" t="str">
        <f>'Struktur MPP'!G70</f>
        <v>-</v>
      </c>
      <c r="G169" s="551">
        <f>'Struktur MPP'!H70</f>
        <v>0</v>
      </c>
      <c r="H169" s="528">
        <f>'Struktur MPP'!I70</f>
        <v>0</v>
      </c>
      <c r="I169" s="181" t="s">
        <v>21</v>
      </c>
      <c r="J169" s="181" t="s">
        <v>1091</v>
      </c>
      <c r="K169" s="181">
        <f>'Struktur MPP'!J70</f>
        <v>0</v>
      </c>
    </row>
    <row r="170" spans="1:11" s="61" customFormat="1" ht="15" customHeight="1" x14ac:dyDescent="0.2">
      <c r="A170" s="181" t="str">
        <f>'Struktur MPP'!A71</f>
        <v>---</v>
      </c>
      <c r="B170" s="181">
        <f>'Struktur MPP'!B71</f>
        <v>0</v>
      </c>
      <c r="C170" s="181" t="str">
        <f>'Struktur MPP'!C71</f>
        <v>---</v>
      </c>
      <c r="D170" s="181" t="str">
        <f>'Struktur MPP'!D71</f>
        <v>m²</v>
      </c>
      <c r="E170" s="195">
        <f>'Struktur MPP'!F71</f>
        <v>0</v>
      </c>
      <c r="F170" s="551" t="str">
        <f>'Struktur MPP'!G71</f>
        <v>-</v>
      </c>
      <c r="G170" s="551">
        <f>'Struktur MPP'!H71</f>
        <v>0</v>
      </c>
      <c r="H170" s="528">
        <f>'Struktur MPP'!I71</f>
        <v>0</v>
      </c>
      <c r="I170" s="181" t="s">
        <v>21</v>
      </c>
      <c r="J170" s="181" t="s">
        <v>1091</v>
      </c>
      <c r="K170" s="181">
        <f>'Struktur MPP'!J71</f>
        <v>0</v>
      </c>
    </row>
    <row r="171" spans="1:11" s="61" customFormat="1" ht="15" customHeight="1" x14ac:dyDescent="0.2">
      <c r="A171" s="181" t="str">
        <f>'Struktur MPP'!A72</f>
        <v>---</v>
      </c>
      <c r="B171" s="181">
        <f>'Struktur MPP'!B72</f>
        <v>0</v>
      </c>
      <c r="C171" s="181" t="str">
        <f>'Struktur MPP'!C72</f>
        <v>---</v>
      </c>
      <c r="D171" s="181" t="str">
        <f>'Struktur MPP'!D72</f>
        <v>m²</v>
      </c>
      <c r="E171" s="195">
        <f>'Struktur MPP'!F72</f>
        <v>0</v>
      </c>
      <c r="F171" s="551" t="str">
        <f>'Struktur MPP'!G72</f>
        <v>-</v>
      </c>
      <c r="G171" s="551">
        <f>'Struktur MPP'!H72</f>
        <v>0</v>
      </c>
      <c r="H171" s="528">
        <f>'Struktur MPP'!I72</f>
        <v>0</v>
      </c>
      <c r="I171" s="181" t="s">
        <v>21</v>
      </c>
      <c r="J171" s="181" t="s">
        <v>1091</v>
      </c>
      <c r="K171" s="181">
        <f>'Struktur MPP'!J72</f>
        <v>0</v>
      </c>
    </row>
    <row r="172" spans="1:11" s="61" customFormat="1" ht="15" customHeight="1" x14ac:dyDescent="0.2">
      <c r="A172" s="181" t="str">
        <f>'Struktur MP SI DET'!A23</f>
        <v>I.2.1</v>
      </c>
      <c r="B172" s="181" t="str">
        <f>'Struktur MP SI DET'!B23</f>
        <v>2-er Büro (2 BAP) Det C und Stv</v>
      </c>
      <c r="C172" s="181" t="str">
        <f>'Struktur MP SI DET'!C23</f>
        <v>HNF 2</v>
      </c>
      <c r="D172" s="181" t="str">
        <f>'Struktur MP SI DET'!D23</f>
        <v>BAP/AdMP</v>
      </c>
      <c r="E172" s="195">
        <f>'Struktur MP SI DET'!F23</f>
        <v>0</v>
      </c>
      <c r="F172" s="551">
        <f>'Struktur MP SI DET'!G23</f>
        <v>11</v>
      </c>
      <c r="G172" s="551">
        <f>'Struktur MP SI DET'!H23</f>
        <v>0</v>
      </c>
      <c r="H172" s="528">
        <f>'Struktur MP SI DET'!I23</f>
        <v>0</v>
      </c>
      <c r="I172" s="181" t="s">
        <v>23</v>
      </c>
      <c r="J172" s="181" t="s">
        <v>1089</v>
      </c>
      <c r="K172" s="181">
        <f>'Struktur MP SI DET'!J23</f>
        <v>0</v>
      </c>
    </row>
    <row r="173" spans="1:11" s="61" customFormat="1" ht="15" customHeight="1" x14ac:dyDescent="0.2">
      <c r="A173" s="181" t="str">
        <f>'Struktur MP SI DET'!A24</f>
        <v>I.2.2</v>
      </c>
      <c r="B173" s="181" t="str">
        <f>'Struktur MP SI DET'!B24</f>
        <v>2-er Büro (2 BAP) Gr Fhr Det</v>
      </c>
      <c r="C173" s="181" t="str">
        <f>'Struktur MP SI DET'!C24</f>
        <v>HNF 2</v>
      </c>
      <c r="D173" s="181" t="str">
        <f>'Struktur MP SI DET'!D24</f>
        <v>BAP/AdMP</v>
      </c>
      <c r="E173" s="195">
        <f>'Struktur MP SI DET'!F24</f>
        <v>0</v>
      </c>
      <c r="F173" s="551">
        <f>'Struktur MP SI DET'!G24</f>
        <v>11</v>
      </c>
      <c r="G173" s="551">
        <f>'Struktur MP SI DET'!H24</f>
        <v>0</v>
      </c>
      <c r="H173" s="528">
        <f>'Struktur MP SI DET'!I24</f>
        <v>0</v>
      </c>
      <c r="I173" s="181" t="s">
        <v>23</v>
      </c>
      <c r="J173" s="181" t="s">
        <v>1089</v>
      </c>
      <c r="K173" s="181">
        <f>'Struktur MP SI DET'!J24</f>
        <v>0</v>
      </c>
    </row>
    <row r="174" spans="1:11" s="61" customFormat="1" ht="15" customHeight="1" x14ac:dyDescent="0.2">
      <c r="A174" s="181" t="str">
        <f>'Struktur MP SI DET'!A25</f>
        <v>I.2.3</v>
      </c>
      <c r="B174" s="181" t="str">
        <f>'Struktur MP SI DET'!B25</f>
        <v>2-er Büro (2 BAP) MP Uof Det</v>
      </c>
      <c r="C174" s="181" t="str">
        <f>'Struktur MP SI DET'!C25</f>
        <v>HNF 2</v>
      </c>
      <c r="D174" s="181" t="str">
        <f>'Struktur MP SI DET'!D25</f>
        <v>BAP/AdMP</v>
      </c>
      <c r="E174" s="195">
        <f>'Struktur MP SI DET'!F25</f>
        <v>0</v>
      </c>
      <c r="F174" s="551">
        <f>'Struktur MP SI DET'!G25</f>
        <v>11</v>
      </c>
      <c r="G174" s="551">
        <f>'Struktur MP SI DET'!H25</f>
        <v>0</v>
      </c>
      <c r="H174" s="528">
        <f>'Struktur MP SI DET'!I25</f>
        <v>0</v>
      </c>
      <c r="I174" s="181" t="s">
        <v>23</v>
      </c>
      <c r="J174" s="181" t="s">
        <v>1089</v>
      </c>
      <c r="K174" s="181">
        <f>'Struktur MP SI DET'!J25</f>
        <v>0</v>
      </c>
    </row>
    <row r="175" spans="1:11" s="61" customFormat="1" ht="15" customHeight="1" x14ac:dyDescent="0.2">
      <c r="A175" s="181" t="str">
        <f>'Struktur MP SI DET'!A26</f>
        <v>I.2.4</v>
      </c>
      <c r="B175" s="181" t="str">
        <f>'Struktur MP SI DET'!B26</f>
        <v>Caddyraum</v>
      </c>
      <c r="C175" s="181" t="str">
        <f>'Struktur MP SI DET'!C26</f>
        <v>HNF 4</v>
      </c>
      <c r="D175" s="181" t="str">
        <f>'Struktur MP SI DET'!D26</f>
        <v>m2/AdMP</v>
      </c>
      <c r="E175" s="195">
        <f>'Struktur MP SI DET'!F26</f>
        <v>0</v>
      </c>
      <c r="F175" s="551">
        <f>'Struktur MP SI DET'!G26</f>
        <v>1</v>
      </c>
      <c r="G175" s="551" t="str">
        <f>'Struktur MP SI DET'!H26</f>
        <v>-</v>
      </c>
      <c r="H175" s="528">
        <f>'Struktur MP SI DET'!I26</f>
        <v>0</v>
      </c>
      <c r="I175" s="181" t="s">
        <v>23</v>
      </c>
      <c r="J175" s="181" t="s">
        <v>1089</v>
      </c>
      <c r="K175" s="181">
        <f>'Struktur MP SI DET'!J26</f>
        <v>0</v>
      </c>
    </row>
    <row r="176" spans="1:11" s="61" customFormat="1" ht="15" customHeight="1" x14ac:dyDescent="0.2">
      <c r="A176" s="181" t="str">
        <f>'Struktur MP SI DET'!A27</f>
        <v>I.2.3</v>
      </c>
      <c r="B176" s="181" t="str">
        <f>'Struktur MP SI DET'!B27</f>
        <v>Raum für Büromaterial/Bürogeräte</v>
      </c>
      <c r="C176" s="181" t="str">
        <f>'Struktur MP SI DET'!C27</f>
        <v>HNF 4</v>
      </c>
      <c r="D176" s="181" t="str">
        <f>'Struktur MP SI DET'!D27</f>
        <v>Raum</v>
      </c>
      <c r="E176" s="195">
        <f>'Struktur MP SI DET'!F27</f>
        <v>0</v>
      </c>
      <c r="F176" s="551" t="str">
        <f>'Struktur MP SI DET'!G27</f>
        <v>-</v>
      </c>
      <c r="G176" s="551">
        <f>'Struktur MP SI DET'!H27</f>
        <v>0</v>
      </c>
      <c r="H176" s="528">
        <f>'Struktur MP SI DET'!I27</f>
        <v>0</v>
      </c>
      <c r="I176" s="181" t="s">
        <v>23</v>
      </c>
      <c r="J176" s="181" t="s">
        <v>1089</v>
      </c>
      <c r="K176" s="181">
        <f>'Struktur MP SI DET'!J27</f>
        <v>0</v>
      </c>
    </row>
    <row r="177" spans="1:11" s="61" customFormat="1" ht="15" customHeight="1" x14ac:dyDescent="0.2">
      <c r="A177" s="181" t="str">
        <f>'Struktur MP SI DET'!A28</f>
        <v>I.2.6</v>
      </c>
      <c r="B177" s="181" t="str">
        <f>'Struktur MP SI DET'!B28</f>
        <v xml:space="preserve">Sanitärräume Besucher unisex (WC/Lavabo) </v>
      </c>
      <c r="C177" s="181" t="str">
        <f>'Struktur MP SI DET'!C28</f>
        <v>NNF 7</v>
      </c>
      <c r="D177" s="181" t="str">
        <f>'Struktur MP SI DET'!D28</f>
        <v>Raum</v>
      </c>
      <c r="E177" s="195">
        <f>'Struktur MP SI DET'!F28</f>
        <v>0</v>
      </c>
      <c r="F177" s="551" t="str">
        <f>'Struktur MP SI DET'!G28</f>
        <v>-</v>
      </c>
      <c r="G177" s="551">
        <f>'Struktur MP SI DET'!H28</f>
        <v>2</v>
      </c>
      <c r="H177" s="528">
        <f>'Struktur MP SI DET'!I28</f>
        <v>0</v>
      </c>
      <c r="I177" s="181" t="s">
        <v>23</v>
      </c>
      <c r="J177" s="181" t="s">
        <v>1089</v>
      </c>
      <c r="K177" s="181">
        <f>'Struktur MP SI DET'!J28</f>
        <v>0</v>
      </c>
    </row>
    <row r="178" spans="1:11" s="61" customFormat="1" ht="15" customHeight="1" x14ac:dyDescent="0.2">
      <c r="A178" s="181" t="str">
        <f>'Struktur MP SI DET'!A31</f>
        <v>I.3.1</v>
      </c>
      <c r="B178" s="181" t="str">
        <f>'Struktur MP SI DET'!B31</f>
        <v>Eingangsschleuse mit gesichertem Zutritt (Loge)</v>
      </c>
      <c r="C178" s="181" t="str">
        <f>'Struktur MP SI DET'!C31</f>
        <v>HNF 2</v>
      </c>
      <c r="D178" s="181" t="str">
        <f>'Struktur MP SI DET'!D31</f>
        <v>Raum</v>
      </c>
      <c r="E178" s="195">
        <f>'Struktur MP SI DET'!F31</f>
        <v>0</v>
      </c>
      <c r="F178" s="551" t="str">
        <f>'Struktur MP SI DET'!G31</f>
        <v>-</v>
      </c>
      <c r="G178" s="551">
        <f>'Struktur MP SI DET'!H31</f>
        <v>12</v>
      </c>
      <c r="H178" s="528">
        <f>'Struktur MP SI DET'!I31</f>
        <v>0</v>
      </c>
      <c r="I178" s="181" t="s">
        <v>23</v>
      </c>
      <c r="J178" s="181" t="s">
        <v>1089</v>
      </c>
      <c r="K178" s="181">
        <f>'Struktur MP SI DET'!J31</f>
        <v>0</v>
      </c>
    </row>
    <row r="179" spans="1:11" s="61" customFormat="1" ht="15" customHeight="1" x14ac:dyDescent="0.2">
      <c r="A179" s="181" t="str">
        <f>'Struktur MP SI DET'!A32</f>
        <v>I.3.2</v>
      </c>
      <c r="B179" s="181" t="str">
        <f>'Struktur MP SI DET'!B32</f>
        <v>Sicherheitsraum (sens Mat, Waffen, Munition)</v>
      </c>
      <c r="C179" s="181" t="str">
        <f>'Struktur MP SI DET'!C32</f>
        <v>HNF 4</v>
      </c>
      <c r="D179" s="181" t="str">
        <f>'Struktur MP SI DET'!D32</f>
        <v>Raum</v>
      </c>
      <c r="E179" s="195">
        <f>'Struktur MP SI DET'!F32</f>
        <v>0</v>
      </c>
      <c r="F179" s="551" t="str">
        <f>'Struktur MP SI DET'!G32</f>
        <v>-</v>
      </c>
      <c r="G179" s="551">
        <f>'Struktur MP SI DET'!H32</f>
        <v>25</v>
      </c>
      <c r="H179" s="528">
        <f>'Struktur MP SI DET'!I32</f>
        <v>0</v>
      </c>
      <c r="I179" s="181" t="s">
        <v>23</v>
      </c>
      <c r="J179" s="181" t="s">
        <v>1089</v>
      </c>
      <c r="K179" s="181">
        <f>'Struktur MP SI DET'!J32</f>
        <v>0</v>
      </c>
    </row>
    <row r="180" spans="1:11" s="61" customFormat="1" ht="15" customHeight="1" x14ac:dyDescent="0.2">
      <c r="A180" s="181" t="str">
        <f>'Struktur MP SI DET'!A35</f>
        <v>I.4.1</v>
      </c>
      <c r="B180" s="181" t="str">
        <f>'Struktur MP SI DET'!B35</f>
        <v>4-er Schlafraum für Frauen</v>
      </c>
      <c r="C180" s="181" t="str">
        <f>'Struktur MP SI DET'!C35</f>
        <v>HNF 1</v>
      </c>
      <c r="D180" s="181" t="str">
        <f>'Struktur MP SI DET'!D35</f>
        <v>Raum</v>
      </c>
      <c r="E180" s="195">
        <f>'Struktur MP SI DET'!F35</f>
        <v>0</v>
      </c>
      <c r="F180" s="551">
        <f>'Struktur MP SI DET'!G35</f>
        <v>4.5</v>
      </c>
      <c r="G180" s="551">
        <f>'Struktur MP SI DET'!H35</f>
        <v>18</v>
      </c>
      <c r="H180" s="528">
        <f>'Struktur MP SI DET'!I35</f>
        <v>0</v>
      </c>
      <c r="I180" s="181" t="s">
        <v>23</v>
      </c>
      <c r="J180" s="181" t="s">
        <v>1089</v>
      </c>
      <c r="K180" s="181">
        <f>'Struktur MP SI DET'!J35</f>
        <v>0</v>
      </c>
    </row>
    <row r="181" spans="1:11" s="61" customFormat="1" ht="15" customHeight="1" x14ac:dyDescent="0.2">
      <c r="A181" s="181" t="str">
        <f>'Struktur MP SI DET'!A36</f>
        <v>I.4.2</v>
      </c>
      <c r="B181" s="181" t="str">
        <f>'Struktur MP SI DET'!B36</f>
        <v>4-er Schlafraum für Männer</v>
      </c>
      <c r="C181" s="181" t="str">
        <f>'Struktur MP SI DET'!C36</f>
        <v>HNF 1</v>
      </c>
      <c r="D181" s="181" t="str">
        <f>'Struktur MP SI DET'!D36</f>
        <v>Raum</v>
      </c>
      <c r="E181" s="195">
        <f>'Struktur MP SI DET'!F36</f>
        <v>0</v>
      </c>
      <c r="F181" s="551">
        <f>'Struktur MP SI DET'!G36</f>
        <v>4.5</v>
      </c>
      <c r="G181" s="551">
        <f>'Struktur MP SI DET'!H36</f>
        <v>18</v>
      </c>
      <c r="H181" s="528">
        <f>'Struktur MP SI DET'!I36</f>
        <v>0</v>
      </c>
      <c r="I181" s="181" t="s">
        <v>23</v>
      </c>
      <c r="J181" s="181" t="s">
        <v>1089</v>
      </c>
      <c r="K181" s="181">
        <f>'Struktur MP SI DET'!J36</f>
        <v>0</v>
      </c>
    </row>
    <row r="182" spans="1:11" s="61" customFormat="1" ht="15" customHeight="1" x14ac:dyDescent="0.2">
      <c r="A182" s="181" t="str">
        <f>'Struktur MP SI DET'!A39</f>
        <v>I.5.2</v>
      </c>
      <c r="B182" s="181" t="str">
        <f>'Struktur MP SI DET'!B39</f>
        <v>Garderobe mit grossen Schränken</v>
      </c>
      <c r="C182" s="181" t="str">
        <f>'Struktur MP SI DET'!C39</f>
        <v>NNF 7</v>
      </c>
      <c r="D182" s="181" t="str">
        <f>'Struktur MP SI DET'!D39</f>
        <v>m2/AdMP</v>
      </c>
      <c r="E182" s="195">
        <f>'Struktur MP SI DET'!F39</f>
        <v>0</v>
      </c>
      <c r="F182" s="551">
        <f>'Struktur MP SI DET'!G39</f>
        <v>2.7</v>
      </c>
      <c r="G182" s="551" t="str">
        <f>'Struktur MP SI DET'!H39</f>
        <v>-</v>
      </c>
      <c r="H182" s="528">
        <f>'Struktur MP SI DET'!I39</f>
        <v>0</v>
      </c>
      <c r="I182" s="181" t="s">
        <v>23</v>
      </c>
      <c r="J182" s="181" t="s">
        <v>1089</v>
      </c>
      <c r="K182" s="181">
        <f>'Struktur MP SI DET'!J39</f>
        <v>0</v>
      </c>
    </row>
    <row r="183" spans="1:11" s="61" customFormat="1" ht="15" customHeight="1" x14ac:dyDescent="0.2">
      <c r="A183" s="181" t="str">
        <f>'Struktur MP SI DET'!A40</f>
        <v>I.5.2.1</v>
      </c>
      <c r="B183" s="181" t="str">
        <f>'Struktur MP SI DET'!B40</f>
        <v>Sanitärräume Frauen (WC/Lavabo mit Dusche)</v>
      </c>
      <c r="C183" s="181" t="str">
        <f>'Struktur MP SI DET'!C40</f>
        <v>NNF 7</v>
      </c>
      <c r="D183" s="181" t="str">
        <f>'Struktur MP SI DET'!D40</f>
        <v>Raum</v>
      </c>
      <c r="E183" s="195">
        <f>'Struktur MP SI DET'!F40</f>
        <v>0</v>
      </c>
      <c r="F183" s="551" t="str">
        <f>'Struktur MP SI DET'!G40</f>
        <v>-</v>
      </c>
      <c r="G183" s="551">
        <f>'Struktur MP SI DET'!H40</f>
        <v>8</v>
      </c>
      <c r="H183" s="528">
        <f>'Struktur MP SI DET'!I40</f>
        <v>0</v>
      </c>
      <c r="I183" s="181" t="s">
        <v>23</v>
      </c>
      <c r="J183" s="181" t="s">
        <v>1089</v>
      </c>
      <c r="K183" s="181">
        <f>'Struktur MP SI DET'!J40</f>
        <v>0</v>
      </c>
    </row>
    <row r="184" spans="1:11" s="61" customFormat="1" ht="15" customHeight="1" x14ac:dyDescent="0.2">
      <c r="A184" s="181" t="str">
        <f>'Struktur MP SI DET'!A41</f>
        <v>I.5.2.2</v>
      </c>
      <c r="B184" s="181" t="str">
        <f>'Struktur MP SI DET'!B41</f>
        <v>Sanitärräume Männer (WC/Lavabo mit Dusche)</v>
      </c>
      <c r="C184" s="181" t="str">
        <f>'Struktur MP SI DET'!C41</f>
        <v>NNF 7</v>
      </c>
      <c r="D184" s="181" t="str">
        <f>'Struktur MP SI DET'!D41</f>
        <v>Raum</v>
      </c>
      <c r="E184" s="195">
        <f>'Struktur MP SI DET'!F41</f>
        <v>0</v>
      </c>
      <c r="F184" s="551" t="str">
        <f>'Struktur MP SI DET'!G41</f>
        <v>-</v>
      </c>
      <c r="G184" s="551">
        <f>'Struktur MP SI DET'!H41</f>
        <v>8</v>
      </c>
      <c r="H184" s="528">
        <f>'Struktur MP SI DET'!I41</f>
        <v>0</v>
      </c>
      <c r="I184" s="181" t="s">
        <v>23</v>
      </c>
      <c r="J184" s="181" t="s">
        <v>1089</v>
      </c>
      <c r="K184" s="181">
        <f>'Struktur MP SI DET'!J41</f>
        <v>0</v>
      </c>
    </row>
    <row r="185" spans="1:11" s="61" customFormat="1" ht="15" customHeight="1" x14ac:dyDescent="0.2">
      <c r="A185" s="181" t="str">
        <f>'Struktur MP SI DET'!A44</f>
        <v>I.6.1</v>
      </c>
      <c r="B185" s="181" t="str">
        <f>'Struktur MP SI DET'!B44</f>
        <v>Aufenthaltsraum mit kleiner Küche</v>
      </c>
      <c r="C185" s="181" t="str">
        <f>'Struktur MP SI DET'!C44</f>
        <v>HNF 1</v>
      </c>
      <c r="D185" s="181" t="str">
        <f>'Struktur MP SI DET'!D44</f>
        <v>m2/AdMP</v>
      </c>
      <c r="E185" s="195">
        <f>'Struktur MP SI DET'!F44</f>
        <v>0</v>
      </c>
      <c r="F185" s="551">
        <f>'Struktur MP SI DET'!G44</f>
        <v>2</v>
      </c>
      <c r="G185" s="551" t="str">
        <f>'Struktur MP SI DET'!H44</f>
        <v>-</v>
      </c>
      <c r="H185" s="528">
        <f>'Struktur MP SI DET'!I44</f>
        <v>0</v>
      </c>
      <c r="I185" s="181" t="s">
        <v>23</v>
      </c>
      <c r="J185" s="181" t="s">
        <v>1089</v>
      </c>
      <c r="K185" s="181">
        <f>'Struktur MP SI DET'!J44</f>
        <v>0</v>
      </c>
    </row>
    <row r="186" spans="1:11" s="61" customFormat="1" ht="15" customHeight="1" x14ac:dyDescent="0.2">
      <c r="A186" s="181" t="str">
        <f>'Struktur MP SI DET'!A45</f>
        <v>I.6.2</v>
      </c>
      <c r="B186" s="181" t="str">
        <f>'Struktur MP SI DET'!B45</f>
        <v>Rapportraum / Sitzungsraum</v>
      </c>
      <c r="C186" s="181" t="str">
        <f>'Struktur MP SI DET'!C45</f>
        <v>HNF 2</v>
      </c>
      <c r="D186" s="181" t="str">
        <f>'Struktur MP SI DET'!D45</f>
        <v>m2/AdMP</v>
      </c>
      <c r="E186" s="195">
        <f>'Struktur MP SI DET'!F45</f>
        <v>0</v>
      </c>
      <c r="F186" s="551">
        <f>'Struktur MP SI DET'!G45</f>
        <v>2.5</v>
      </c>
      <c r="G186" s="551" t="str">
        <f>'Struktur MP SI DET'!H45</f>
        <v>-</v>
      </c>
      <c r="H186" s="528">
        <f>'Struktur MP SI DET'!I45</f>
        <v>0</v>
      </c>
      <c r="I186" s="181" t="s">
        <v>23</v>
      </c>
      <c r="J186" s="181" t="s">
        <v>1089</v>
      </c>
      <c r="K186" s="181">
        <f>'Struktur MP SI DET'!J45</f>
        <v>0</v>
      </c>
    </row>
    <row r="187" spans="1:11" s="61" customFormat="1" ht="15" customHeight="1" x14ac:dyDescent="0.2">
      <c r="A187" s="181" t="str">
        <f>'Struktur MP SI DET'!A46</f>
        <v>I.6.3</v>
      </c>
      <c r="B187" s="181" t="str">
        <f>'Struktur MP SI DET'!B46</f>
        <v>Trocknungsraum für Kleider</v>
      </c>
      <c r="C187" s="181" t="str">
        <f>'Struktur MP SI DET'!C46</f>
        <v>HNF 4</v>
      </c>
      <c r="D187" s="181" t="str">
        <f>'Struktur MP SI DET'!D46</f>
        <v>m2/AdMP</v>
      </c>
      <c r="E187" s="195">
        <f>'Struktur MP SI DET'!F46</f>
        <v>0</v>
      </c>
      <c r="F187" s="551">
        <f>'Struktur MP SI DET'!G46</f>
        <v>1.1000000000000001</v>
      </c>
      <c r="G187" s="551" t="str">
        <f>'Struktur MP SI DET'!H46</f>
        <v>-</v>
      </c>
      <c r="H187" s="528">
        <f>'Struktur MP SI DET'!I46</f>
        <v>0</v>
      </c>
      <c r="I187" s="181" t="s">
        <v>23</v>
      </c>
      <c r="J187" s="181" t="s">
        <v>1089</v>
      </c>
      <c r="K187" s="181">
        <f>'Struktur MP SI DET'!J46</f>
        <v>0</v>
      </c>
    </row>
    <row r="188" spans="1:11" s="61" customFormat="1" ht="15" customHeight="1" x14ac:dyDescent="0.2">
      <c r="A188" s="181" t="str">
        <f>'Struktur MP SI DET'!A47</f>
        <v>I.6.4</v>
      </c>
      <c r="B188" s="181" t="str">
        <f>'Struktur MP SI DET'!B47</f>
        <v>Materialmagazin</v>
      </c>
      <c r="C188" s="181" t="str">
        <f>'Struktur MP SI DET'!C47</f>
        <v>HNF 4</v>
      </c>
      <c r="D188" s="181" t="str">
        <f>'Struktur MP SI DET'!D47</f>
        <v>Raum</v>
      </c>
      <c r="E188" s="195">
        <f>'Struktur MP SI DET'!F47</f>
        <v>1</v>
      </c>
      <c r="F188" s="551" t="str">
        <f>'Struktur MP SI DET'!G47</f>
        <v>-</v>
      </c>
      <c r="G188" s="551">
        <f>'Struktur MP SI DET'!H47</f>
        <v>29</v>
      </c>
      <c r="H188" s="528">
        <f>'Struktur MP SI DET'!I47</f>
        <v>0</v>
      </c>
      <c r="I188" s="181" t="s">
        <v>23</v>
      </c>
      <c r="J188" s="181" t="s">
        <v>1089</v>
      </c>
      <c r="K188" s="181">
        <f>'Struktur MP SI DET'!J47</f>
        <v>0</v>
      </c>
    </row>
    <row r="189" spans="1:11" s="61" customFormat="1" ht="15" customHeight="1" x14ac:dyDescent="0.2">
      <c r="A189" s="181" t="str">
        <f>'Struktur MP SI DET'!A48</f>
        <v>I.6.5</v>
      </c>
      <c r="B189" s="181" t="str">
        <f>'Struktur MP SI DET'!B48</f>
        <v>Technischer Rm (Heizung und Lüftung)</v>
      </c>
      <c r="C189" s="181" t="str">
        <f>'Struktur MP SI DET'!C48</f>
        <v>FF 8</v>
      </c>
      <c r="D189" s="181" t="str">
        <f>'Struktur MP SI DET'!D48</f>
        <v>Raum</v>
      </c>
      <c r="E189" s="195">
        <f>'Struktur MP SI DET'!F48</f>
        <v>1</v>
      </c>
      <c r="F189" s="551" t="str">
        <f>'Struktur MP SI DET'!G48</f>
        <v>-</v>
      </c>
      <c r="G189" s="551">
        <f>'Struktur MP SI DET'!H48</f>
        <v>60</v>
      </c>
      <c r="H189" s="528">
        <f>'Struktur MP SI DET'!I48</f>
        <v>0</v>
      </c>
      <c r="I189" s="181" t="s">
        <v>23</v>
      </c>
      <c r="J189" s="181" t="s">
        <v>1089</v>
      </c>
      <c r="K189" s="181">
        <f>'Struktur MP SI DET'!J48</f>
        <v>0</v>
      </c>
    </row>
    <row r="190" spans="1:11" s="61" customFormat="1" ht="15" customHeight="1" x14ac:dyDescent="0.2">
      <c r="A190" s="181" t="str">
        <f>'Struktur MP SI DET'!A49</f>
        <v>I.6.6</v>
      </c>
      <c r="B190" s="181" t="str">
        <f>'Struktur MP SI DET'!B49</f>
        <v>Technischer Rm (Elektro)</v>
      </c>
      <c r="C190" s="181" t="str">
        <f>'Struktur MP SI DET'!C49</f>
        <v>FF 8</v>
      </c>
      <c r="D190" s="181" t="str">
        <f>'Struktur MP SI DET'!D49</f>
        <v>Raum</v>
      </c>
      <c r="E190" s="195">
        <f>'Struktur MP SI DET'!F49</f>
        <v>1</v>
      </c>
      <c r="F190" s="551" t="str">
        <f>'Struktur MP SI DET'!G49</f>
        <v>-</v>
      </c>
      <c r="G190" s="551">
        <f>'Struktur MP SI DET'!H49</f>
        <v>8</v>
      </c>
      <c r="H190" s="528">
        <f>'Struktur MP SI DET'!I49</f>
        <v>0</v>
      </c>
      <c r="I190" s="181" t="s">
        <v>23</v>
      </c>
      <c r="J190" s="181" t="s">
        <v>1089</v>
      </c>
      <c r="K190" s="181">
        <f>'Struktur MP SI DET'!J49</f>
        <v>0</v>
      </c>
    </row>
    <row r="191" spans="1:11" s="61" customFormat="1" ht="15" customHeight="1" x14ac:dyDescent="0.2">
      <c r="A191" s="181" t="str">
        <f>'Struktur MP SI DET'!A50</f>
        <v>I.6.7</v>
      </c>
      <c r="B191" s="181" t="str">
        <f>'Struktur MP SI DET'!B50</f>
        <v>Technischer Rm (Server Rm)</v>
      </c>
      <c r="C191" s="181" t="str">
        <f>'Struktur MP SI DET'!C50</f>
        <v>FF 8</v>
      </c>
      <c r="D191" s="181" t="str">
        <f>'Struktur MP SI DET'!D50</f>
        <v>Raum</v>
      </c>
      <c r="E191" s="195">
        <f>'Struktur MP SI DET'!F50</f>
        <v>1</v>
      </c>
      <c r="F191" s="551" t="str">
        <f>'Struktur MP SI DET'!G50</f>
        <v>-</v>
      </c>
      <c r="G191" s="551">
        <f>'Struktur MP SI DET'!H50</f>
        <v>10</v>
      </c>
      <c r="H191" s="528">
        <f>'Struktur MP SI DET'!I50</f>
        <v>0</v>
      </c>
      <c r="I191" s="181" t="s">
        <v>23</v>
      </c>
      <c r="J191" s="181" t="s">
        <v>1089</v>
      </c>
      <c r="K191" s="181">
        <f>'Struktur MP SI DET'!J50</f>
        <v>0</v>
      </c>
    </row>
    <row r="192" spans="1:11" s="61" customFormat="1" ht="15" customHeight="1" x14ac:dyDescent="0.2">
      <c r="A192" s="181" t="str">
        <f>'Struktur MP SI DET'!A51</f>
        <v>I.6.8</v>
      </c>
      <c r="B192" s="181" t="str">
        <f>'Struktur MP SI DET'!B51</f>
        <v>Lift (EG - OG)</v>
      </c>
      <c r="C192" s="181" t="str">
        <f>'Struktur MP SI DET'!C51</f>
        <v>VF 9</v>
      </c>
      <c r="D192" s="181" t="str">
        <f>'Struktur MP SI DET'!D51</f>
        <v>Raum</v>
      </c>
      <c r="E192" s="195">
        <f>'Struktur MP SI DET'!F51</f>
        <v>1</v>
      </c>
      <c r="F192" s="551" t="str">
        <f>'Struktur MP SI DET'!G51</f>
        <v>-</v>
      </c>
      <c r="G192" s="551">
        <f>'Struktur MP SI DET'!H51</f>
        <v>6</v>
      </c>
      <c r="H192" s="528">
        <f>'Struktur MP SI DET'!I51</f>
        <v>0</v>
      </c>
      <c r="I192" s="181" t="s">
        <v>23</v>
      </c>
      <c r="J192" s="181" t="s">
        <v>1089</v>
      </c>
      <c r="K192" s="181">
        <f>'Struktur MP SI DET'!J51</f>
        <v>0</v>
      </c>
    </row>
    <row r="193" spans="1:11" s="61" customFormat="1" ht="15" customHeight="1" x14ac:dyDescent="0.2">
      <c r="A193" s="181" t="str">
        <f>'Struktur MP SI DET'!A52</f>
        <v>I.6.9</v>
      </c>
      <c r="B193" s="181" t="str">
        <f>'Struktur MP SI DET'!B52</f>
        <v>Putzraum Betreiber</v>
      </c>
      <c r="C193" s="181" t="str">
        <f>'Struktur MP SI DET'!C52</f>
        <v>NNF 7</v>
      </c>
      <c r="D193" s="181" t="str">
        <f>'Struktur MP SI DET'!D52</f>
        <v>Raum</v>
      </c>
      <c r="E193" s="195">
        <f>'Struktur MP SI DET'!F52</f>
        <v>1</v>
      </c>
      <c r="F193" s="551" t="str">
        <f>'Struktur MP SI DET'!G52</f>
        <v>-</v>
      </c>
      <c r="G193" s="551">
        <f>'Struktur MP SI DET'!H52</f>
        <v>12</v>
      </c>
      <c r="H193" s="528">
        <f>'Struktur MP SI DET'!I52</f>
        <v>0</v>
      </c>
      <c r="I193" s="181" t="s">
        <v>23</v>
      </c>
      <c r="J193" s="181" t="s">
        <v>1089</v>
      </c>
      <c r="K193" s="181">
        <f>'Struktur MP SI DET'!J52</f>
        <v>0</v>
      </c>
    </row>
    <row r="194" spans="1:11" s="61" customFormat="1" ht="15" customHeight="1" x14ac:dyDescent="0.2">
      <c r="A194" s="181" t="str">
        <f>'Struktur MP SI DET'!A53</f>
        <v>I.6.10</v>
      </c>
      <c r="B194" s="181" t="str">
        <f>'Struktur MP SI DET'!B53</f>
        <v>Mat Mag für Diensthunde inkl Mobiliar/Tresor für Ü-Mat (Drogen/Sprengstoff)</v>
      </c>
      <c r="C194" s="181" t="str">
        <f>'Struktur MP SI DET'!C53</f>
        <v>HNF 4</v>
      </c>
      <c r="D194" s="181" t="str">
        <f>'Struktur MP SI DET'!D53</f>
        <v>Raum</v>
      </c>
      <c r="E194" s="195">
        <f>'Struktur MP SI DET'!F53</f>
        <v>1</v>
      </c>
      <c r="F194" s="551" t="str">
        <f>'Struktur MP SI DET'!G53</f>
        <v>-</v>
      </c>
      <c r="G194" s="551">
        <f>'Struktur MP SI DET'!H53</f>
        <v>10</v>
      </c>
      <c r="H194" s="528">
        <f>'Struktur MP SI DET'!I53</f>
        <v>0</v>
      </c>
      <c r="I194" s="181" t="s">
        <v>23</v>
      </c>
      <c r="J194" s="181" t="s">
        <v>1089</v>
      </c>
      <c r="K194" s="181">
        <f>'Struktur MP SI DET'!J53</f>
        <v>0</v>
      </c>
    </row>
    <row r="195" spans="1:11" s="61" customFormat="1" ht="15" customHeight="1" x14ac:dyDescent="0.2">
      <c r="A195" s="181" t="str">
        <f>'Struktur MP SI DET'!A54</f>
        <v>I.6.11</v>
      </c>
      <c r="B195" s="181" t="str">
        <f>'Struktur MP SI DET'!B54</f>
        <v>Garagenanteil mil Einsatzfahrzeuge</v>
      </c>
      <c r="C195" s="181" t="str">
        <f>'Struktur MP SI DET'!C54</f>
        <v>HNF 4</v>
      </c>
      <c r="D195" s="181" t="str">
        <f>'Struktur MP SI DET'!D54</f>
        <v>Anzahl Fz in Garage</v>
      </c>
      <c r="E195" s="195" t="str">
        <f>'Struktur MP SI DET'!F54</f>
        <v>-</v>
      </c>
      <c r="F195" s="551" t="str">
        <f>'Struktur MP SI DET'!G54</f>
        <v>-</v>
      </c>
      <c r="G195" s="551">
        <f>'Struktur MP SI DET'!H54</f>
        <v>30</v>
      </c>
      <c r="H195" s="528">
        <f>'Struktur MP SI DET'!I54</f>
        <v>0</v>
      </c>
      <c r="I195" s="181" t="s">
        <v>23</v>
      </c>
      <c r="J195" s="181" t="s">
        <v>1089</v>
      </c>
      <c r="K195" s="181">
        <f>'Struktur MP SI DET'!J54</f>
        <v>0</v>
      </c>
    </row>
    <row r="196" spans="1:11" s="61" customFormat="1" ht="15" customHeight="1" x14ac:dyDescent="0.2">
      <c r="A196" s="181" t="str">
        <f>'Struktur MP SI DET'!A55</f>
        <v>I.6.12</v>
      </c>
      <c r="B196" s="181" t="str">
        <f>'Struktur MP SI DET'!B55</f>
        <v>Garagenanteil mil Motorräder</v>
      </c>
      <c r="C196" s="181" t="str">
        <f>'Struktur MP SI DET'!C55</f>
        <v>HNF 4</v>
      </c>
      <c r="D196" s="181" t="str">
        <f>'Struktur MP SI DET'!D55</f>
        <v>Anzahl Fz in Garage</v>
      </c>
      <c r="E196" s="195" t="str">
        <f>'Struktur MP SI DET'!F55</f>
        <v>-</v>
      </c>
      <c r="F196" s="551" t="str">
        <f>'Struktur MP SI DET'!G55</f>
        <v>-</v>
      </c>
      <c r="G196" s="551">
        <f>'Struktur MP SI DET'!H55</f>
        <v>10</v>
      </c>
      <c r="H196" s="528">
        <f>'Struktur MP SI DET'!I55</f>
        <v>0</v>
      </c>
      <c r="I196" s="181" t="s">
        <v>23</v>
      </c>
      <c r="J196" s="181" t="s">
        <v>1089</v>
      </c>
      <c r="K196" s="181">
        <f>'Struktur MP SI DET'!J55</f>
        <v>0</v>
      </c>
    </row>
    <row r="197" spans="1:11" s="61" customFormat="1" ht="15" customHeight="1" x14ac:dyDescent="0.2">
      <c r="A197" s="181" t="str">
        <f>'Struktur MP SI DET'!A56</f>
        <v>I.6.13</v>
      </c>
      <c r="B197" s="181" t="str">
        <f>'Struktur MP SI DET'!B56</f>
        <v>Aussenparkplätze Dienstfahrzeuge</v>
      </c>
      <c r="C197" s="181" t="str">
        <f>'Struktur MP SI DET'!C56</f>
        <v>BUF 10</v>
      </c>
      <c r="D197" s="181" t="str">
        <f>'Struktur MP SI DET'!D56</f>
        <v>Aussenfläche</v>
      </c>
      <c r="E197" s="195" t="str">
        <f>'Struktur MP SI DET'!F56</f>
        <v>-</v>
      </c>
      <c r="F197" s="551" t="str">
        <f>'Struktur MP SI DET'!G56</f>
        <v>-</v>
      </c>
      <c r="G197" s="551">
        <f>'Struktur MP SI DET'!H56</f>
        <v>18</v>
      </c>
      <c r="H197" s="528">
        <f>'Struktur MP SI DET'!I56</f>
        <v>0</v>
      </c>
      <c r="I197" s="181" t="s">
        <v>23</v>
      </c>
      <c r="J197" s="181" t="s">
        <v>1089</v>
      </c>
      <c r="K197" s="181">
        <f>'Struktur MP SI DET'!J56</f>
        <v>0</v>
      </c>
    </row>
    <row r="198" spans="1:11" s="61" customFormat="1" ht="15" customHeight="1" x14ac:dyDescent="0.2">
      <c r="A198" s="181" t="str">
        <f>'Struktur MP SI DET'!A57</f>
        <v>I.6.14</v>
      </c>
      <c r="B198" s="181" t="str">
        <f>'Struktur MP SI DET'!B57</f>
        <v>Aussenparkplätze Mitarbeiter</v>
      </c>
      <c r="C198" s="181" t="str">
        <f>'Struktur MP SI DET'!C57</f>
        <v>BUF 10</v>
      </c>
      <c r="D198" s="181" t="str">
        <f>'Struktur MP SI DET'!D57</f>
        <v>Aussenfläche</v>
      </c>
      <c r="E198" s="195" t="str">
        <f>'Struktur MP SI DET'!F57</f>
        <v>-</v>
      </c>
      <c r="F198" s="551" t="str">
        <f>'Struktur MP SI DET'!G57</f>
        <v>-</v>
      </c>
      <c r="G198" s="551">
        <f>'Struktur MP SI DET'!H57</f>
        <v>15</v>
      </c>
      <c r="H198" s="528">
        <f>'Struktur MP SI DET'!I57</f>
        <v>0</v>
      </c>
      <c r="I198" s="181" t="s">
        <v>23</v>
      </c>
      <c r="J198" s="181" t="s">
        <v>1089</v>
      </c>
      <c r="K198" s="181">
        <f>'Struktur MP SI DET'!J57</f>
        <v>0</v>
      </c>
    </row>
    <row r="199" spans="1:11" s="61" customFormat="1" ht="15" customHeight="1" x14ac:dyDescent="0.2">
      <c r="A199" s="181" t="str">
        <f>'Struktur MP SI DET'!A58</f>
        <v>I.6.15</v>
      </c>
      <c r="B199" s="181" t="str">
        <f>'Struktur MP SI DET'!B58</f>
        <v>Aussenparkplätze für Besucher</v>
      </c>
      <c r="C199" s="181" t="str">
        <f>'Struktur MP SI DET'!C58</f>
        <v>BUF 10</v>
      </c>
      <c r="D199" s="181" t="str">
        <f>'Struktur MP SI DET'!D58</f>
        <v>Aussenfläche</v>
      </c>
      <c r="E199" s="195">
        <f>'Struktur MP SI DET'!F58</f>
        <v>0</v>
      </c>
      <c r="F199" s="551" t="str">
        <f>'Struktur MP SI DET'!G58</f>
        <v>-</v>
      </c>
      <c r="G199" s="551">
        <f>'Struktur MP SI DET'!H58</f>
        <v>15</v>
      </c>
      <c r="H199" s="528">
        <f>'Struktur MP SI DET'!I58</f>
        <v>0</v>
      </c>
      <c r="I199" s="181" t="s">
        <v>23</v>
      </c>
      <c r="J199" s="181" t="s">
        <v>1089</v>
      </c>
      <c r="K199" s="181">
        <f>'Struktur MP SI DET'!J58</f>
        <v>0</v>
      </c>
    </row>
    <row r="200" spans="1:11" s="61" customFormat="1" ht="15" customHeight="1" x14ac:dyDescent="0.2">
      <c r="A200" s="181" t="str">
        <f>'Struktur MP SI DET'!A59</f>
        <v>I.6.16</v>
      </c>
      <c r="B200" s="181" t="str">
        <f>'Struktur MP SI DET'!B59</f>
        <v>Hundezwinger</v>
      </c>
      <c r="C200" s="181" t="str">
        <f>'Struktur MP SI DET'!C59</f>
        <v>BUF 10</v>
      </c>
      <c r="D200" s="181" t="str">
        <f>'Struktur MP SI DET'!D59</f>
        <v>Aussenfläche</v>
      </c>
      <c r="E200" s="195">
        <f>'Struktur MP SI DET'!F59</f>
        <v>0</v>
      </c>
      <c r="F200" s="551" t="str">
        <f>'Struktur MP SI DET'!G59</f>
        <v>-</v>
      </c>
      <c r="G200" s="551">
        <f>'Struktur MP SI DET'!H59</f>
        <v>8</v>
      </c>
      <c r="H200" s="528">
        <f>'Struktur MP SI DET'!I59</f>
        <v>0</v>
      </c>
      <c r="I200" s="181" t="s">
        <v>23</v>
      </c>
      <c r="J200" s="181" t="s">
        <v>1089</v>
      </c>
      <c r="K200" s="181">
        <f>'Struktur MP SI DET'!J59</f>
        <v>0</v>
      </c>
    </row>
    <row r="201" spans="1:11" s="61" customFormat="1" ht="15" customHeight="1" x14ac:dyDescent="0.2">
      <c r="A201" s="181" t="str">
        <f>'Struktur MP SI DET'!A60</f>
        <v>I.6.17</v>
      </c>
      <c r="B201" s="181" t="str">
        <f>'Struktur MP SI DET'!B60</f>
        <v>Externer Hausanschluss für Eigenstromanlage (Notstrom)</v>
      </c>
      <c r="C201" s="181" t="str">
        <f>'Struktur MP SI DET'!C60</f>
        <v>BUF 10</v>
      </c>
      <c r="D201" s="181" t="str">
        <f>'Struktur MP SI DET'!D60</f>
        <v>Aussenfläche</v>
      </c>
      <c r="E201" s="195">
        <f>'Struktur MP SI DET'!F60</f>
        <v>0</v>
      </c>
      <c r="F201" s="551" t="str">
        <f>'Struktur MP SI DET'!G60</f>
        <v>-</v>
      </c>
      <c r="G201" s="551">
        <f>'Struktur MP SI DET'!H60</f>
        <v>25</v>
      </c>
      <c r="H201" s="528">
        <f>'Struktur MP SI DET'!I60</f>
        <v>0</v>
      </c>
      <c r="I201" s="181" t="s">
        <v>23</v>
      </c>
      <c r="J201" s="181" t="s">
        <v>1089</v>
      </c>
      <c r="K201" s="181">
        <f>'Struktur MP SI DET'!J60</f>
        <v>0</v>
      </c>
    </row>
    <row r="202" spans="1:11" s="61" customFormat="1" ht="15" customHeight="1" x14ac:dyDescent="0.2">
      <c r="A202" s="181" t="str">
        <f>'Struktur MP SI DET'!A61</f>
        <v>I.6.18</v>
      </c>
      <c r="B202" s="181" t="str">
        <f>'Struktur MP SI DET'!B61</f>
        <v>Recycling / Abfall (zentral)</v>
      </c>
      <c r="C202" s="181" t="str">
        <f>'Struktur MP SI DET'!C61</f>
        <v>BUF 10</v>
      </c>
      <c r="D202" s="181" t="str">
        <f>'Struktur MP SI DET'!D61</f>
        <v>Aussenfläche</v>
      </c>
      <c r="E202" s="195">
        <f>'Struktur MP SI DET'!F61</f>
        <v>0</v>
      </c>
      <c r="F202" s="551">
        <f>'Struktur MP SI DET'!G61</f>
        <v>0</v>
      </c>
      <c r="G202" s="551" t="str">
        <f>'Struktur MP SI DET'!H61</f>
        <v>-</v>
      </c>
      <c r="H202" s="528">
        <f>'Struktur MP SI DET'!I61</f>
        <v>0</v>
      </c>
      <c r="I202" s="181" t="s">
        <v>23</v>
      </c>
      <c r="J202" s="181" t="s">
        <v>1089</v>
      </c>
      <c r="K202" s="181">
        <f>'Struktur MP SI DET'!J61</f>
        <v>0</v>
      </c>
    </row>
    <row r="203" spans="1:11" s="61" customFormat="1" ht="15" customHeight="1" x14ac:dyDescent="0.2">
      <c r="A203" s="181" t="str">
        <f>'Struktur MP SI DET'!A64</f>
        <v>---</v>
      </c>
      <c r="B203" s="181">
        <f>'Struktur MP SI DET'!B64</f>
        <v>0</v>
      </c>
      <c r="C203" s="181" t="str">
        <f>'Struktur MP SI DET'!C64</f>
        <v>---</v>
      </c>
      <c r="D203" s="181" t="str">
        <f>'Struktur MP SI DET'!D64</f>
        <v>m²</v>
      </c>
      <c r="E203" s="195">
        <f>'Struktur MP SI DET'!F64</f>
        <v>0</v>
      </c>
      <c r="F203" s="551" t="str">
        <f>'Struktur MP SI DET'!G64</f>
        <v>-</v>
      </c>
      <c r="G203" s="551">
        <f>'Struktur MP SI DET'!H64</f>
        <v>0</v>
      </c>
      <c r="H203" s="528">
        <f>'Struktur MP SI DET'!I64</f>
        <v>0</v>
      </c>
      <c r="I203" s="181" t="s">
        <v>23</v>
      </c>
      <c r="J203" s="181" t="s">
        <v>1089</v>
      </c>
      <c r="K203" s="181">
        <f>'Struktur MP SI DET'!J64</f>
        <v>0</v>
      </c>
    </row>
    <row r="204" spans="1:11" s="61" customFormat="1" ht="15" customHeight="1" x14ac:dyDescent="0.2">
      <c r="A204" s="181" t="str">
        <f>'Struktur MP SI DET'!A65</f>
        <v>---</v>
      </c>
      <c r="B204" s="181">
        <f>'Struktur MP SI DET'!B65</f>
        <v>0</v>
      </c>
      <c r="C204" s="181" t="str">
        <f>'Struktur MP SI DET'!C65</f>
        <v>---</v>
      </c>
      <c r="D204" s="181" t="str">
        <f>'Struktur MP SI DET'!D65</f>
        <v>m²</v>
      </c>
      <c r="E204" s="195">
        <f>'Struktur MP SI DET'!F65</f>
        <v>0</v>
      </c>
      <c r="F204" s="551" t="str">
        <f>'Struktur MP SI DET'!G65</f>
        <v>-</v>
      </c>
      <c r="G204" s="551">
        <f>'Struktur MP SI DET'!H65</f>
        <v>0</v>
      </c>
      <c r="H204" s="528">
        <f>'Struktur MP SI DET'!I65</f>
        <v>0</v>
      </c>
      <c r="I204" s="181" t="s">
        <v>23</v>
      </c>
      <c r="J204" s="181" t="s">
        <v>1089</v>
      </c>
      <c r="K204" s="181">
        <f>'Struktur MP SI DET'!J65</f>
        <v>0</v>
      </c>
    </row>
    <row r="205" spans="1:11" s="61" customFormat="1" ht="15" customHeight="1" x14ac:dyDescent="0.2">
      <c r="A205" s="181" t="str">
        <f>'Struktur MP SI DET'!A66</f>
        <v>---</v>
      </c>
      <c r="B205" s="181">
        <f>'Struktur MP SI DET'!B66</f>
        <v>0</v>
      </c>
      <c r="C205" s="181" t="str">
        <f>'Struktur MP SI DET'!C66</f>
        <v>---</v>
      </c>
      <c r="D205" s="181" t="str">
        <f>'Struktur MP SI DET'!D66</f>
        <v>m²</v>
      </c>
      <c r="E205" s="195">
        <f>'Struktur MP SI DET'!F66</f>
        <v>0</v>
      </c>
      <c r="F205" s="551" t="str">
        <f>'Struktur MP SI DET'!G66</f>
        <v>-</v>
      </c>
      <c r="G205" s="551">
        <f>'Struktur MP SI DET'!H66</f>
        <v>0</v>
      </c>
      <c r="H205" s="528">
        <f>'Struktur MP SI DET'!I66</f>
        <v>0</v>
      </c>
      <c r="I205" s="181" t="s">
        <v>23</v>
      </c>
      <c r="J205" s="181" t="s">
        <v>1089</v>
      </c>
      <c r="K205" s="181">
        <f>'Struktur MP SI DET'!J66</f>
        <v>0</v>
      </c>
    </row>
    <row r="206" spans="1:11" s="61" customFormat="1" ht="15" customHeight="1" x14ac:dyDescent="0.2">
      <c r="A206" s="181" t="str">
        <f>'Struktur MP SI DET'!A67</f>
        <v>---</v>
      </c>
      <c r="B206" s="181">
        <f>'Struktur MP SI DET'!B67</f>
        <v>0</v>
      </c>
      <c r="C206" s="181" t="str">
        <f>'Struktur MP SI DET'!C67</f>
        <v>---</v>
      </c>
      <c r="D206" s="181" t="str">
        <f>'Struktur MP SI DET'!D67</f>
        <v>m²</v>
      </c>
      <c r="E206" s="195">
        <f>'Struktur MP SI DET'!F67</f>
        <v>0</v>
      </c>
      <c r="F206" s="551" t="str">
        <f>'Struktur MP SI DET'!G67</f>
        <v>-</v>
      </c>
      <c r="G206" s="551">
        <f>'Struktur MP SI DET'!H67</f>
        <v>0</v>
      </c>
      <c r="H206" s="528">
        <f>'Struktur MP SI DET'!I67</f>
        <v>0</v>
      </c>
      <c r="I206" s="181" t="s">
        <v>23</v>
      </c>
      <c r="J206" s="181" t="s">
        <v>1089</v>
      </c>
      <c r="K206" s="181">
        <f>'Struktur MP SI DET'!J67</f>
        <v>0</v>
      </c>
    </row>
    <row r="207" spans="1:11" s="61" customFormat="1" ht="15" customHeight="1" x14ac:dyDescent="0.2">
      <c r="A207" s="181" t="str">
        <f>'Struktur MP SI DET'!A68</f>
        <v>---</v>
      </c>
      <c r="B207" s="181">
        <f>'Struktur MP SI DET'!B68</f>
        <v>0</v>
      </c>
      <c r="C207" s="181" t="str">
        <f>'Struktur MP SI DET'!C68</f>
        <v>---</v>
      </c>
      <c r="D207" s="181" t="str">
        <f>'Struktur MP SI DET'!D68</f>
        <v>m²</v>
      </c>
      <c r="E207" s="195">
        <f>'Struktur MP SI DET'!F68</f>
        <v>0</v>
      </c>
      <c r="F207" s="551" t="str">
        <f>'Struktur MP SI DET'!G68</f>
        <v>-</v>
      </c>
      <c r="G207" s="551">
        <f>'Struktur MP SI DET'!H68</f>
        <v>0</v>
      </c>
      <c r="H207" s="528">
        <f>'Struktur MP SI DET'!I68</f>
        <v>0</v>
      </c>
      <c r="I207" s="181" t="s">
        <v>23</v>
      </c>
      <c r="J207" s="181" t="s">
        <v>1089</v>
      </c>
      <c r="K207" s="181">
        <f>'Struktur MP SI DET'!J68</f>
        <v>0</v>
      </c>
    </row>
    <row r="208" spans="1:11" s="61" customFormat="1" ht="15" customHeight="1" x14ac:dyDescent="0.2">
      <c r="A208" s="181" t="str">
        <f>'Struktur VPF'!A38</f>
        <v>G.1.1</v>
      </c>
      <c r="B208" s="181" t="str">
        <f>'Struktur VPF'!B38</f>
        <v>Speiseraum / Theorieraum (multifunktional)</v>
      </c>
      <c r="C208" s="181" t="str">
        <f>'Struktur VPF'!C38</f>
        <v>HNF 1</v>
      </c>
      <c r="D208" s="181" t="str">
        <f>'Struktur VPF'!D38</f>
        <v>m2/AdA</v>
      </c>
      <c r="E208" s="195">
        <f>'Struktur VPF'!O38</f>
        <v>0</v>
      </c>
      <c r="F208" s="551">
        <f>'Struktur VPF'!P38</f>
        <v>1.3</v>
      </c>
      <c r="G208" s="551" t="str">
        <f>'Struktur VPF'!Q38</f>
        <v>-</v>
      </c>
      <c r="H208" s="528">
        <f>'Struktur VPF'!R38</f>
        <v>0</v>
      </c>
      <c r="I208" s="181" t="s">
        <v>3</v>
      </c>
      <c r="J208" s="181" t="s">
        <v>1088</v>
      </c>
      <c r="K208" s="181">
        <f>'Struktur VPF'!S38</f>
        <v>0</v>
      </c>
    </row>
    <row r="209" spans="1:11" s="61" customFormat="1" ht="15" customHeight="1" x14ac:dyDescent="0.2">
      <c r="A209" s="181" t="str">
        <f>'Struktur VPF'!A39</f>
        <v>G.1.2</v>
      </c>
      <c r="B209" s="181" t="str">
        <f>'Struktur VPF'!B39</f>
        <v>Vorraum Ausgabe (Gästezirkulation) mit Handwaschgelegenheit</v>
      </c>
      <c r="C209" s="181" t="str">
        <f>'Struktur VPF'!C39</f>
        <v>HNF 1</v>
      </c>
      <c r="D209" s="181" t="str">
        <f>'Struktur VPF'!D39</f>
        <v>m2/AdA</v>
      </c>
      <c r="E209" s="195">
        <f>'Struktur VPF'!O39</f>
        <v>0</v>
      </c>
      <c r="F209" s="551">
        <f>'Struktur VPF'!P39</f>
        <v>0.3</v>
      </c>
      <c r="G209" s="551" t="str">
        <f>'Struktur VPF'!Q39</f>
        <v>-</v>
      </c>
      <c r="H209" s="528">
        <f>'Struktur VPF'!R39</f>
        <v>0</v>
      </c>
      <c r="I209" s="181" t="s">
        <v>3</v>
      </c>
      <c r="J209" s="181" t="s">
        <v>1088</v>
      </c>
      <c r="K209" s="181">
        <f>'Struktur VPF'!S39</f>
        <v>0</v>
      </c>
    </row>
    <row r="210" spans="1:11" s="61" customFormat="1" ht="15" customHeight="1" x14ac:dyDescent="0.2">
      <c r="A210" s="181" t="str">
        <f>'Struktur VPF'!A40</f>
        <v>G.1.3</v>
      </c>
      <c r="B210" s="181" t="str">
        <f>'Struktur VPF'!B40</f>
        <v>Unisex Sanitärräume (Damen, Herren)</v>
      </c>
      <c r="C210" s="181" t="str">
        <f>'Struktur VPF'!C40</f>
        <v>NNF 7</v>
      </c>
      <c r="D210" s="181" t="str">
        <f>'Struktur VPF'!D40</f>
        <v>Raum</v>
      </c>
      <c r="E210" s="195">
        <f>'Struktur VPF'!O40</f>
        <v>0</v>
      </c>
      <c r="F210" s="551" t="str">
        <f>'Struktur VPF'!P40</f>
        <v>-</v>
      </c>
      <c r="G210" s="551">
        <f>'Struktur VPF'!Q40</f>
        <v>2</v>
      </c>
      <c r="H210" s="528">
        <f>'Struktur VPF'!R40</f>
        <v>0</v>
      </c>
      <c r="I210" s="181" t="s">
        <v>3</v>
      </c>
      <c r="J210" s="181" t="s">
        <v>1088</v>
      </c>
      <c r="K210" s="181">
        <f>'Struktur VPF'!S40</f>
        <v>0</v>
      </c>
    </row>
    <row r="211" spans="1:11" s="61" customFormat="1" ht="15" customHeight="1" x14ac:dyDescent="0.2">
      <c r="A211" s="181" t="str">
        <f>'Struktur VPF'!A41</f>
        <v>G.1.4</v>
      </c>
      <c r="B211" s="181" t="str">
        <f>'Struktur VPF'!B41</f>
        <v>Unisex Sanitärräume (Invaliden)</v>
      </c>
      <c r="C211" s="181" t="str">
        <f>'Struktur VPF'!C41</f>
        <v>NNF 7</v>
      </c>
      <c r="D211" s="181" t="str">
        <f>'Struktur VPF'!D41</f>
        <v>Raum</v>
      </c>
      <c r="E211" s="195">
        <f>'Struktur VPF'!O41</f>
        <v>0</v>
      </c>
      <c r="F211" s="551" t="str">
        <f>'Struktur VPF'!P41</f>
        <v>-</v>
      </c>
      <c r="G211" s="551">
        <f>'Struktur VPF'!Q41</f>
        <v>4</v>
      </c>
      <c r="H211" s="528">
        <f>'Struktur VPF'!R41</f>
        <v>0</v>
      </c>
      <c r="I211" s="181" t="s">
        <v>3</v>
      </c>
      <c r="J211" s="181" t="s">
        <v>1088</v>
      </c>
      <c r="K211" s="181">
        <f>'Struktur VPF'!S41</f>
        <v>0</v>
      </c>
    </row>
    <row r="212" spans="1:11" s="61" customFormat="1" ht="15" customHeight="1" x14ac:dyDescent="0.2">
      <c r="A212" s="181" t="str">
        <f>'Struktur VPF'!A44</f>
        <v>G.2.1</v>
      </c>
      <c r="B212" s="181" t="str">
        <f>'Struktur VPF'!B44</f>
        <v>Vorbereitung</v>
      </c>
      <c r="C212" s="181" t="str">
        <f>'Struktur VPF'!C44</f>
        <v>HNF 3</v>
      </c>
      <c r="D212" s="181" t="str">
        <f>'Struktur VPF'!D44</f>
        <v>Raum</v>
      </c>
      <c r="E212" s="195">
        <f>'Struktur VPF'!O44</f>
        <v>0</v>
      </c>
      <c r="F212" s="551" t="str">
        <f>'Struktur VPF'!P44</f>
        <v>-</v>
      </c>
      <c r="G212" s="551">
        <f>'Struktur VPF'!Q44</f>
        <v>15</v>
      </c>
      <c r="H212" s="528">
        <f>'Struktur VPF'!R44</f>
        <v>0</v>
      </c>
      <c r="I212" s="181" t="s">
        <v>88</v>
      </c>
      <c r="J212" s="181" t="s">
        <v>1088</v>
      </c>
      <c r="K212" s="181">
        <f>'Struktur VPF'!S44</f>
        <v>0</v>
      </c>
    </row>
    <row r="213" spans="1:11" s="61" customFormat="1" ht="15" customHeight="1" x14ac:dyDescent="0.2">
      <c r="A213" s="181" t="str">
        <f>'Struktur VPF'!A45</f>
        <v>G.2.2</v>
      </c>
      <c r="B213" s="181" t="str">
        <f>'Struktur VPF'!B45</f>
        <v>Zubereitung kalte Küche</v>
      </c>
      <c r="C213" s="181" t="str">
        <f>'Struktur VPF'!C45</f>
        <v>HNF 3</v>
      </c>
      <c r="D213" s="181" t="str">
        <f>'Struktur VPF'!D45</f>
        <v>Raum</v>
      </c>
      <c r="E213" s="195">
        <f>'Struktur VPF'!O45</f>
        <v>0</v>
      </c>
      <c r="F213" s="551" t="str">
        <f>'Struktur VPF'!P45</f>
        <v>-</v>
      </c>
      <c r="G213" s="551">
        <f>'Struktur VPF'!Q45</f>
        <v>20</v>
      </c>
      <c r="H213" s="528">
        <f>'Struktur VPF'!R45</f>
        <v>0</v>
      </c>
      <c r="I213" s="181" t="s">
        <v>88</v>
      </c>
      <c r="J213" s="181" t="s">
        <v>1088</v>
      </c>
      <c r="K213" s="181">
        <f>'Struktur VPF'!S45</f>
        <v>0</v>
      </c>
    </row>
    <row r="214" spans="1:11" s="61" customFormat="1" ht="15" customHeight="1" x14ac:dyDescent="0.2">
      <c r="A214" s="181" t="str">
        <f>'Struktur VPF'!A46</f>
        <v>G.2.3</v>
      </c>
      <c r="B214" s="181" t="str">
        <f>'Struktur VPF'!B46</f>
        <v>Zubereitung warme Küche</v>
      </c>
      <c r="C214" s="181" t="str">
        <f>'Struktur VPF'!C46</f>
        <v>HNF 3</v>
      </c>
      <c r="D214" s="181" t="str">
        <f>'Struktur VPF'!D46</f>
        <v>Raum</v>
      </c>
      <c r="E214" s="195">
        <f>'Struktur VPF'!O46</f>
        <v>0</v>
      </c>
      <c r="F214" s="551" t="str">
        <f>'Struktur VPF'!P46</f>
        <v>-</v>
      </c>
      <c r="G214" s="551">
        <f>'Struktur VPF'!Q46</f>
        <v>25</v>
      </c>
      <c r="H214" s="528">
        <f>'Struktur VPF'!R46</f>
        <v>0</v>
      </c>
      <c r="I214" s="181" t="s">
        <v>88</v>
      </c>
      <c r="J214" s="181" t="s">
        <v>1088</v>
      </c>
      <c r="K214" s="181">
        <f>'Struktur VPF'!S46</f>
        <v>0</v>
      </c>
    </row>
    <row r="215" spans="1:11" s="61" customFormat="1" ht="15" customHeight="1" x14ac:dyDescent="0.2">
      <c r="A215" s="181" t="str">
        <f>'Struktur VPF'!A47</f>
        <v>G.2.4</v>
      </c>
      <c r="B215" s="181" t="str">
        <f>'Struktur VPF'!B47</f>
        <v>Anrichtungszone</v>
      </c>
      <c r="C215" s="181" t="str">
        <f>'Struktur VPF'!C47</f>
        <v>HNF 3</v>
      </c>
      <c r="D215" s="181" t="str">
        <f>'Struktur VPF'!D47</f>
        <v>Raum</v>
      </c>
      <c r="E215" s="195">
        <f>'Struktur VPF'!O47</f>
        <v>0</v>
      </c>
      <c r="F215" s="551" t="str">
        <f>'Struktur VPF'!P47</f>
        <v>-</v>
      </c>
      <c r="G215" s="551">
        <f>'Struktur VPF'!Q47</f>
        <v>35</v>
      </c>
      <c r="H215" s="528">
        <f>'Struktur VPF'!R47</f>
        <v>0</v>
      </c>
      <c r="I215" s="181" t="s">
        <v>88</v>
      </c>
      <c r="J215" s="181" t="s">
        <v>1088</v>
      </c>
      <c r="K215" s="181">
        <f>'Struktur VPF'!S47</f>
        <v>0</v>
      </c>
    </row>
    <row r="216" spans="1:11" s="61" customFormat="1" ht="15" customHeight="1" x14ac:dyDescent="0.2">
      <c r="A216" s="181" t="str">
        <f>'Struktur VPF'!A50</f>
        <v>G.3.1</v>
      </c>
      <c r="B216" s="181" t="str">
        <f>'Struktur VPF'!B50</f>
        <v>Ausgabestelle</v>
      </c>
      <c r="C216" s="181" t="str">
        <f>'Struktur VPF'!C50</f>
        <v>HNF 4</v>
      </c>
      <c r="D216" s="181" t="str">
        <f>'Struktur VPF'!D50</f>
        <v>Raum</v>
      </c>
      <c r="E216" s="195">
        <f>'Struktur VPF'!O50</f>
        <v>0</v>
      </c>
      <c r="F216" s="551" t="str">
        <f>'Struktur VPF'!P50</f>
        <v>-</v>
      </c>
      <c r="G216" s="551">
        <f>'Struktur VPF'!Q50</f>
        <v>15</v>
      </c>
      <c r="H216" s="528">
        <f>'Struktur VPF'!R50</f>
        <v>0</v>
      </c>
      <c r="I216" s="181" t="s">
        <v>93</v>
      </c>
      <c r="J216" s="181" t="s">
        <v>1088</v>
      </c>
      <c r="K216" s="181">
        <f>'Struktur VPF'!S50</f>
        <v>0</v>
      </c>
    </row>
    <row r="217" spans="1:11" s="61" customFormat="1" ht="15" customHeight="1" x14ac:dyDescent="0.2">
      <c r="A217" s="181" t="str">
        <f>'Struktur VPF'!A51</f>
        <v>G.3.2</v>
      </c>
      <c r="B217" s="181" t="str">
        <f>'Struktur VPF'!B51</f>
        <v>Kiosk</v>
      </c>
      <c r="C217" s="181" t="str">
        <f>'Struktur VPF'!C51</f>
        <v>HNF 4</v>
      </c>
      <c r="D217" s="181" t="str">
        <f>'Struktur VPF'!D51</f>
        <v>Raum</v>
      </c>
      <c r="E217" s="195">
        <f>'Struktur VPF'!O51</f>
        <v>0</v>
      </c>
      <c r="F217" s="551" t="str">
        <f>'Struktur VPF'!P51</f>
        <v>-</v>
      </c>
      <c r="G217" s="551">
        <f>'Struktur VPF'!Q51</f>
        <v>15</v>
      </c>
      <c r="H217" s="528">
        <f>'Struktur VPF'!R51</f>
        <v>0</v>
      </c>
      <c r="I217" s="181" t="s">
        <v>93</v>
      </c>
      <c r="J217" s="181" t="s">
        <v>1088</v>
      </c>
      <c r="K217" s="181">
        <f>'Struktur VPF'!S51</f>
        <v>0</v>
      </c>
    </row>
    <row r="218" spans="1:11" s="61" customFormat="1" ht="15" customHeight="1" x14ac:dyDescent="0.2">
      <c r="A218" s="181" t="str">
        <f>'Struktur VPF'!A54</f>
        <v>G.4.1</v>
      </c>
      <c r="B218" s="181" t="str">
        <f>'Struktur VPF'!B54</f>
        <v>Warenannahme innen</v>
      </c>
      <c r="C218" s="181" t="str">
        <f>'Struktur VPF'!C54</f>
        <v>HNF 4</v>
      </c>
      <c r="D218" s="181" t="str">
        <f>'Struktur VPF'!D54</f>
        <v>Raum</v>
      </c>
      <c r="E218" s="195">
        <f>'Struktur VPF'!O54</f>
        <v>0</v>
      </c>
      <c r="F218" s="551" t="str">
        <f>'Struktur VPF'!P54</f>
        <v>-</v>
      </c>
      <c r="G218" s="551">
        <f>'Struktur VPF'!Q54</f>
        <v>10</v>
      </c>
      <c r="H218" s="528">
        <f>'Struktur VPF'!R54</f>
        <v>0</v>
      </c>
      <c r="I218" s="181" t="s">
        <v>82</v>
      </c>
      <c r="J218" s="181" t="s">
        <v>1088</v>
      </c>
      <c r="K218" s="181">
        <f>'Struktur VPF'!S54</f>
        <v>0</v>
      </c>
    </row>
    <row r="219" spans="1:11" s="61" customFormat="1" ht="15" customHeight="1" x14ac:dyDescent="0.2">
      <c r="A219" s="181" t="str">
        <f>'Struktur VPF'!A55</f>
        <v>G.4.2</v>
      </c>
      <c r="B219" s="181" t="str">
        <f>'Struktur VPF'!B55</f>
        <v>Anlieferung draussen, gedeckt</v>
      </c>
      <c r="C219" s="181" t="str">
        <f>'Struktur VPF'!C55</f>
        <v>BUF 10</v>
      </c>
      <c r="D219" s="181" t="str">
        <f>'Struktur VPF'!D55</f>
        <v>Aussenfläche</v>
      </c>
      <c r="E219" s="195">
        <f>'Struktur VPF'!O55</f>
        <v>0</v>
      </c>
      <c r="F219" s="551" t="str">
        <f>'Struktur VPF'!P55</f>
        <v>-</v>
      </c>
      <c r="G219" s="551">
        <f>'Struktur VPF'!Q55</f>
        <v>5</v>
      </c>
      <c r="H219" s="528">
        <f>'Struktur VPF'!R55</f>
        <v>0</v>
      </c>
      <c r="I219" s="181" t="s">
        <v>82</v>
      </c>
      <c r="J219" s="181" t="s">
        <v>1088</v>
      </c>
      <c r="K219" s="181">
        <f>'Struktur VPF'!S55</f>
        <v>0</v>
      </c>
    </row>
    <row r="220" spans="1:11" s="61" customFormat="1" ht="15" customHeight="1" x14ac:dyDescent="0.2">
      <c r="A220" s="181" t="str">
        <f>'Struktur VPF'!A58</f>
        <v>G.5.1</v>
      </c>
      <c r="B220" s="181" t="str">
        <f>'Struktur VPF'!B58</f>
        <v>Kühlzelle</v>
      </c>
      <c r="C220" s="181" t="str">
        <f>'Struktur VPF'!C58</f>
        <v>HNF 4</v>
      </c>
      <c r="D220" s="181" t="str">
        <f>'Struktur VPF'!D58</f>
        <v>Raum</v>
      </c>
      <c r="E220" s="195">
        <f>'Struktur VPF'!O58</f>
        <v>0</v>
      </c>
      <c r="F220" s="551" t="str">
        <f>'Struktur VPF'!P58</f>
        <v>-</v>
      </c>
      <c r="G220" s="551">
        <f>'Struktur VPF'!Q58</f>
        <v>16</v>
      </c>
      <c r="H220" s="528">
        <f>'Struktur VPF'!R58</f>
        <v>0</v>
      </c>
      <c r="I220" s="181" t="s">
        <v>84</v>
      </c>
      <c r="J220" s="181" t="s">
        <v>1088</v>
      </c>
      <c r="K220" s="181">
        <f>'Struktur VPF'!S58</f>
        <v>0</v>
      </c>
    </row>
    <row r="221" spans="1:11" s="61" customFormat="1" ht="15" customHeight="1" x14ac:dyDescent="0.2">
      <c r="A221" s="181" t="str">
        <f>'Struktur VPF'!A59</f>
        <v>G.5.2</v>
      </c>
      <c r="B221" s="181" t="str">
        <f>'Struktur VPF'!B59</f>
        <v>Tiefkühlzelle</v>
      </c>
      <c r="C221" s="181" t="str">
        <f>'Struktur VPF'!C59</f>
        <v>HNF 4</v>
      </c>
      <c r="D221" s="181" t="str">
        <f>'Struktur VPF'!D59</f>
        <v>Raum</v>
      </c>
      <c r="E221" s="195">
        <f>'Struktur VPF'!O59</f>
        <v>0</v>
      </c>
      <c r="F221" s="551" t="str">
        <f>'Struktur VPF'!P59</f>
        <v>-</v>
      </c>
      <c r="G221" s="551">
        <f>'Struktur VPF'!Q59</f>
        <v>4</v>
      </c>
      <c r="H221" s="528">
        <f>'Struktur VPF'!R59</f>
        <v>0</v>
      </c>
      <c r="I221" s="181" t="s">
        <v>84</v>
      </c>
      <c r="J221" s="181" t="s">
        <v>1088</v>
      </c>
      <c r="K221" s="181">
        <f>'Struktur VPF'!S59</f>
        <v>0</v>
      </c>
    </row>
    <row r="222" spans="1:11" s="61" customFormat="1" ht="15" customHeight="1" x14ac:dyDescent="0.2">
      <c r="A222" s="181" t="str">
        <f>'Struktur VPF'!A62</f>
        <v>G.6.1</v>
      </c>
      <c r="B222" s="181" t="str">
        <f>'Struktur VPF'!B62</f>
        <v>Lagerraum Kleinmaterial Lehrlinge</v>
      </c>
      <c r="C222" s="181" t="str">
        <f>'Struktur VPF'!C62</f>
        <v>HNF 4</v>
      </c>
      <c r="D222" s="181" t="str">
        <f>'Struktur VPF'!D62</f>
        <v>Raum</v>
      </c>
      <c r="E222" s="195">
        <f>'Struktur VPF'!O62</f>
        <v>0</v>
      </c>
      <c r="F222" s="551" t="str">
        <f>'Struktur VPF'!P62</f>
        <v>-</v>
      </c>
      <c r="G222" s="551">
        <f>'Struktur VPF'!Q62</f>
        <v>12</v>
      </c>
      <c r="H222" s="528">
        <f>'Struktur VPF'!R62</f>
        <v>0</v>
      </c>
      <c r="I222" s="181" t="s">
        <v>85</v>
      </c>
      <c r="J222" s="181" t="s">
        <v>1088</v>
      </c>
      <c r="K222" s="181">
        <f>'Struktur VPF'!S62</f>
        <v>0</v>
      </c>
    </row>
    <row r="223" spans="1:11" s="61" customFormat="1" ht="15" customHeight="1" x14ac:dyDescent="0.2">
      <c r="A223" s="181" t="str">
        <f>'Struktur VPF'!A63</f>
        <v>G.6.2</v>
      </c>
      <c r="B223" s="181" t="str">
        <f>'Struktur VPF'!B63</f>
        <v>Lagerraum Armeeproviant</v>
      </c>
      <c r="C223" s="181" t="str">
        <f>'Struktur VPF'!C63</f>
        <v>HNF 4</v>
      </c>
      <c r="D223" s="181" t="str">
        <f>'Struktur VPF'!D63</f>
        <v>Raum</v>
      </c>
      <c r="E223" s="195">
        <f>'Struktur VPF'!O63</f>
        <v>0</v>
      </c>
      <c r="F223" s="551" t="str">
        <f>'Struktur VPF'!P63</f>
        <v>-</v>
      </c>
      <c r="G223" s="551">
        <f>'Struktur VPF'!Q63</f>
        <v>20</v>
      </c>
      <c r="H223" s="528">
        <f>'Struktur VPF'!R63</f>
        <v>0</v>
      </c>
      <c r="I223" s="181" t="s">
        <v>85</v>
      </c>
      <c r="J223" s="181" t="s">
        <v>1088</v>
      </c>
      <c r="K223" s="181">
        <f>'Struktur VPF'!S63</f>
        <v>0</v>
      </c>
    </row>
    <row r="224" spans="1:11" s="61" customFormat="1" ht="15" customHeight="1" x14ac:dyDescent="0.2">
      <c r="A224" s="181" t="str">
        <f>'Struktur VPF'!A64</f>
        <v>G.6.3</v>
      </c>
      <c r="B224" s="181" t="str">
        <f>'Struktur VPF'!B64</f>
        <v>Magazin für Küchen und Korpsmaterial</v>
      </c>
      <c r="C224" s="181" t="str">
        <f>'Struktur VPF'!C64</f>
        <v>HNF 4</v>
      </c>
      <c r="D224" s="181" t="str">
        <f>'Struktur VPF'!D64</f>
        <v>Raum</v>
      </c>
      <c r="E224" s="195">
        <f>'Struktur VPF'!O64</f>
        <v>0</v>
      </c>
      <c r="F224" s="551" t="str">
        <f>'Struktur VPF'!P64</f>
        <v>-</v>
      </c>
      <c r="G224" s="551">
        <f>'Struktur VPF'!Q64</f>
        <v>20</v>
      </c>
      <c r="H224" s="528">
        <f>'Struktur VPF'!R64</f>
        <v>0</v>
      </c>
      <c r="I224" s="181" t="s">
        <v>85</v>
      </c>
      <c r="J224" s="181" t="s">
        <v>1088</v>
      </c>
      <c r="K224" s="181">
        <f>'Struktur VPF'!S64</f>
        <v>0</v>
      </c>
    </row>
    <row r="225" spans="1:11" s="61" customFormat="1" ht="15" customHeight="1" x14ac:dyDescent="0.2">
      <c r="A225" s="181" t="str">
        <f>'Struktur VPF'!A65</f>
        <v>G.6.4</v>
      </c>
      <c r="B225" s="181" t="str">
        <f>'Struktur VPF'!B65</f>
        <v>Lagerraum Tagesvorrat</v>
      </c>
      <c r="C225" s="181" t="str">
        <f>'Struktur VPF'!C65</f>
        <v>HNF 4</v>
      </c>
      <c r="D225" s="181" t="str">
        <f>'Struktur VPF'!D65</f>
        <v>Raum</v>
      </c>
      <c r="E225" s="195">
        <f>'Struktur VPF'!O65</f>
        <v>0</v>
      </c>
      <c r="F225" s="551" t="str">
        <f>'Struktur VPF'!P65</f>
        <v>-</v>
      </c>
      <c r="G225" s="551">
        <f>'Struktur VPF'!Q65</f>
        <v>6</v>
      </c>
      <c r="H225" s="528">
        <f>'Struktur VPF'!R65</f>
        <v>0</v>
      </c>
      <c r="I225" s="181" t="s">
        <v>85</v>
      </c>
      <c r="J225" s="181" t="s">
        <v>1088</v>
      </c>
      <c r="K225" s="181">
        <f>'Struktur VPF'!S65</f>
        <v>0</v>
      </c>
    </row>
    <row r="226" spans="1:11" s="61" customFormat="1" ht="15" customHeight="1" x14ac:dyDescent="0.2">
      <c r="A226" s="181" t="str">
        <f>'Struktur VPF'!A68</f>
        <v>G.7.1</v>
      </c>
      <c r="B226" s="181" t="str">
        <f>'Struktur VPF'!B68</f>
        <v>Abwaschzone (Geschirr, Küchenmaterial inklusive Korpsmaterial 4 m²)</v>
      </c>
      <c r="C226" s="181" t="str">
        <f>'Struktur VPF'!C68</f>
        <v>HNF 3</v>
      </c>
      <c r="D226" s="181" t="str">
        <f>'Struktur VPF'!D68</f>
        <v>Raum</v>
      </c>
      <c r="E226" s="195">
        <f>'Struktur VPF'!O68</f>
        <v>0</v>
      </c>
      <c r="F226" s="551" t="str">
        <f>'Struktur VPF'!P68</f>
        <v>-</v>
      </c>
      <c r="G226" s="551">
        <f>'Struktur VPF'!Q68</f>
        <v>50</v>
      </c>
      <c r="H226" s="528">
        <f>'Struktur VPF'!R68</f>
        <v>0</v>
      </c>
      <c r="I226" s="181" t="s">
        <v>96</v>
      </c>
      <c r="J226" s="181" t="s">
        <v>1088</v>
      </c>
      <c r="K226" s="181">
        <f>'Struktur VPF'!S68</f>
        <v>0</v>
      </c>
    </row>
    <row r="227" spans="1:11" s="61" customFormat="1" ht="15" customHeight="1" x14ac:dyDescent="0.2">
      <c r="A227" s="181" t="str">
        <f>'Struktur VPF'!A69</f>
        <v>G.7.2</v>
      </c>
      <c r="B227" s="181" t="str">
        <f>'Struktur VPF'!B69</f>
        <v>Lagerraum Sauber Geschirr</v>
      </c>
      <c r="C227" s="181" t="str">
        <f>'Struktur VPF'!C69</f>
        <v>HNF 4</v>
      </c>
      <c r="D227" s="181" t="str">
        <f>'Struktur VPF'!D69</f>
        <v>Raum</v>
      </c>
      <c r="E227" s="195">
        <f>'Struktur VPF'!O69</f>
        <v>0</v>
      </c>
      <c r="F227" s="551" t="str">
        <f>'Struktur VPF'!P69</f>
        <v>-</v>
      </c>
      <c r="G227" s="551">
        <f>'Struktur VPF'!Q69</f>
        <v>15</v>
      </c>
      <c r="H227" s="528">
        <f>'Struktur VPF'!R69</f>
        <v>0</v>
      </c>
      <c r="I227" s="181" t="s">
        <v>96</v>
      </c>
      <c r="J227" s="181" t="s">
        <v>1088</v>
      </c>
      <c r="K227" s="181">
        <f>'Struktur VPF'!S69</f>
        <v>0</v>
      </c>
    </row>
    <row r="228" spans="1:11" s="61" customFormat="1" ht="15" customHeight="1" x14ac:dyDescent="0.2">
      <c r="A228" s="181" t="str">
        <f>'Struktur VPF'!A70</f>
        <v>G.7.3</v>
      </c>
      <c r="B228" s="181" t="str">
        <f>'Struktur VPF'!B70</f>
        <v>Betreibermagazin</v>
      </c>
      <c r="C228" s="181" t="str">
        <f>'Struktur VPF'!C70</f>
        <v>HNF 4</v>
      </c>
      <c r="D228" s="181" t="str">
        <f>'Struktur VPF'!D70</f>
        <v>Raum</v>
      </c>
      <c r="E228" s="195">
        <f>'Struktur VPF'!O70</f>
        <v>0</v>
      </c>
      <c r="F228" s="551" t="str">
        <f>'Struktur VPF'!P70</f>
        <v>-</v>
      </c>
      <c r="G228" s="551">
        <f>'Struktur VPF'!Q70</f>
        <v>15</v>
      </c>
      <c r="H228" s="528">
        <f>'Struktur VPF'!R70</f>
        <v>0</v>
      </c>
      <c r="I228" s="181" t="s">
        <v>96</v>
      </c>
      <c r="J228" s="181" t="s">
        <v>1088</v>
      </c>
      <c r="K228" s="181">
        <f>'Struktur VPF'!S70</f>
        <v>0</v>
      </c>
    </row>
    <row r="229" spans="1:11" s="61" customFormat="1" ht="15" customHeight="1" x14ac:dyDescent="0.2">
      <c r="A229" s="181" t="str">
        <f>'Struktur VPF'!A73</f>
        <v>G.8.1</v>
      </c>
      <c r="B229" s="181" t="str">
        <f>'Struktur VPF'!B73</f>
        <v>Arbeitplatz Küchenchef</v>
      </c>
      <c r="C229" s="181" t="str">
        <f>'Struktur VPF'!C73</f>
        <v>HNF 2</v>
      </c>
      <c r="D229" s="181" t="str">
        <f>'Struktur VPF'!D73</f>
        <v>Raum</v>
      </c>
      <c r="E229" s="195">
        <f>'Struktur VPF'!O73</f>
        <v>0</v>
      </c>
      <c r="F229" s="551" t="str">
        <f>'Struktur VPF'!P73</f>
        <v>-</v>
      </c>
      <c r="G229" s="551">
        <f>'Struktur VPF'!Q73</f>
        <v>14</v>
      </c>
      <c r="H229" s="528">
        <f>'Struktur VPF'!R73</f>
        <v>0</v>
      </c>
      <c r="I229" s="181" t="s">
        <v>856</v>
      </c>
      <c r="J229" s="181" t="s">
        <v>1088</v>
      </c>
      <c r="K229" s="181">
        <f>'Struktur VPF'!S73</f>
        <v>0</v>
      </c>
    </row>
    <row r="230" spans="1:11" s="61" customFormat="1" ht="15" customHeight="1" x14ac:dyDescent="0.2">
      <c r="A230" s="181" t="str">
        <f>'Struktur VPF'!A74</f>
        <v>G.8.2</v>
      </c>
      <c r="B230" s="181" t="str">
        <f>'Struktur VPF'!B74</f>
        <v>Arbeitplatz Leiter Verpflegung Wpl</v>
      </c>
      <c r="C230" s="181" t="str">
        <f>'Struktur VPF'!C74</f>
        <v>HNF 2</v>
      </c>
      <c r="D230" s="181" t="str">
        <f>'Struktur VPF'!D74</f>
        <v>Raum</v>
      </c>
      <c r="E230" s="195">
        <f>'Struktur VPF'!O74</f>
        <v>0</v>
      </c>
      <c r="F230" s="551" t="str">
        <f>'Struktur VPF'!P74</f>
        <v>-</v>
      </c>
      <c r="G230" s="551">
        <f>'Struktur VPF'!Q74</f>
        <v>14</v>
      </c>
      <c r="H230" s="528">
        <f>'Struktur VPF'!R74</f>
        <v>0</v>
      </c>
      <c r="I230" s="181" t="s">
        <v>856</v>
      </c>
      <c r="J230" s="181" t="s">
        <v>1088</v>
      </c>
      <c r="K230" s="181">
        <f>'Struktur VPF'!S74</f>
        <v>0</v>
      </c>
    </row>
    <row r="231" spans="1:11" s="61" customFormat="1" ht="15" customHeight="1" x14ac:dyDescent="0.2">
      <c r="A231" s="181" t="str">
        <f>'Struktur VPF'!A75</f>
        <v>G.8.3</v>
      </c>
      <c r="B231" s="181" t="str">
        <f>'Struktur VPF'!B75</f>
        <v>Arbeitplatz Lernende</v>
      </c>
      <c r="C231" s="181" t="str">
        <f>'Struktur VPF'!C75</f>
        <v>HNF 3</v>
      </c>
      <c r="D231" s="181" t="str">
        <f>'Struktur VPF'!D75</f>
        <v>Raum</v>
      </c>
      <c r="E231" s="195">
        <f>'Struktur VPF'!O75</f>
        <v>0</v>
      </c>
      <c r="F231" s="551" t="str">
        <f>'Struktur VPF'!P75</f>
        <v>-</v>
      </c>
      <c r="G231" s="551">
        <f>'Struktur VPF'!Q75</f>
        <v>14</v>
      </c>
      <c r="H231" s="528">
        <f>'Struktur VPF'!R75</f>
        <v>0</v>
      </c>
      <c r="I231" s="181" t="s">
        <v>856</v>
      </c>
      <c r="J231" s="181" t="s">
        <v>1088</v>
      </c>
      <c r="K231" s="181">
        <f>'Struktur VPF'!S75</f>
        <v>0</v>
      </c>
    </row>
    <row r="232" spans="1:11" s="61" customFormat="1" ht="15" customHeight="1" x14ac:dyDescent="0.2">
      <c r="A232" s="181" t="str">
        <f>'Struktur VPF'!A76</f>
        <v>G.8.4</v>
      </c>
      <c r="B232" s="181" t="str">
        <f>'Struktur VPF'!B76</f>
        <v>Sanitär und Garderobe Küche F/M und Dusche</v>
      </c>
      <c r="C232" s="181" t="str">
        <f>'Struktur VPF'!C76</f>
        <v>NNF 7</v>
      </c>
      <c r="D232" s="181" t="str">
        <f>'Struktur VPF'!D76</f>
        <v>Raum</v>
      </c>
      <c r="E232" s="195">
        <f>'Struktur VPF'!O76</f>
        <v>0</v>
      </c>
      <c r="F232" s="551" t="str">
        <f>'Struktur VPF'!P76</f>
        <v>-</v>
      </c>
      <c r="G232" s="551">
        <f>'Struktur VPF'!Q76</f>
        <v>15</v>
      </c>
      <c r="H232" s="528">
        <f>'Struktur VPF'!R76</f>
        <v>0</v>
      </c>
      <c r="I232" s="181" t="s">
        <v>856</v>
      </c>
      <c r="J232" s="181" t="s">
        <v>1088</v>
      </c>
      <c r="K232" s="181">
        <f>'Struktur VPF'!S76</f>
        <v>0</v>
      </c>
    </row>
    <row r="233" spans="1:11" s="61" customFormat="1" ht="15" customHeight="1" x14ac:dyDescent="0.2">
      <c r="A233" s="181" t="str">
        <f>'Struktur VPF'!A77</f>
        <v>G.8.5</v>
      </c>
      <c r="B233" s="181" t="str">
        <f>'Struktur VPF'!B77</f>
        <v>Recycling / Abfall Vpf (Zwischendepot Kü)</v>
      </c>
      <c r="C233" s="181" t="str">
        <f>'Struktur VPF'!C77</f>
        <v>BUF 10</v>
      </c>
      <c r="D233" s="181" t="str">
        <f>'Struktur VPF'!D77</f>
        <v>Aussenfläche</v>
      </c>
      <c r="E233" s="195">
        <f>'Struktur VPF'!O77</f>
        <v>0</v>
      </c>
      <c r="F233" s="551" t="str">
        <f>'Struktur VPF'!P77</f>
        <v>-</v>
      </c>
      <c r="G233" s="551">
        <f>'Struktur VPF'!Q77</f>
        <v>50</v>
      </c>
      <c r="H233" s="528">
        <f>'Struktur VPF'!R77</f>
        <v>0</v>
      </c>
      <c r="I233" s="181" t="s">
        <v>856</v>
      </c>
      <c r="J233" s="181" t="s">
        <v>1088</v>
      </c>
      <c r="K233" s="181">
        <f>'Struktur VPF'!S77</f>
        <v>0</v>
      </c>
    </row>
    <row r="234" spans="1:11" s="61" customFormat="1" ht="15" customHeight="1" x14ac:dyDescent="0.2">
      <c r="A234" s="181" t="str">
        <f>'Struktur VPF'!A78</f>
        <v>G.8.6</v>
      </c>
      <c r="B234" s="181" t="str">
        <f>'Struktur VPF'!B78</f>
        <v>Entsorgungsstelle organisch</v>
      </c>
      <c r="C234" s="181" t="str">
        <f>'Struktur VPF'!C78</f>
        <v>BUF 10</v>
      </c>
      <c r="D234" s="181" t="str">
        <f>'Struktur VPF'!D78</f>
        <v>Aussenfläche</v>
      </c>
      <c r="E234" s="195">
        <f>'Struktur VPF'!O78</f>
        <v>0</v>
      </c>
      <c r="F234" s="551" t="str">
        <f>'Struktur VPF'!P78</f>
        <v>-</v>
      </c>
      <c r="G234" s="551">
        <f>'Struktur VPF'!Q78</f>
        <v>10</v>
      </c>
      <c r="H234" s="528">
        <f>'Struktur VPF'!R78</f>
        <v>0</v>
      </c>
      <c r="I234" s="181" t="s">
        <v>856</v>
      </c>
      <c r="J234" s="181" t="s">
        <v>1088</v>
      </c>
      <c r="K234" s="181">
        <f>'Struktur VPF'!S78</f>
        <v>0</v>
      </c>
    </row>
    <row r="235" spans="1:11" s="61" customFormat="1" ht="15" customHeight="1" x14ac:dyDescent="0.2">
      <c r="A235" s="181" t="str">
        <f>'Struktur VPF'!A79</f>
        <v>G.8.7</v>
      </c>
      <c r="B235" s="181" t="str">
        <f>'Struktur VPF'!B79</f>
        <v>Feldverpflegung Ausgabe</v>
      </c>
      <c r="C235" s="181" t="str">
        <f>'Struktur VPF'!C79</f>
        <v>BUF 10</v>
      </c>
      <c r="D235" s="181" t="str">
        <f>'Struktur VPF'!D79</f>
        <v>Aussenfläche</v>
      </c>
      <c r="E235" s="195">
        <f>'Struktur VPF'!O79</f>
        <v>0</v>
      </c>
      <c r="F235" s="551" t="str">
        <f>'Struktur VPF'!P79</f>
        <v>-</v>
      </c>
      <c r="G235" s="551">
        <f>'Struktur VPF'!Q79</f>
        <v>10</v>
      </c>
      <c r="H235" s="528">
        <f>'Struktur VPF'!R79</f>
        <v>0</v>
      </c>
      <c r="I235" s="181" t="s">
        <v>856</v>
      </c>
      <c r="J235" s="181" t="s">
        <v>1088</v>
      </c>
      <c r="K235" s="181">
        <f>'Struktur VPF'!S79</f>
        <v>0</v>
      </c>
    </row>
    <row r="236" spans="1:11" s="61" customFormat="1" ht="15" customHeight="1" x14ac:dyDescent="0.2">
      <c r="A236" s="181" t="str">
        <f>'Struktur VPF'!A80</f>
        <v>G.8.8</v>
      </c>
      <c r="B236" s="181" t="str">
        <f>'Struktur VPF'!B80</f>
        <v>Feldverpflegung Rücknahme</v>
      </c>
      <c r="C236" s="181" t="str">
        <f>'Struktur VPF'!C80</f>
        <v>BUF 10</v>
      </c>
      <c r="D236" s="181" t="str">
        <f>'Struktur VPF'!D80</f>
        <v>Aussenfläche</v>
      </c>
      <c r="E236" s="195">
        <f>'Struktur VPF'!O80</f>
        <v>0</v>
      </c>
      <c r="F236" s="551" t="str">
        <f>'Struktur VPF'!P80</f>
        <v>-</v>
      </c>
      <c r="G236" s="551">
        <f>'Struktur VPF'!Q80</f>
        <v>10</v>
      </c>
      <c r="H236" s="528">
        <f>'Struktur VPF'!R80</f>
        <v>0</v>
      </c>
      <c r="I236" s="181" t="s">
        <v>856</v>
      </c>
      <c r="J236" s="181" t="s">
        <v>1088</v>
      </c>
      <c r="K236" s="181">
        <f>'Struktur VPF'!S80</f>
        <v>0</v>
      </c>
    </row>
    <row r="237" spans="1:11" s="61" customFormat="1" ht="15" customHeight="1" x14ac:dyDescent="0.2">
      <c r="A237" s="181" t="str">
        <f>'Struktur VPF'!A81</f>
        <v>G.8.9</v>
      </c>
      <c r="B237" s="181" t="str">
        <f>'Struktur VPF'!B81</f>
        <v>Notbetrieb (Standplatz für einen mobile Notstromaggregat)</v>
      </c>
      <c r="C237" s="181" t="str">
        <f>'Struktur VPF'!C81</f>
        <v>BUF 10</v>
      </c>
      <c r="D237" s="181" t="str">
        <f>'Struktur VPF'!D81</f>
        <v>Aussenfläche</v>
      </c>
      <c r="E237" s="195">
        <f>'Struktur VPF'!O81</f>
        <v>0</v>
      </c>
      <c r="F237" s="551" t="str">
        <f>'Struktur VPF'!P81</f>
        <v>-</v>
      </c>
      <c r="G237" s="551">
        <f>'Struktur VPF'!Q81</f>
        <v>25</v>
      </c>
      <c r="H237" s="528">
        <f>'Struktur VPF'!R81</f>
        <v>0</v>
      </c>
      <c r="I237" s="181" t="s">
        <v>856</v>
      </c>
      <c r="J237" s="181" t="s">
        <v>1088</v>
      </c>
      <c r="K237" s="181">
        <f>'Struktur VPF'!S81</f>
        <v>0</v>
      </c>
    </row>
    <row r="238" spans="1:11" s="61" customFormat="1" ht="15" customHeight="1" x14ac:dyDescent="0.2">
      <c r="A238" s="181" t="str">
        <f>'Struktur VPF'!A82</f>
        <v>G.8.10</v>
      </c>
      <c r="B238" s="181" t="str">
        <f>'Struktur VPF'!B82</f>
        <v>Monoblock etc.</v>
      </c>
      <c r="C238" s="181" t="str">
        <f>'Struktur VPF'!C82</f>
        <v>FF 8</v>
      </c>
      <c r="D238" s="181" t="str">
        <f>'Struktur VPF'!D82</f>
        <v>Raum</v>
      </c>
      <c r="E238" s="195">
        <f>'Struktur VPF'!O82</f>
        <v>0</v>
      </c>
      <c r="F238" s="551">
        <f>'Struktur VPF'!P82</f>
        <v>0.1</v>
      </c>
      <c r="G238" s="551">
        <f>'Struktur VPF'!Q82</f>
        <v>20</v>
      </c>
      <c r="H238" s="528">
        <f>'Struktur VPF'!R82</f>
        <v>0</v>
      </c>
      <c r="I238" s="181" t="s">
        <v>856</v>
      </c>
      <c r="J238" s="181" t="s">
        <v>1088</v>
      </c>
      <c r="K238" s="181">
        <f>'Struktur VPF'!S82</f>
        <v>0</v>
      </c>
    </row>
    <row r="239" spans="1:11" s="61" customFormat="1" ht="15" customHeight="1" x14ac:dyDescent="0.2">
      <c r="A239" s="181" t="str">
        <f>'Struktur VPF'!A83</f>
        <v>G.8.11</v>
      </c>
      <c r="B239" s="181" t="str">
        <f>'Struktur VPF'!B83</f>
        <v>Technikraum Kälte</v>
      </c>
      <c r="C239" s="181" t="str">
        <f>'Struktur VPF'!C83</f>
        <v>FF 8</v>
      </c>
      <c r="D239" s="181" t="str">
        <f>'Struktur VPF'!D83</f>
        <v>Raum</v>
      </c>
      <c r="E239" s="195">
        <f>'Struktur VPF'!O83</f>
        <v>0</v>
      </c>
      <c r="F239" s="551">
        <f>'Struktur VPF'!P83</f>
        <v>0.05</v>
      </c>
      <c r="G239" s="551">
        <f>'Struktur VPF'!Q83</f>
        <v>10</v>
      </c>
      <c r="H239" s="528">
        <f>'Struktur VPF'!R83</f>
        <v>0</v>
      </c>
      <c r="I239" s="181" t="s">
        <v>856</v>
      </c>
      <c r="J239" s="181" t="s">
        <v>1088</v>
      </c>
      <c r="K239" s="181">
        <f>'Struktur VPF'!S83</f>
        <v>0</v>
      </c>
    </row>
    <row r="240" spans="1:11" s="61" customFormat="1" ht="15" customHeight="1" x14ac:dyDescent="0.2">
      <c r="A240" s="181" t="str">
        <f>'Struktur VPF'!A84</f>
        <v>G.8.12</v>
      </c>
      <c r="B240" s="181" t="str">
        <f>'Struktur VPF'!B84</f>
        <v>Elektroraum</v>
      </c>
      <c r="C240" s="181" t="str">
        <f>'Struktur VPF'!C84</f>
        <v>FF 8</v>
      </c>
      <c r="D240" s="181" t="str">
        <f>'Struktur VPF'!D84</f>
        <v>Raum</v>
      </c>
      <c r="E240" s="195">
        <f>'Struktur VPF'!O84</f>
        <v>0</v>
      </c>
      <c r="F240" s="551">
        <f>'Struktur VPF'!P84</f>
        <v>0.05</v>
      </c>
      <c r="G240" s="551">
        <f>'Struktur VPF'!Q84</f>
        <v>10</v>
      </c>
      <c r="H240" s="528">
        <f>'Struktur VPF'!R84</f>
        <v>0</v>
      </c>
      <c r="I240" s="181" t="s">
        <v>856</v>
      </c>
      <c r="J240" s="181" t="s">
        <v>1088</v>
      </c>
      <c r="K240" s="181">
        <f>'Struktur VPF'!S84</f>
        <v>0</v>
      </c>
    </row>
    <row r="241" spans="1:11" s="61" customFormat="1" ht="15" customHeight="1" x14ac:dyDescent="0.2">
      <c r="A241" s="181" t="str">
        <f>'Struktur VPF'!A85</f>
        <v>G.8.13</v>
      </c>
      <c r="B241" s="181" t="str">
        <f>'Struktur VPF'!B85</f>
        <v>Aussenkochplatz / Andockstation MVS</v>
      </c>
      <c r="C241" s="181" t="str">
        <f>'Struktur VPF'!C85</f>
        <v>BUF 10</v>
      </c>
      <c r="D241" s="181" t="str">
        <f>'Struktur VPF'!D85</f>
        <v>Aussenfläche</v>
      </c>
      <c r="E241" s="195">
        <f>'Struktur VPF'!O85</f>
        <v>0</v>
      </c>
      <c r="F241" s="551" t="str">
        <f>'Struktur VPF'!P85</f>
        <v>-</v>
      </c>
      <c r="G241" s="551">
        <f>'Struktur VPF'!Q85</f>
        <v>150</v>
      </c>
      <c r="H241" s="528">
        <f>'Struktur VPF'!R85</f>
        <v>0</v>
      </c>
      <c r="I241" s="181" t="s">
        <v>856</v>
      </c>
      <c r="J241" s="181" t="s">
        <v>1088</v>
      </c>
      <c r="K241" s="181">
        <f>'Struktur VPF'!S85</f>
        <v>0</v>
      </c>
    </row>
    <row r="242" spans="1:11" s="61" customFormat="1" ht="15" customHeight="1" x14ac:dyDescent="0.2">
      <c r="A242" s="223" t="str">
        <f>'Struktur VPF'!A88</f>
        <v>---</v>
      </c>
      <c r="B242" s="223">
        <f>'Struktur VPF'!B88</f>
        <v>0</v>
      </c>
      <c r="C242" s="223" t="str">
        <f>'Struktur VPF'!C88</f>
        <v>---</v>
      </c>
      <c r="D242" s="223" t="str">
        <f>'Struktur VPF'!D88</f>
        <v>m²</v>
      </c>
      <c r="E242" s="224">
        <f>'Struktur VPF'!O88</f>
        <v>0</v>
      </c>
      <c r="F242" s="552" t="str">
        <f>'Struktur VPF'!P88</f>
        <v>-</v>
      </c>
      <c r="G242" s="552">
        <f>'Struktur VPF'!Q88</f>
        <v>0</v>
      </c>
      <c r="H242" s="539">
        <f>'Struktur VPF'!R88</f>
        <v>0</v>
      </c>
      <c r="I242" s="223" t="s">
        <v>805</v>
      </c>
      <c r="J242" s="181" t="s">
        <v>1088</v>
      </c>
      <c r="K242" s="223">
        <f>'Struktur VPF'!S88</f>
        <v>0</v>
      </c>
    </row>
    <row r="243" spans="1:11" s="61" customFormat="1" ht="15" customHeight="1" x14ac:dyDescent="0.2">
      <c r="A243" s="223" t="str">
        <f>'Struktur VPF'!A89</f>
        <v>---</v>
      </c>
      <c r="B243" s="223">
        <f>'Struktur VPF'!B89</f>
        <v>0</v>
      </c>
      <c r="C243" s="223" t="str">
        <f>'Struktur VPF'!C89</f>
        <v>---</v>
      </c>
      <c r="D243" s="223" t="str">
        <f>'Struktur VPF'!D89</f>
        <v>m²</v>
      </c>
      <c r="E243" s="224">
        <f>'Struktur VPF'!O89</f>
        <v>0</v>
      </c>
      <c r="F243" s="552" t="str">
        <f>'Struktur VPF'!P89</f>
        <v>-</v>
      </c>
      <c r="G243" s="552">
        <f>'Struktur VPF'!Q89</f>
        <v>0</v>
      </c>
      <c r="H243" s="539">
        <f>'Struktur VPF'!R89</f>
        <v>0</v>
      </c>
      <c r="I243" s="223" t="s">
        <v>805</v>
      </c>
      <c r="J243" s="181" t="s">
        <v>1088</v>
      </c>
      <c r="K243" s="223">
        <f>'Struktur VPF'!S89</f>
        <v>0</v>
      </c>
    </row>
    <row r="244" spans="1:11" s="61" customFormat="1" ht="15" customHeight="1" x14ac:dyDescent="0.2">
      <c r="A244" s="223" t="str">
        <f>'Struktur VPF'!A90</f>
        <v>---</v>
      </c>
      <c r="B244" s="223">
        <f>'Struktur VPF'!B90</f>
        <v>0</v>
      </c>
      <c r="C244" s="223" t="str">
        <f>'Struktur VPF'!C90</f>
        <v>---</v>
      </c>
      <c r="D244" s="223" t="str">
        <f>'Struktur VPF'!D90</f>
        <v>m²</v>
      </c>
      <c r="E244" s="224">
        <f>'Struktur VPF'!O90</f>
        <v>0</v>
      </c>
      <c r="F244" s="552" t="str">
        <f>'Struktur VPF'!P90</f>
        <v>-</v>
      </c>
      <c r="G244" s="552">
        <f>'Struktur VPF'!Q90</f>
        <v>0</v>
      </c>
      <c r="H244" s="539">
        <f>'Struktur VPF'!R90</f>
        <v>0</v>
      </c>
      <c r="I244" s="223" t="s">
        <v>805</v>
      </c>
      <c r="J244" s="181" t="s">
        <v>1088</v>
      </c>
      <c r="K244" s="223">
        <f>'Struktur VPF'!S90</f>
        <v>0</v>
      </c>
    </row>
    <row r="245" spans="1:11" s="61" customFormat="1" ht="15" customHeight="1" x14ac:dyDescent="0.2">
      <c r="A245" s="223" t="str">
        <f>'Struktur VPF'!A91</f>
        <v>---</v>
      </c>
      <c r="B245" s="223">
        <f>'Struktur VPF'!B91</f>
        <v>0</v>
      </c>
      <c r="C245" s="223" t="str">
        <f>'Struktur VPF'!C91</f>
        <v>---</v>
      </c>
      <c r="D245" s="223" t="str">
        <f>'Struktur VPF'!D91</f>
        <v>m²</v>
      </c>
      <c r="E245" s="224">
        <f>'Struktur VPF'!O91</f>
        <v>0</v>
      </c>
      <c r="F245" s="552" t="str">
        <f>'Struktur VPF'!P91</f>
        <v>-</v>
      </c>
      <c r="G245" s="552">
        <f>'Struktur VPF'!Q91</f>
        <v>0</v>
      </c>
      <c r="H245" s="539">
        <f>'Struktur VPF'!R91</f>
        <v>0</v>
      </c>
      <c r="I245" s="223" t="s">
        <v>805</v>
      </c>
      <c r="J245" s="181" t="s">
        <v>1088</v>
      </c>
      <c r="K245" s="223">
        <f>'Struktur VPF'!S91</f>
        <v>0</v>
      </c>
    </row>
    <row r="246" spans="1:11" s="61" customFormat="1" ht="15" customHeight="1" x14ac:dyDescent="0.2">
      <c r="A246" s="223" t="str">
        <f>'Struktur VPF'!A92</f>
        <v>---</v>
      </c>
      <c r="B246" s="223">
        <f>'Struktur VPF'!B92</f>
        <v>0</v>
      </c>
      <c r="C246" s="223" t="str">
        <f>'Struktur VPF'!C92</f>
        <v>---</v>
      </c>
      <c r="D246" s="223" t="str">
        <f>'Struktur VPF'!D92</f>
        <v>m²</v>
      </c>
      <c r="E246" s="224">
        <f>'Struktur VPF'!O92</f>
        <v>0</v>
      </c>
      <c r="F246" s="552" t="str">
        <f>'Struktur VPF'!P92</f>
        <v>-</v>
      </c>
      <c r="G246" s="552">
        <f>'Struktur VPF'!Q92</f>
        <v>0</v>
      </c>
      <c r="H246" s="539">
        <f>'Struktur VPF'!R92</f>
        <v>0</v>
      </c>
      <c r="I246" s="223" t="s">
        <v>805</v>
      </c>
      <c r="J246" s="181" t="s">
        <v>1088</v>
      </c>
      <c r="K246" s="223">
        <f>'Struktur VPF'!S92</f>
        <v>0</v>
      </c>
    </row>
    <row r="247" spans="1:11" s="61" customFormat="1" ht="15" customHeight="1" x14ac:dyDescent="0.2">
      <c r="A247" s="181" t="str">
        <f>'Struktur VPF AK'!A24</f>
        <v>G.1.1</v>
      </c>
      <c r="B247" s="181" t="str">
        <f>'Struktur VPF AK'!B24</f>
        <v>Speiseraum / Theorieraum (multifunktional)</v>
      </c>
      <c r="C247" s="181" t="str">
        <f>'Struktur VPF AK'!C24</f>
        <v>HNF 1</v>
      </c>
      <c r="D247" s="181" t="str">
        <f>'Struktur VPF AK'!D24</f>
        <v>m2/AdA</v>
      </c>
      <c r="E247" s="195" t="str">
        <f>'Struktur VPF AK'!E24</f>
        <v>-</v>
      </c>
      <c r="F247" s="551">
        <f>'Struktur VPF AK'!F24</f>
        <v>1.3</v>
      </c>
      <c r="G247" s="551" t="str">
        <f>'Struktur VPF AK'!G24</f>
        <v>-</v>
      </c>
      <c r="H247" s="528">
        <f>'Struktur VPF AK'!H24</f>
        <v>0</v>
      </c>
      <c r="I247" s="181" t="s">
        <v>3</v>
      </c>
      <c r="J247" s="181" t="s">
        <v>1098</v>
      </c>
      <c r="K247" s="181">
        <f>'Struktur VPF AK'!I24</f>
        <v>0</v>
      </c>
    </row>
    <row r="248" spans="1:11" s="61" customFormat="1" ht="15" customHeight="1" x14ac:dyDescent="0.2">
      <c r="A248" s="181" t="str">
        <f>'Struktur VPF AK'!A25</f>
        <v>G.1.2</v>
      </c>
      <c r="B248" s="181" t="str">
        <f>'Struktur VPF AK'!B25</f>
        <v>Vorraum Ausgabe (Gästezirkulation)</v>
      </c>
      <c r="C248" s="181" t="str">
        <f>'Struktur VPF AK'!C25</f>
        <v>HNF 1</v>
      </c>
      <c r="D248" s="181" t="str">
        <f>'Struktur VPF AK'!D25</f>
        <v>m2/AdA</v>
      </c>
      <c r="E248" s="195" t="str">
        <f>'Struktur VPF AK'!E25</f>
        <v>-</v>
      </c>
      <c r="F248" s="551">
        <f>'Struktur VPF AK'!F25</f>
        <v>0.3</v>
      </c>
      <c r="G248" s="551" t="str">
        <f>'Struktur VPF AK'!G25</f>
        <v>-</v>
      </c>
      <c r="H248" s="528">
        <f>'Struktur VPF AK'!H25</f>
        <v>0</v>
      </c>
      <c r="I248" s="181" t="s">
        <v>3</v>
      </c>
      <c r="J248" s="181" t="s">
        <v>1098</v>
      </c>
      <c r="K248" s="181">
        <f>'Struktur VPF AK'!I25</f>
        <v>0</v>
      </c>
    </row>
    <row r="249" spans="1:11" s="61" customFormat="1" ht="15" customHeight="1" x14ac:dyDescent="0.2">
      <c r="A249" s="181" t="str">
        <f>'Struktur VPF AK'!A26</f>
        <v>G.1.3</v>
      </c>
      <c r="B249" s="181" t="str">
        <f>'Struktur VPF AK'!B26</f>
        <v>Unisex Sanitärräume (Damen, Herren)</v>
      </c>
      <c r="C249" s="181" t="str">
        <f>'Struktur VPF AK'!C26</f>
        <v>NNF 7</v>
      </c>
      <c r="D249" s="181" t="str">
        <f>'Struktur VPF AK'!D26</f>
        <v>Raum</v>
      </c>
      <c r="E249" s="195" t="str">
        <f>'Struktur VPF AK'!E26</f>
        <v>-</v>
      </c>
      <c r="F249" s="551">
        <f>'Struktur VPF AK'!F26</f>
        <v>0</v>
      </c>
      <c r="G249" s="551">
        <f>'Struktur VPF AK'!G26</f>
        <v>5</v>
      </c>
      <c r="H249" s="528" t="str">
        <f>'Struktur VPF AK'!H26</f>
        <v>0</v>
      </c>
      <c r="I249" s="181" t="s">
        <v>3</v>
      </c>
      <c r="J249" s="181" t="s">
        <v>1098</v>
      </c>
      <c r="K249" s="181">
        <f>'Struktur VPF AK'!I26</f>
        <v>0</v>
      </c>
    </row>
    <row r="250" spans="1:11" s="61" customFormat="1" ht="15" customHeight="1" x14ac:dyDescent="0.2">
      <c r="A250" s="181" t="str">
        <f>'Struktur VPF AK'!A27</f>
        <v>G.1.4</v>
      </c>
      <c r="B250" s="181" t="str">
        <f>'Struktur VPF AK'!B27</f>
        <v>Unisex Sanitärräume (Invaliden)</v>
      </c>
      <c r="C250" s="181" t="str">
        <f>'Struktur VPF AK'!C27</f>
        <v>NNF 7</v>
      </c>
      <c r="D250" s="181" t="str">
        <f>'Struktur VPF AK'!D27</f>
        <v>Raum</v>
      </c>
      <c r="E250" s="195" t="str">
        <f>'Struktur VPF AK'!E27</f>
        <v>-</v>
      </c>
      <c r="F250" s="551">
        <f>'Struktur VPF AK'!F27</f>
        <v>0</v>
      </c>
      <c r="G250" s="551">
        <f>'Struktur VPF AK'!G27</f>
        <v>4</v>
      </c>
      <c r="H250" s="528">
        <f>'Struktur VPF AK'!H27</f>
        <v>0</v>
      </c>
      <c r="I250" s="181" t="s">
        <v>3</v>
      </c>
      <c r="J250" s="181" t="s">
        <v>1098</v>
      </c>
      <c r="K250" s="181">
        <f>'Struktur VPF AK'!I27</f>
        <v>0</v>
      </c>
    </row>
    <row r="251" spans="1:11" s="61" customFormat="1" ht="15" customHeight="1" x14ac:dyDescent="0.2">
      <c r="A251" s="181" t="str">
        <f>'Struktur VPF AK'!A30</f>
        <v>G.2.1</v>
      </c>
      <c r="B251" s="181" t="str">
        <f>'Struktur VPF AK'!B30</f>
        <v>Vorbereitung</v>
      </c>
      <c r="C251" s="181" t="str">
        <f>'Struktur VPF AK'!C30</f>
        <v>HNF 3</v>
      </c>
      <c r="D251" s="181" t="str">
        <f>'Struktur VPF AK'!D30</f>
        <v>Zone</v>
      </c>
      <c r="E251" s="195" t="str">
        <f>'Struktur VPF AK'!E30</f>
        <v>-</v>
      </c>
      <c r="F251" s="551">
        <f>'Struktur VPF AK'!F30</f>
        <v>7.4999999999999997E-2</v>
      </c>
      <c r="G251" s="551">
        <f>'Struktur VPF AK'!G30</f>
        <v>15</v>
      </c>
      <c r="H251" s="528">
        <f>'Struktur VPF AK'!H30</f>
        <v>0</v>
      </c>
      <c r="I251" s="181" t="s">
        <v>3</v>
      </c>
      <c r="J251" s="181" t="s">
        <v>1098</v>
      </c>
      <c r="K251" s="181">
        <f>'Struktur VPF AK'!I30</f>
        <v>0</v>
      </c>
    </row>
    <row r="252" spans="1:11" s="61" customFormat="1" ht="15" customHeight="1" x14ac:dyDescent="0.2">
      <c r="A252" s="181" t="str">
        <f>'Struktur VPF AK'!A31</f>
        <v>G.2.2</v>
      </c>
      <c r="B252" s="181" t="str">
        <f>'Struktur VPF AK'!B31</f>
        <v>Zubereitung kalte Küche</v>
      </c>
      <c r="C252" s="181" t="str">
        <f>'Struktur VPF AK'!C31</f>
        <v>HNF 3</v>
      </c>
      <c r="D252" s="181" t="str">
        <f>'Struktur VPF AK'!D31</f>
        <v>Zone</v>
      </c>
      <c r="E252" s="195" t="str">
        <f>'Struktur VPF AK'!E31</f>
        <v>-</v>
      </c>
      <c r="F252" s="551">
        <f>'Struktur VPF AK'!F31</f>
        <v>0.1</v>
      </c>
      <c r="G252" s="551">
        <f>'Struktur VPF AK'!G31</f>
        <v>20</v>
      </c>
      <c r="H252" s="528">
        <f>'Struktur VPF AK'!H31</f>
        <v>0</v>
      </c>
      <c r="I252" s="181" t="s">
        <v>3</v>
      </c>
      <c r="J252" s="181" t="s">
        <v>1098</v>
      </c>
      <c r="K252" s="181">
        <f>'Struktur VPF AK'!I31</f>
        <v>0</v>
      </c>
    </row>
    <row r="253" spans="1:11" s="61" customFormat="1" ht="15" customHeight="1" x14ac:dyDescent="0.2">
      <c r="A253" s="181" t="str">
        <f>'Struktur VPF AK'!A32</f>
        <v>G.2.3</v>
      </c>
      <c r="B253" s="181" t="str">
        <f>'Struktur VPF AK'!B32</f>
        <v>Zubereitung warme Küche inkl Arbeitsplatz Lernende</v>
      </c>
      <c r="C253" s="181" t="str">
        <f>'Struktur VPF AK'!C32</f>
        <v>HNF 3</v>
      </c>
      <c r="D253" s="181" t="str">
        <f>'Struktur VPF AK'!D32</f>
        <v>Zone</v>
      </c>
      <c r="E253" s="195" t="str">
        <f>'Struktur VPF AK'!E32</f>
        <v>-</v>
      </c>
      <c r="F253" s="551">
        <f>'Struktur VPF AK'!F32</f>
        <v>0.2</v>
      </c>
      <c r="G253" s="551">
        <f>'Struktur VPF AK'!G32</f>
        <v>40</v>
      </c>
      <c r="H253" s="528">
        <f>'Struktur VPF AK'!H32</f>
        <v>0</v>
      </c>
      <c r="I253" s="181" t="s">
        <v>3</v>
      </c>
      <c r="J253" s="181" t="s">
        <v>1098</v>
      </c>
      <c r="K253" s="181">
        <f>'Struktur VPF AK'!I32</f>
        <v>0</v>
      </c>
    </row>
    <row r="254" spans="1:11" s="61" customFormat="1" ht="15" customHeight="1" x14ac:dyDescent="0.2">
      <c r="A254" s="181" t="str">
        <f>'Struktur VPF AK'!A33</f>
        <v>G.2.4</v>
      </c>
      <c r="B254" s="181" t="str">
        <f>'Struktur VPF AK'!B33</f>
        <v>Anrichtungszone</v>
      </c>
      <c r="C254" s="181" t="str">
        <f>'Struktur VPF AK'!C33</f>
        <v>HNF 3</v>
      </c>
      <c r="D254" s="181" t="str">
        <f>'Struktur VPF AK'!D33</f>
        <v>Zone</v>
      </c>
      <c r="E254" s="195" t="str">
        <f>'Struktur VPF AK'!E33</f>
        <v>-</v>
      </c>
      <c r="F254" s="551">
        <f>'Struktur VPF AK'!F33</f>
        <v>7.4999999999999997E-2</v>
      </c>
      <c r="G254" s="551">
        <f>'Struktur VPF AK'!G33</f>
        <v>15</v>
      </c>
      <c r="H254" s="528">
        <f>'Struktur VPF AK'!H33</f>
        <v>0</v>
      </c>
      <c r="I254" s="181" t="s">
        <v>3</v>
      </c>
      <c r="J254" s="181" t="s">
        <v>1098</v>
      </c>
      <c r="K254" s="181">
        <f>'Struktur VPF AK'!I33</f>
        <v>0</v>
      </c>
    </row>
    <row r="255" spans="1:11" s="61" customFormat="1" ht="15" customHeight="1" x14ac:dyDescent="0.2">
      <c r="A255" s="181" t="str">
        <f>'Struktur VPF AK'!A36</f>
        <v>G.3.1</v>
      </c>
      <c r="B255" s="181" t="str">
        <f>'Struktur VPF AK'!B36</f>
        <v>Ausgabestelle</v>
      </c>
      <c r="C255" s="181" t="str">
        <f>'Struktur VPF AK'!C36</f>
        <v>HNF 4</v>
      </c>
      <c r="D255" s="181" t="str">
        <f>'Struktur VPF AK'!D36</f>
        <v>Raum</v>
      </c>
      <c r="E255" s="195" t="str">
        <f>'Struktur VPF AK'!E36</f>
        <v>-</v>
      </c>
      <c r="F255" s="551">
        <f>'Struktur VPF AK'!F36</f>
        <v>7.4999999999999997E-2</v>
      </c>
      <c r="G255" s="551">
        <f>'Struktur VPF AK'!G36</f>
        <v>15</v>
      </c>
      <c r="H255" s="528">
        <f>'Struktur VPF AK'!H36</f>
        <v>0</v>
      </c>
      <c r="I255" s="181" t="s">
        <v>3</v>
      </c>
      <c r="J255" s="181" t="s">
        <v>1098</v>
      </c>
      <c r="K255" s="181">
        <f>'Struktur VPF AK'!I36</f>
        <v>0</v>
      </c>
    </row>
    <row r="256" spans="1:11" s="61" customFormat="1" ht="15" customHeight="1" x14ac:dyDescent="0.2">
      <c r="A256" s="181" t="str">
        <f>'Struktur VPF AK'!A37</f>
        <v>G.3.3</v>
      </c>
      <c r="B256" s="181" t="str">
        <f>'Struktur VPF AK'!B37</f>
        <v>Kiosk</v>
      </c>
      <c r="C256" s="181" t="str">
        <f>'Struktur VPF AK'!C37</f>
        <v>HNF 4</v>
      </c>
      <c r="D256" s="181" t="str">
        <f>'Struktur VPF AK'!D37</f>
        <v>Raum</v>
      </c>
      <c r="E256" s="195" t="str">
        <f>'Struktur VPF AK'!E37</f>
        <v>-</v>
      </c>
      <c r="F256" s="551">
        <f>'Struktur VPF AK'!F37</f>
        <v>7.4999999999999997E-2</v>
      </c>
      <c r="G256" s="551">
        <f>'Struktur VPF AK'!G37</f>
        <v>15</v>
      </c>
      <c r="H256" s="528">
        <f>'Struktur VPF AK'!H37</f>
        <v>0</v>
      </c>
      <c r="I256" s="181" t="s">
        <v>3</v>
      </c>
      <c r="J256" s="181" t="s">
        <v>1098</v>
      </c>
      <c r="K256" s="181">
        <f>'Struktur VPF AK'!I37</f>
        <v>0</v>
      </c>
    </row>
    <row r="257" spans="1:11" s="61" customFormat="1" ht="15" customHeight="1" x14ac:dyDescent="0.2">
      <c r="A257" s="181" t="str">
        <f>'Struktur VPF AK'!A40</f>
        <v>G.4.1</v>
      </c>
      <c r="B257" s="181" t="str">
        <f>'Struktur VPF AK'!B40</f>
        <v>Warenannahme innen</v>
      </c>
      <c r="C257" s="181" t="str">
        <f>'Struktur VPF AK'!C40</f>
        <v>HNF 4</v>
      </c>
      <c r="D257" s="181" t="str">
        <f>'Struktur VPF AK'!D40</f>
        <v>Raum</v>
      </c>
      <c r="E257" s="195" t="str">
        <f>'Struktur VPF AK'!E40</f>
        <v>-</v>
      </c>
      <c r="F257" s="551">
        <f>'Struktur VPF AK'!F40</f>
        <v>0.05</v>
      </c>
      <c r="G257" s="551">
        <f>'Struktur VPF AK'!G40</f>
        <v>10</v>
      </c>
      <c r="H257" s="528">
        <f>'Struktur VPF AK'!H40</f>
        <v>0</v>
      </c>
      <c r="I257" s="181" t="s">
        <v>3</v>
      </c>
      <c r="J257" s="181" t="s">
        <v>1098</v>
      </c>
      <c r="K257" s="181">
        <f>'Struktur VPF AK'!I40</f>
        <v>0</v>
      </c>
    </row>
    <row r="258" spans="1:11" s="61" customFormat="1" ht="15" customHeight="1" x14ac:dyDescent="0.2">
      <c r="A258" s="181" t="str">
        <f>'Struktur VPF AK'!A41</f>
        <v>G.4.2</v>
      </c>
      <c r="B258" s="181" t="str">
        <f>'Struktur VPF AK'!B41</f>
        <v>Anlieferung draussen, gedeckt</v>
      </c>
      <c r="C258" s="181" t="str">
        <f>'Struktur VPF AK'!C41</f>
        <v>BUF 10</v>
      </c>
      <c r="D258" s="181" t="str">
        <f>'Struktur VPF AK'!D41</f>
        <v>Aussenfläche</v>
      </c>
      <c r="E258" s="195" t="str">
        <f>'Struktur VPF AK'!E41</f>
        <v>-</v>
      </c>
      <c r="F258" s="551">
        <f>'Struktur VPF AK'!F41</f>
        <v>2.5000000000000001E-2</v>
      </c>
      <c r="G258" s="551">
        <f>'Struktur VPF AK'!G41</f>
        <v>5</v>
      </c>
      <c r="H258" s="528">
        <f>'Struktur VPF AK'!H41</f>
        <v>0</v>
      </c>
      <c r="I258" s="181" t="s">
        <v>3</v>
      </c>
      <c r="J258" s="181" t="s">
        <v>1098</v>
      </c>
      <c r="K258" s="181">
        <f>'Struktur VPF AK'!I41</f>
        <v>0</v>
      </c>
    </row>
    <row r="259" spans="1:11" s="61" customFormat="1" ht="15" customHeight="1" x14ac:dyDescent="0.2">
      <c r="A259" s="181" t="str">
        <f>'Struktur VPF AK'!A44</f>
        <v>G.5.1</v>
      </c>
      <c r="B259" s="181" t="str">
        <f>'Struktur VPF AK'!B44</f>
        <v>Kühlzelle</v>
      </c>
      <c r="C259" s="181" t="str">
        <f>'Struktur VPF AK'!C44</f>
        <v>HNF 4</v>
      </c>
      <c r="D259" s="181" t="str">
        <f>'Struktur VPF AK'!D44</f>
        <v>Raum</v>
      </c>
      <c r="E259" s="195" t="str">
        <f>'Struktur VPF AK'!E44</f>
        <v>-</v>
      </c>
      <c r="F259" s="551">
        <f>'Struktur VPF AK'!F44</f>
        <v>0.08</v>
      </c>
      <c r="G259" s="551">
        <f>'Struktur VPF AK'!G44</f>
        <v>16</v>
      </c>
      <c r="H259" s="528">
        <f>'Struktur VPF AK'!H44</f>
        <v>0</v>
      </c>
      <c r="I259" s="181" t="s">
        <v>3</v>
      </c>
      <c r="J259" s="181" t="s">
        <v>1098</v>
      </c>
      <c r="K259" s="181">
        <f>'Struktur VPF AK'!I44</f>
        <v>0</v>
      </c>
    </row>
    <row r="260" spans="1:11" s="61" customFormat="1" ht="15" customHeight="1" x14ac:dyDescent="0.2">
      <c r="A260" s="181" t="str">
        <f>'Struktur VPF AK'!A45</f>
        <v>G.5.2</v>
      </c>
      <c r="B260" s="181" t="str">
        <f>'Struktur VPF AK'!B45</f>
        <v>Tiefkühlzelle</v>
      </c>
      <c r="C260" s="181" t="str">
        <f>'Struktur VPF AK'!C45</f>
        <v>HNF 4</v>
      </c>
      <c r="D260" s="181" t="str">
        <f>'Struktur VPF AK'!D45</f>
        <v>Raum</v>
      </c>
      <c r="E260" s="195" t="str">
        <f>'Struktur VPF AK'!E45</f>
        <v>-</v>
      </c>
      <c r="F260" s="551">
        <f>'Struktur VPF AK'!F45</f>
        <v>0.02</v>
      </c>
      <c r="G260" s="551">
        <f>'Struktur VPF AK'!G45</f>
        <v>4</v>
      </c>
      <c r="H260" s="528">
        <f>'Struktur VPF AK'!H45</f>
        <v>0</v>
      </c>
      <c r="I260" s="181" t="s">
        <v>3</v>
      </c>
      <c r="J260" s="181" t="s">
        <v>1098</v>
      </c>
      <c r="K260" s="181">
        <f>'Struktur VPF AK'!I45</f>
        <v>0</v>
      </c>
    </row>
    <row r="261" spans="1:11" s="61" customFormat="1" ht="15" customHeight="1" x14ac:dyDescent="0.2">
      <c r="A261" s="181" t="str">
        <f>'Struktur VPF AK'!A48</f>
        <v>G.6.1</v>
      </c>
      <c r="B261" s="181" t="str">
        <f>'Struktur VPF AK'!B48</f>
        <v>Lagerraum Kleinmaterial Lehrlinge</v>
      </c>
      <c r="C261" s="181" t="str">
        <f>'Struktur VPF AK'!C48</f>
        <v>HNF 4</v>
      </c>
      <c r="D261" s="181" t="str">
        <f>'Struktur VPF AK'!D48</f>
        <v>Raum</v>
      </c>
      <c r="E261" s="195" t="str">
        <f>'Struktur VPF AK'!E48</f>
        <v>-</v>
      </c>
      <c r="F261" s="551">
        <f>'Struktur VPF AK'!F48</f>
        <v>0.05</v>
      </c>
      <c r="G261" s="551">
        <f>'Struktur VPF AK'!G48</f>
        <v>10</v>
      </c>
      <c r="H261" s="528">
        <f>'Struktur VPF AK'!H48</f>
        <v>0</v>
      </c>
      <c r="I261" s="181" t="s">
        <v>3</v>
      </c>
      <c r="J261" s="181" t="s">
        <v>1098</v>
      </c>
      <c r="K261" s="181">
        <f>'Struktur VPF AK'!I48</f>
        <v>0</v>
      </c>
    </row>
    <row r="262" spans="1:11" s="61" customFormat="1" ht="15" customHeight="1" x14ac:dyDescent="0.2">
      <c r="A262" s="181" t="str">
        <f>'Struktur VPF AK'!A49</f>
        <v>G.6.2</v>
      </c>
      <c r="B262" s="181" t="str">
        <f>'Struktur VPF AK'!B49</f>
        <v>Lagerraum Armeeproviant</v>
      </c>
      <c r="C262" s="181" t="str">
        <f>'Struktur VPF AK'!C49</f>
        <v>HNF 4</v>
      </c>
      <c r="D262" s="181" t="str">
        <f>'Struktur VPF AK'!D49</f>
        <v>Raum</v>
      </c>
      <c r="E262" s="195" t="str">
        <f>'Struktur VPF AK'!E49</f>
        <v>-</v>
      </c>
      <c r="F262" s="551">
        <f>'Struktur VPF AK'!F49</f>
        <v>0.1</v>
      </c>
      <c r="G262" s="551">
        <f>'Struktur VPF AK'!G49</f>
        <v>20</v>
      </c>
      <c r="H262" s="528">
        <f>'Struktur VPF AK'!H49</f>
        <v>0</v>
      </c>
      <c r="I262" s="181" t="s">
        <v>3</v>
      </c>
      <c r="J262" s="181" t="s">
        <v>1098</v>
      </c>
      <c r="K262" s="181">
        <f>'Struktur VPF AK'!I49</f>
        <v>0</v>
      </c>
    </row>
    <row r="263" spans="1:11" s="61" customFormat="1" ht="15" customHeight="1" x14ac:dyDescent="0.2">
      <c r="A263" s="181" t="str">
        <f>'Struktur VPF AK'!A50</f>
        <v>G.6.3</v>
      </c>
      <c r="B263" s="181" t="str">
        <f>'Struktur VPF AK'!B50</f>
        <v>Magazin für Küchen und Korpsmaterial</v>
      </c>
      <c r="C263" s="181" t="str">
        <f>'Struktur VPF AK'!C50</f>
        <v>HNF 4</v>
      </c>
      <c r="D263" s="181" t="str">
        <f>'Struktur VPF AK'!D50</f>
        <v>Raum</v>
      </c>
      <c r="E263" s="195" t="str">
        <f>'Struktur VPF AK'!E50</f>
        <v>-</v>
      </c>
      <c r="F263" s="551">
        <f>'Struktur VPF AK'!F50</f>
        <v>0.1</v>
      </c>
      <c r="G263" s="551">
        <f>'Struktur VPF AK'!G50</f>
        <v>20</v>
      </c>
      <c r="H263" s="528">
        <f>'Struktur VPF AK'!H50</f>
        <v>0</v>
      </c>
      <c r="I263" s="181" t="s">
        <v>3</v>
      </c>
      <c r="J263" s="181" t="s">
        <v>1098</v>
      </c>
      <c r="K263" s="181">
        <f>'Struktur VPF AK'!I50</f>
        <v>0</v>
      </c>
    </row>
    <row r="264" spans="1:11" s="61" customFormat="1" ht="15" customHeight="1" x14ac:dyDescent="0.2">
      <c r="A264" s="181" t="str">
        <f>'Struktur VPF AK'!A51</f>
        <v>G.6.4</v>
      </c>
      <c r="B264" s="181" t="str">
        <f>'Struktur VPF AK'!B51</f>
        <v>Lagerraum Tagesvorrat</v>
      </c>
      <c r="C264" s="181" t="str">
        <f>'Struktur VPF AK'!C51</f>
        <v>HNF 4</v>
      </c>
      <c r="D264" s="181" t="str">
        <f>'Struktur VPF AK'!D51</f>
        <v>Raum</v>
      </c>
      <c r="E264" s="195" t="str">
        <f>'Struktur VPF AK'!E51</f>
        <v>-</v>
      </c>
      <c r="F264" s="551">
        <f>'Struktur VPF AK'!F51</f>
        <v>0.03</v>
      </c>
      <c r="G264" s="551">
        <f>'Struktur VPF AK'!G51</f>
        <v>6</v>
      </c>
      <c r="H264" s="528">
        <f>'Struktur VPF AK'!H51</f>
        <v>0</v>
      </c>
      <c r="I264" s="181" t="s">
        <v>3</v>
      </c>
      <c r="J264" s="181" t="s">
        <v>1098</v>
      </c>
      <c r="K264" s="181">
        <f>'Struktur VPF AK'!I51</f>
        <v>0</v>
      </c>
    </row>
    <row r="265" spans="1:11" s="61" customFormat="1" ht="15" customHeight="1" x14ac:dyDescent="0.2">
      <c r="A265" s="181" t="str">
        <f>'Struktur VPF AK'!A54</f>
        <v>G.7.1</v>
      </c>
      <c r="B265" s="181" t="str">
        <f>'Struktur VPF AK'!B54</f>
        <v>Abwaschzone (Geschirr, Küchenmaterial, Korpsmaterial)</v>
      </c>
      <c r="C265" s="181" t="str">
        <f>'Struktur VPF AK'!C54</f>
        <v>HNF 3</v>
      </c>
      <c r="D265" s="181" t="str">
        <f>'Struktur VPF AK'!D54</f>
        <v>Zone</v>
      </c>
      <c r="E265" s="195" t="str">
        <f>'Struktur VPF AK'!E54</f>
        <v>-</v>
      </c>
      <c r="F265" s="551">
        <f>'Struktur VPF AK'!F54</f>
        <v>0.25</v>
      </c>
      <c r="G265" s="551">
        <f>'Struktur VPF AK'!G54</f>
        <v>50</v>
      </c>
      <c r="H265" s="528">
        <f>'Struktur VPF AK'!H54</f>
        <v>0</v>
      </c>
      <c r="I265" s="181" t="s">
        <v>3</v>
      </c>
      <c r="J265" s="181" t="s">
        <v>1098</v>
      </c>
      <c r="K265" s="181">
        <f>'Struktur VPF AK'!I54</f>
        <v>0</v>
      </c>
    </row>
    <row r="266" spans="1:11" s="61" customFormat="1" ht="15" customHeight="1" x14ac:dyDescent="0.2">
      <c r="A266" s="181" t="str">
        <f>'Struktur VPF AK'!A55</f>
        <v>G.7.4</v>
      </c>
      <c r="B266" s="181" t="str">
        <f>'Struktur VPF AK'!B55</f>
        <v>Lager Sauber Geschirr</v>
      </c>
      <c r="C266" s="181" t="str">
        <f>'Struktur VPF AK'!C55</f>
        <v>HNF 4</v>
      </c>
      <c r="D266" s="181" t="str">
        <f>'Struktur VPF AK'!D55</f>
        <v>Raum</v>
      </c>
      <c r="E266" s="195" t="str">
        <f>'Struktur VPF AK'!E55</f>
        <v>-</v>
      </c>
      <c r="F266" s="551">
        <f>'Struktur VPF AK'!F55</f>
        <v>7.4999999999999997E-2</v>
      </c>
      <c r="G266" s="551">
        <f>'Struktur VPF AK'!G55</f>
        <v>15</v>
      </c>
      <c r="H266" s="528">
        <f>'Struktur VPF AK'!H55</f>
        <v>0</v>
      </c>
      <c r="I266" s="181" t="s">
        <v>3</v>
      </c>
      <c r="J266" s="181" t="s">
        <v>1098</v>
      </c>
      <c r="K266" s="181">
        <f>'Struktur VPF AK'!I55</f>
        <v>0</v>
      </c>
    </row>
    <row r="267" spans="1:11" s="61" customFormat="1" ht="15" customHeight="1" x14ac:dyDescent="0.2">
      <c r="A267" s="181" t="str">
        <f>'Struktur VPF AK'!A56</f>
        <v>G.7.5</v>
      </c>
      <c r="B267" s="181" t="str">
        <f>'Struktur VPF AK'!B56</f>
        <v>Betreibermagazin LBA</v>
      </c>
      <c r="C267" s="181" t="str">
        <f>'Struktur VPF AK'!C56</f>
        <v>HNF 4</v>
      </c>
      <c r="D267" s="181" t="str">
        <f>'Struktur VPF AK'!D56</f>
        <v>Raum</v>
      </c>
      <c r="E267" s="195" t="str">
        <f>'Struktur VPF AK'!E56</f>
        <v>-</v>
      </c>
      <c r="F267" s="551">
        <f>'Struktur VPF AK'!F56</f>
        <v>7.4999999999999997E-2</v>
      </c>
      <c r="G267" s="551">
        <f>'Struktur VPF AK'!G56</f>
        <v>15</v>
      </c>
      <c r="H267" s="528">
        <f>'Struktur VPF AK'!H56</f>
        <v>0</v>
      </c>
      <c r="I267" s="181" t="s">
        <v>3</v>
      </c>
      <c r="J267" s="181" t="s">
        <v>1098</v>
      </c>
      <c r="K267" s="181">
        <f>'Struktur VPF AK'!I56</f>
        <v>0</v>
      </c>
    </row>
    <row r="268" spans="1:11" s="61" customFormat="1" ht="15" customHeight="1" x14ac:dyDescent="0.2">
      <c r="A268" s="181" t="str">
        <f>'Struktur VPF AK'!A59</f>
        <v>G.8.1</v>
      </c>
      <c r="B268" s="181" t="str">
        <f>'Struktur VPF AK'!B59</f>
        <v>Arbeitplatz Küchenchef</v>
      </c>
      <c r="C268" s="181" t="str">
        <f>'Struktur VPF AK'!C59</f>
        <v>HNF 2</v>
      </c>
      <c r="D268" s="181" t="str">
        <f>'Struktur VPF AK'!D59</f>
        <v>Raum</v>
      </c>
      <c r="E268" s="195" t="str">
        <f>'Struktur VPF AK'!E59</f>
        <v>-</v>
      </c>
      <c r="F268" s="551">
        <f>'Struktur VPF AK'!F59</f>
        <v>7.0000000000000007E-2</v>
      </c>
      <c r="G268" s="551">
        <f>'Struktur VPF AK'!G59</f>
        <v>14</v>
      </c>
      <c r="H268" s="528">
        <f>'Struktur VPF AK'!H59</f>
        <v>0</v>
      </c>
      <c r="I268" s="181" t="s">
        <v>3</v>
      </c>
      <c r="J268" s="181" t="s">
        <v>1098</v>
      </c>
      <c r="K268" s="181">
        <f>'Struktur VPF AK'!I59</f>
        <v>0</v>
      </c>
    </row>
    <row r="269" spans="1:11" s="61" customFormat="1" ht="15" customHeight="1" x14ac:dyDescent="0.2">
      <c r="A269" s="181" t="str">
        <f>'Struktur VPF AK'!A60</f>
        <v>G.8.2</v>
      </c>
      <c r="B269" s="181" t="str">
        <f>'Struktur VPF AK'!B60</f>
        <v>Arbeitplatz Leiter Verpflegung + MA AK</v>
      </c>
      <c r="C269" s="181" t="str">
        <f>'Struktur VPF AK'!C60</f>
        <v>HNF 2</v>
      </c>
      <c r="D269" s="181" t="str">
        <f>'Struktur VPF AK'!D60</f>
        <v>Raum</v>
      </c>
      <c r="E269" s="195" t="str">
        <f>'Struktur VPF AK'!E60</f>
        <v>-</v>
      </c>
      <c r="F269" s="551">
        <f>'Struktur VPF AK'!F60</f>
        <v>7.0000000000000007E-2</v>
      </c>
      <c r="G269" s="551">
        <f>'Struktur VPF AK'!G60</f>
        <v>14</v>
      </c>
      <c r="H269" s="528">
        <f>'Struktur VPF AK'!H60</f>
        <v>0</v>
      </c>
      <c r="I269" s="181" t="s">
        <v>3</v>
      </c>
      <c r="J269" s="181" t="s">
        <v>1098</v>
      </c>
      <c r="K269" s="181">
        <f>'Struktur VPF AK'!I60</f>
        <v>0</v>
      </c>
    </row>
    <row r="270" spans="1:11" s="61" customFormat="1" ht="15" customHeight="1" x14ac:dyDescent="0.2">
      <c r="A270" s="181" t="str">
        <f>'Struktur VPF AK'!A61</f>
        <v>G.8.1</v>
      </c>
      <c r="B270" s="181" t="str">
        <f>'Struktur VPF AK'!B61</f>
        <v>Arbeitplatz Lernende AK</v>
      </c>
      <c r="C270" s="181" t="str">
        <f>'Struktur VPF AK'!C61</f>
        <v>HNF 3</v>
      </c>
      <c r="D270" s="181" t="str">
        <f>'Struktur VPF AK'!D61</f>
        <v>Raum</v>
      </c>
      <c r="E270" s="195" t="str">
        <f>'Struktur VPF AK'!E61</f>
        <v>-</v>
      </c>
      <c r="F270" s="551">
        <f>'Struktur VPF AK'!F61</f>
        <v>7.0000000000000007E-2</v>
      </c>
      <c r="G270" s="551">
        <f>'Struktur VPF AK'!G61</f>
        <v>14</v>
      </c>
      <c r="H270" s="528">
        <f>'Struktur VPF AK'!H61</f>
        <v>0</v>
      </c>
      <c r="I270" s="181" t="s">
        <v>3</v>
      </c>
      <c r="J270" s="181" t="s">
        <v>1098</v>
      </c>
      <c r="K270" s="181">
        <f>'Struktur VPF AK'!I61</f>
        <v>0</v>
      </c>
    </row>
    <row r="271" spans="1:11" s="61" customFormat="1" ht="15" customHeight="1" x14ac:dyDescent="0.2">
      <c r="A271" s="181" t="str">
        <f>'Struktur VPF AK'!A62</f>
        <v>G.8.3</v>
      </c>
      <c r="B271" s="181" t="str">
        <f>'Struktur VPF AK'!B62</f>
        <v>Sanitär und Garderobe Küche Damen/Herren und Dusche</v>
      </c>
      <c r="C271" s="181" t="str">
        <f>'Struktur VPF AK'!C62</f>
        <v>NNF 7</v>
      </c>
      <c r="D271" s="181" t="str">
        <f>'Struktur VPF AK'!D62</f>
        <v>Raum</v>
      </c>
      <c r="E271" s="195" t="str">
        <f>'Struktur VPF AK'!E62</f>
        <v>-</v>
      </c>
      <c r="F271" s="551">
        <f>'Struktur VPF AK'!F62</f>
        <v>0.15</v>
      </c>
      <c r="G271" s="551">
        <f>'Struktur VPF AK'!G62</f>
        <v>30</v>
      </c>
      <c r="H271" s="528">
        <f>'Struktur VPF AK'!H62</f>
        <v>0</v>
      </c>
      <c r="I271" s="181" t="s">
        <v>3</v>
      </c>
      <c r="J271" s="181" t="s">
        <v>1098</v>
      </c>
      <c r="K271" s="181">
        <f>'Struktur VPF AK'!I62</f>
        <v>0</v>
      </c>
    </row>
    <row r="272" spans="1:11" s="61" customFormat="1" ht="15" customHeight="1" x14ac:dyDescent="0.2">
      <c r="A272" s="181" t="str">
        <f>'Struktur VPF AK'!A63</f>
        <v>G.8.4</v>
      </c>
      <c r="B272" s="181" t="str">
        <f>'Struktur VPF AK'!B63</f>
        <v>Flur (Versorgung) Breite 150cm</v>
      </c>
      <c r="C272" s="181" t="str">
        <f>'Struktur VPF AK'!C63</f>
        <v>NNF 7</v>
      </c>
      <c r="D272" s="181" t="str">
        <f>'Struktur VPF AK'!D63</f>
        <v>Raum</v>
      </c>
      <c r="E272" s="195">
        <f>'Struktur VPF AK'!E63</f>
        <v>0</v>
      </c>
      <c r="F272" s="551">
        <f>'Struktur VPF AK'!F63</f>
        <v>0.2</v>
      </c>
      <c r="G272" s="551">
        <f>'Struktur VPF AK'!G63</f>
        <v>40</v>
      </c>
      <c r="H272" s="528">
        <f>'Struktur VPF AK'!H63</f>
        <v>0</v>
      </c>
      <c r="I272" s="181" t="s">
        <v>3</v>
      </c>
      <c r="J272" s="181" t="s">
        <v>1098</v>
      </c>
      <c r="K272" s="181">
        <f>'Struktur VPF AK'!I63</f>
        <v>0</v>
      </c>
    </row>
    <row r="273" spans="1:11" s="61" customFormat="1" ht="15" customHeight="1" x14ac:dyDescent="0.2">
      <c r="A273" s="181" t="str">
        <f>'Struktur VPF AK'!A64</f>
        <v>10.3.1</v>
      </c>
      <c r="B273" s="181" t="str">
        <f>'Struktur VPF AK'!B64</f>
        <v>Recycling / Abfall Vpf (Zwischendepot Kü)</v>
      </c>
      <c r="C273" s="181" t="str">
        <f>'Struktur VPF AK'!C64</f>
        <v>BUF 10</v>
      </c>
      <c r="D273" s="181" t="str">
        <f>'Struktur VPF AK'!D64</f>
        <v>Aussenfläche</v>
      </c>
      <c r="E273" s="195">
        <f>'Struktur VPF AK'!E64</f>
        <v>0</v>
      </c>
      <c r="F273" s="551">
        <f>'Struktur VPF AK'!F64</f>
        <v>1</v>
      </c>
      <c r="G273" s="551">
        <f>'Struktur VPF AK'!G64</f>
        <v>200</v>
      </c>
      <c r="H273" s="528">
        <f>'Struktur VPF AK'!H64</f>
        <v>0</v>
      </c>
      <c r="I273" s="181" t="s">
        <v>3</v>
      </c>
      <c r="J273" s="181" t="s">
        <v>1098</v>
      </c>
      <c r="K273" s="181">
        <f>'Struktur VPF AK'!I64</f>
        <v>0</v>
      </c>
    </row>
    <row r="274" spans="1:11" s="61" customFormat="1" ht="15" customHeight="1" x14ac:dyDescent="0.2">
      <c r="A274" s="181" t="str">
        <f>'Struktur VPF AK'!A65</f>
        <v>G.8.6</v>
      </c>
      <c r="B274" s="181" t="str">
        <f>'Struktur VPF AK'!B65</f>
        <v>Entsorgungsstelle organisch</v>
      </c>
      <c r="C274" s="181" t="str">
        <f>'Struktur VPF AK'!C65</f>
        <v>BUF 10</v>
      </c>
      <c r="D274" s="181" t="str">
        <f>'Struktur VPF AK'!D65</f>
        <v>Aussenfläche</v>
      </c>
      <c r="E274" s="195" t="str">
        <f>'Struktur VPF AK'!E65</f>
        <v>-</v>
      </c>
      <c r="F274" s="551">
        <f>'Struktur VPF AK'!F65</f>
        <v>0.05</v>
      </c>
      <c r="G274" s="551">
        <f>'Struktur VPF AK'!G65</f>
        <v>10</v>
      </c>
      <c r="H274" s="528">
        <f>'Struktur VPF AK'!H65</f>
        <v>0</v>
      </c>
      <c r="I274" s="181" t="s">
        <v>3</v>
      </c>
      <c r="J274" s="181" t="s">
        <v>1098</v>
      </c>
      <c r="K274" s="181">
        <f>'Struktur VPF AK'!I65</f>
        <v>0</v>
      </c>
    </row>
    <row r="275" spans="1:11" s="61" customFormat="1" ht="15" customHeight="1" x14ac:dyDescent="0.2">
      <c r="A275" s="181" t="str">
        <f>'Struktur VPF AK'!A66</f>
        <v>G.8.7</v>
      </c>
      <c r="B275" s="181" t="str">
        <f>'Struktur VPF AK'!B66</f>
        <v>Feldverpflegung Ausgabe (Witterungsgeschützt)</v>
      </c>
      <c r="C275" s="181" t="str">
        <f>'Struktur VPF AK'!C66</f>
        <v>BUF 10</v>
      </c>
      <c r="D275" s="181" t="str">
        <f>'Struktur VPF AK'!D66</f>
        <v>Aussenfläche</v>
      </c>
      <c r="E275" s="195" t="str">
        <f>'Struktur VPF AK'!E66</f>
        <v>-</v>
      </c>
      <c r="F275" s="551">
        <f>'Struktur VPF AK'!F66</f>
        <v>0.05</v>
      </c>
      <c r="G275" s="551">
        <f>'Struktur VPF AK'!G66</f>
        <v>10</v>
      </c>
      <c r="H275" s="528">
        <f>'Struktur VPF AK'!H66</f>
        <v>0</v>
      </c>
      <c r="I275" s="181" t="s">
        <v>3</v>
      </c>
      <c r="J275" s="181" t="s">
        <v>1098</v>
      </c>
      <c r="K275" s="181">
        <f>'Struktur VPF AK'!I66</f>
        <v>0</v>
      </c>
    </row>
    <row r="276" spans="1:11" s="61" customFormat="1" ht="15" customHeight="1" x14ac:dyDescent="0.2">
      <c r="A276" s="181" t="str">
        <f>'Struktur VPF AK'!A67</f>
        <v>G.8.8</v>
      </c>
      <c r="B276" s="181" t="str">
        <f>'Struktur VPF AK'!B67</f>
        <v>Feldverpflegung Rücknahme  (Witterungsgeschützt)</v>
      </c>
      <c r="C276" s="181" t="str">
        <f>'Struktur VPF AK'!C67</f>
        <v>BUF 10</v>
      </c>
      <c r="D276" s="181" t="str">
        <f>'Struktur VPF AK'!D67</f>
        <v>Aussenfläche</v>
      </c>
      <c r="E276" s="195" t="str">
        <f>'Struktur VPF AK'!E67</f>
        <v>-</v>
      </c>
      <c r="F276" s="551">
        <f>'Struktur VPF AK'!F67</f>
        <v>0.05</v>
      </c>
      <c r="G276" s="551">
        <f>'Struktur VPF AK'!G67</f>
        <v>10</v>
      </c>
      <c r="H276" s="528">
        <f>'Struktur VPF AK'!H67</f>
        <v>0</v>
      </c>
      <c r="I276" s="181" t="s">
        <v>3</v>
      </c>
      <c r="J276" s="181" t="s">
        <v>1098</v>
      </c>
      <c r="K276" s="181">
        <f>'Struktur VPF AK'!I67</f>
        <v>0</v>
      </c>
    </row>
    <row r="277" spans="1:11" s="61" customFormat="1" ht="15" customHeight="1" x14ac:dyDescent="0.2">
      <c r="A277" s="181" t="str">
        <f>'Struktur VPF AK'!A68</f>
        <v>G.8.9</v>
      </c>
      <c r="B277" s="181" t="str">
        <f>'Struktur VPF AK'!B68</f>
        <v>Notbetrieb</v>
      </c>
      <c r="C277" s="181" t="str">
        <f>'Struktur VPF AK'!C68</f>
        <v>BUF 10</v>
      </c>
      <c r="D277" s="181" t="str">
        <f>'Struktur VPF AK'!D68</f>
        <v>Aussenfläche</v>
      </c>
      <c r="E277" s="195" t="str">
        <f>'Struktur VPF AK'!E68</f>
        <v>-</v>
      </c>
      <c r="F277" s="551">
        <f>'Struktur VPF AK'!F68</f>
        <v>0.125</v>
      </c>
      <c r="G277" s="551">
        <f>'Struktur VPF AK'!G68</f>
        <v>25</v>
      </c>
      <c r="H277" s="528">
        <f>'Struktur VPF AK'!H68</f>
        <v>0</v>
      </c>
      <c r="I277" s="181" t="s">
        <v>3</v>
      </c>
      <c r="J277" s="181" t="s">
        <v>1098</v>
      </c>
      <c r="K277" s="181">
        <f>'Struktur VPF AK'!I68</f>
        <v>0</v>
      </c>
    </row>
    <row r="278" spans="1:11" s="61" customFormat="1" ht="15" customHeight="1" x14ac:dyDescent="0.2">
      <c r="A278" s="181" t="str">
        <f>'Struktur VPF AK'!A69</f>
        <v>G.8.10</v>
      </c>
      <c r="B278" s="181" t="str">
        <f>'Struktur VPF AK'!B69</f>
        <v>Monoblock etc.</v>
      </c>
      <c r="C278" s="181" t="str">
        <f>'Struktur VPF AK'!C69</f>
        <v>FF 8</v>
      </c>
      <c r="D278" s="181" t="str">
        <f>'Struktur VPF AK'!D69</f>
        <v>Raum</v>
      </c>
      <c r="E278" s="195" t="str">
        <f>'Struktur VPF AK'!E69</f>
        <v>-</v>
      </c>
      <c r="F278" s="551">
        <f>'Struktur VPF AK'!F69</f>
        <v>0.1</v>
      </c>
      <c r="G278" s="551">
        <f>'Struktur VPF AK'!G69</f>
        <v>20</v>
      </c>
      <c r="H278" s="528">
        <f>'Struktur VPF AK'!H69</f>
        <v>0</v>
      </c>
      <c r="I278" s="181" t="s">
        <v>3</v>
      </c>
      <c r="J278" s="181" t="s">
        <v>1098</v>
      </c>
      <c r="K278" s="181">
        <f>'Struktur VPF AK'!I69</f>
        <v>0</v>
      </c>
    </row>
    <row r="279" spans="1:11" s="61" customFormat="1" ht="15" customHeight="1" x14ac:dyDescent="0.2">
      <c r="A279" s="181" t="str">
        <f>'Struktur VPF AK'!A70</f>
        <v>G.8.11</v>
      </c>
      <c r="B279" s="181" t="str">
        <f>'Struktur VPF AK'!B70</f>
        <v>Technikraum Kälte</v>
      </c>
      <c r="C279" s="181" t="str">
        <f>'Struktur VPF AK'!C70</f>
        <v>FF 8</v>
      </c>
      <c r="D279" s="181" t="str">
        <f>'Struktur VPF AK'!D70</f>
        <v>Raum</v>
      </c>
      <c r="E279" s="195" t="str">
        <f>'Struktur VPF AK'!E70</f>
        <v>-</v>
      </c>
      <c r="F279" s="551">
        <f>'Struktur VPF AK'!F70</f>
        <v>0.05</v>
      </c>
      <c r="G279" s="551">
        <f>'Struktur VPF AK'!G70</f>
        <v>10</v>
      </c>
      <c r="H279" s="528">
        <f>'Struktur VPF AK'!H70</f>
        <v>0</v>
      </c>
      <c r="I279" s="181" t="s">
        <v>3</v>
      </c>
      <c r="J279" s="181" t="s">
        <v>1098</v>
      </c>
      <c r="K279" s="181">
        <f>'Struktur VPF AK'!I70</f>
        <v>0</v>
      </c>
    </row>
    <row r="280" spans="1:11" s="61" customFormat="1" ht="15" customHeight="1" x14ac:dyDescent="0.2">
      <c r="A280" s="181" t="str">
        <f>'Struktur VPF AK'!A71</f>
        <v>G.8.12</v>
      </c>
      <c r="B280" s="181" t="str">
        <f>'Struktur VPF AK'!B71</f>
        <v>Elektroraum</v>
      </c>
      <c r="C280" s="181" t="str">
        <f>'Struktur VPF AK'!C71</f>
        <v>FF 8</v>
      </c>
      <c r="D280" s="181" t="str">
        <f>'Struktur VPF AK'!D71</f>
        <v>Raum</v>
      </c>
      <c r="E280" s="195" t="str">
        <f>'Struktur VPF AK'!E71</f>
        <v>-</v>
      </c>
      <c r="F280" s="551">
        <f>'Struktur VPF AK'!F71</f>
        <v>0.05</v>
      </c>
      <c r="G280" s="551">
        <f>'Struktur VPF AK'!G71</f>
        <v>10</v>
      </c>
      <c r="H280" s="528">
        <f>'Struktur VPF AK'!H71</f>
        <v>0</v>
      </c>
      <c r="I280" s="181" t="s">
        <v>3</v>
      </c>
      <c r="J280" s="181" t="s">
        <v>1098</v>
      </c>
      <c r="K280" s="181">
        <f>'Struktur VPF AK'!I71</f>
        <v>0</v>
      </c>
    </row>
    <row r="281" spans="1:11" s="61" customFormat="1" ht="15" customHeight="1" x14ac:dyDescent="0.2">
      <c r="A281" s="181" t="str">
        <f>'Struktur VPF AK'!A72</f>
        <v>G.8.13</v>
      </c>
      <c r="B281" s="181" t="str">
        <f>'Struktur VPF AK'!B72</f>
        <v>Aussenkochplatz / Andockstation MVS</v>
      </c>
      <c r="C281" s="181" t="str">
        <f>'Struktur VPF AK'!C72</f>
        <v>BUF 10</v>
      </c>
      <c r="D281" s="181" t="str">
        <f>'Struktur VPF AK'!D72</f>
        <v>Aussenfläche</v>
      </c>
      <c r="E281" s="195">
        <f>'Struktur VPF AK'!E72</f>
        <v>0</v>
      </c>
      <c r="F281" s="551">
        <f>'Struktur VPF AK'!F72</f>
        <v>0.75</v>
      </c>
      <c r="G281" s="551">
        <f>'Struktur VPF AK'!G72</f>
        <v>150</v>
      </c>
      <c r="H281" s="528">
        <f>'Struktur VPF AK'!H72</f>
        <v>0</v>
      </c>
      <c r="I281" s="181" t="s">
        <v>3</v>
      </c>
      <c r="J281" s="181" t="s">
        <v>1098</v>
      </c>
      <c r="K281" s="181">
        <f>'Struktur VPF AK'!I72</f>
        <v>0</v>
      </c>
    </row>
    <row r="282" spans="1:11" s="61" customFormat="1" ht="15" customHeight="1" x14ac:dyDescent="0.2">
      <c r="A282" s="181" t="str">
        <f>'Struktur VPF AK'!A75</f>
        <v>---</v>
      </c>
      <c r="B282" s="181">
        <f>'Struktur VPF AK'!B75</f>
        <v>0</v>
      </c>
      <c r="C282" s="181" t="str">
        <f>'Struktur VPF AK'!C75</f>
        <v>---</v>
      </c>
      <c r="D282" s="181" t="str">
        <f>'Struktur VPF AK'!D75</f>
        <v>m²</v>
      </c>
      <c r="E282" s="195">
        <f>'Struktur VPF AK'!E75</f>
        <v>0</v>
      </c>
      <c r="F282" s="551" t="str">
        <f>'Struktur VPF AK'!F75</f>
        <v>-</v>
      </c>
      <c r="G282" s="551">
        <f>'Struktur VPF AK'!G75</f>
        <v>0</v>
      </c>
      <c r="H282" s="528">
        <f>'Struktur VPF AK'!H75</f>
        <v>0</v>
      </c>
      <c r="I282" s="181" t="s">
        <v>3</v>
      </c>
      <c r="J282" s="181" t="s">
        <v>1098</v>
      </c>
      <c r="K282" s="181">
        <f>'Struktur VPF AK'!I75</f>
        <v>0</v>
      </c>
    </row>
    <row r="283" spans="1:11" s="61" customFormat="1" ht="15" customHeight="1" x14ac:dyDescent="0.2">
      <c r="A283" s="181" t="str">
        <f>'Struktur VPF AK'!A76</f>
        <v>---</v>
      </c>
      <c r="B283" s="181">
        <f>'Struktur VPF AK'!B76</f>
        <v>0</v>
      </c>
      <c r="C283" s="181" t="str">
        <f>'Struktur VPF AK'!C76</f>
        <v>---</v>
      </c>
      <c r="D283" s="181" t="str">
        <f>'Struktur VPF AK'!D76</f>
        <v>m²</v>
      </c>
      <c r="E283" s="195">
        <f>'Struktur VPF AK'!E76</f>
        <v>0</v>
      </c>
      <c r="F283" s="551" t="str">
        <f>'Struktur VPF AK'!F76</f>
        <v>-</v>
      </c>
      <c r="G283" s="551">
        <f>'Struktur VPF AK'!G76</f>
        <v>0</v>
      </c>
      <c r="H283" s="528">
        <f>'Struktur VPF AK'!H76</f>
        <v>0</v>
      </c>
      <c r="I283" s="181" t="s">
        <v>3</v>
      </c>
      <c r="J283" s="181" t="s">
        <v>1098</v>
      </c>
      <c r="K283" s="181">
        <f>'Struktur VPF AK'!I76</f>
        <v>0</v>
      </c>
    </row>
    <row r="284" spans="1:11" s="61" customFormat="1" ht="15" customHeight="1" x14ac:dyDescent="0.2">
      <c r="A284" s="181" t="str">
        <f>'Struktur VPF AK'!A77</f>
        <v>---</v>
      </c>
      <c r="B284" s="181">
        <f>'Struktur VPF AK'!B77</f>
        <v>0</v>
      </c>
      <c r="C284" s="181" t="str">
        <f>'Struktur VPF AK'!C77</f>
        <v>---</v>
      </c>
      <c r="D284" s="181" t="str">
        <f>'Struktur VPF AK'!D77</f>
        <v>m²</v>
      </c>
      <c r="E284" s="195">
        <f>'Struktur VPF AK'!E77</f>
        <v>0</v>
      </c>
      <c r="F284" s="551" t="str">
        <f>'Struktur VPF AK'!F77</f>
        <v>-</v>
      </c>
      <c r="G284" s="551">
        <f>'Struktur VPF AK'!G77</f>
        <v>0</v>
      </c>
      <c r="H284" s="528">
        <f>'Struktur VPF AK'!H77</f>
        <v>0</v>
      </c>
      <c r="I284" s="181" t="s">
        <v>3</v>
      </c>
      <c r="J284" s="181" t="s">
        <v>1098</v>
      </c>
      <c r="K284" s="181">
        <f>'Struktur VPF AK'!I77</f>
        <v>0</v>
      </c>
    </row>
    <row r="285" spans="1:11" s="61" customFormat="1" ht="15" customHeight="1" x14ac:dyDescent="0.2">
      <c r="A285" s="181" t="str">
        <f>'Struktur VPF AK'!A78</f>
        <v>---</v>
      </c>
      <c r="B285" s="181">
        <f>'Struktur VPF AK'!B78</f>
        <v>0</v>
      </c>
      <c r="C285" s="181" t="str">
        <f>'Struktur VPF AK'!C78</f>
        <v>---</v>
      </c>
      <c r="D285" s="181" t="str">
        <f>'Struktur VPF AK'!D78</f>
        <v>m²</v>
      </c>
      <c r="E285" s="195">
        <f>'Struktur VPF AK'!E78</f>
        <v>0</v>
      </c>
      <c r="F285" s="551" t="str">
        <f>'Struktur VPF AK'!F78</f>
        <v>-</v>
      </c>
      <c r="G285" s="551">
        <f>'Struktur VPF AK'!G78</f>
        <v>0</v>
      </c>
      <c r="H285" s="528">
        <f>'Struktur VPF AK'!H78</f>
        <v>0</v>
      </c>
      <c r="I285" s="181" t="s">
        <v>3</v>
      </c>
      <c r="J285" s="181" t="s">
        <v>1098</v>
      </c>
      <c r="K285" s="181">
        <f>'Struktur VPF AK'!I78</f>
        <v>0</v>
      </c>
    </row>
    <row r="286" spans="1:11" s="61" customFormat="1" ht="15" customHeight="1" x14ac:dyDescent="0.2">
      <c r="A286" s="181" t="str">
        <f>'Struktur VPF AK'!A79</f>
        <v>---</v>
      </c>
      <c r="B286" s="181">
        <f>'Struktur VPF AK'!B79</f>
        <v>0</v>
      </c>
      <c r="C286" s="181" t="str">
        <f>'Struktur VPF AK'!C79</f>
        <v>---</v>
      </c>
      <c r="D286" s="181" t="str">
        <f>'Struktur VPF AK'!D79</f>
        <v>m²</v>
      </c>
      <c r="E286" s="195">
        <f>'Struktur VPF AK'!E79</f>
        <v>0</v>
      </c>
      <c r="F286" s="551" t="str">
        <f>'Struktur VPF AK'!F79</f>
        <v>-</v>
      </c>
      <c r="G286" s="551">
        <f>'Struktur VPF AK'!G79</f>
        <v>0</v>
      </c>
      <c r="H286" s="528">
        <f>'Struktur VPF AK'!H79</f>
        <v>0</v>
      </c>
      <c r="I286" s="181" t="s">
        <v>3</v>
      </c>
      <c r="J286" s="181" t="s">
        <v>1098</v>
      </c>
      <c r="K286" s="181">
        <f>'Struktur VPF AK'!I79</f>
        <v>0</v>
      </c>
    </row>
    <row r="287" spans="1:11" s="61" customFormat="1" ht="15" customHeight="1" x14ac:dyDescent="0.2">
      <c r="A287" s="181" t="str">
        <f>'Struktur VPF AK'!A80</f>
        <v>---</v>
      </c>
      <c r="B287" s="181">
        <f>'Struktur VPF AK'!B80</f>
        <v>0</v>
      </c>
      <c r="C287" s="181" t="str">
        <f>'Struktur VPF AK'!C80</f>
        <v>---</v>
      </c>
      <c r="D287" s="181" t="str">
        <f>'Struktur VPF AK'!D80</f>
        <v>m²</v>
      </c>
      <c r="E287" s="195">
        <f>'Struktur VPF AK'!E80</f>
        <v>0</v>
      </c>
      <c r="F287" s="551" t="str">
        <f>'Struktur VPF AK'!F80</f>
        <v>-</v>
      </c>
      <c r="G287" s="551">
        <f>'Struktur VPF AK'!G80</f>
        <v>0</v>
      </c>
      <c r="H287" s="528">
        <f>'Struktur VPF AK'!H80</f>
        <v>0</v>
      </c>
      <c r="I287" s="181" t="s">
        <v>3</v>
      </c>
      <c r="J287" s="181" t="s">
        <v>1098</v>
      </c>
      <c r="K287" s="181">
        <f>'Struktur VPF AK'!I80</f>
        <v>0</v>
      </c>
    </row>
    <row r="288" spans="1:11" s="61" customFormat="1" ht="15" customHeight="1" x14ac:dyDescent="0.2">
      <c r="A288" s="181" t="str">
        <f>'Struktur VPF AK'!A81</f>
        <v>---</v>
      </c>
      <c r="B288" s="181">
        <f>'Struktur VPF AK'!B81</f>
        <v>0</v>
      </c>
      <c r="C288" s="181" t="str">
        <f>'Struktur VPF AK'!C81</f>
        <v>---</v>
      </c>
      <c r="D288" s="181" t="str">
        <f>'Struktur VPF AK'!D81</f>
        <v>m²</v>
      </c>
      <c r="E288" s="195">
        <f>'Struktur VPF AK'!E81</f>
        <v>0</v>
      </c>
      <c r="F288" s="551" t="str">
        <f>'Struktur VPF AK'!F81</f>
        <v>-</v>
      </c>
      <c r="G288" s="551">
        <f>'Struktur VPF AK'!G81</f>
        <v>0</v>
      </c>
      <c r="H288" s="528">
        <f>'Struktur VPF AK'!H81</f>
        <v>0</v>
      </c>
      <c r="I288" s="181" t="s">
        <v>3</v>
      </c>
      <c r="J288" s="181" t="s">
        <v>1098</v>
      </c>
      <c r="K288" s="181">
        <f>'Struktur VPF AK'!I81</f>
        <v>0</v>
      </c>
    </row>
    <row r="289" spans="1:11" s="61" customFormat="1" ht="15" customHeight="1" x14ac:dyDescent="0.2">
      <c r="A289" s="181" t="str">
        <f>'Struktur VPF AK'!A82</f>
        <v>---</v>
      </c>
      <c r="B289" s="181">
        <f>'Struktur VPF AK'!B82</f>
        <v>0</v>
      </c>
      <c r="C289" s="181" t="str">
        <f>'Struktur VPF AK'!C82</f>
        <v>---</v>
      </c>
      <c r="D289" s="181" t="str">
        <f>'Struktur VPF AK'!D82</f>
        <v>m²</v>
      </c>
      <c r="E289" s="195">
        <f>'Struktur VPF AK'!E82</f>
        <v>0</v>
      </c>
      <c r="F289" s="551" t="str">
        <f>'Struktur VPF AK'!F82</f>
        <v>-</v>
      </c>
      <c r="G289" s="551">
        <f>'Struktur VPF AK'!G82</f>
        <v>0</v>
      </c>
      <c r="H289" s="528">
        <f>'Struktur VPF AK'!H82</f>
        <v>0</v>
      </c>
      <c r="I289" s="181" t="s">
        <v>3</v>
      </c>
      <c r="J289" s="181" t="s">
        <v>1098</v>
      </c>
      <c r="K289" s="181">
        <f>'Struktur VPF AK'!I82</f>
        <v>0</v>
      </c>
    </row>
    <row r="290" spans="1:11" s="61" customFormat="1" ht="15" customHeight="1" x14ac:dyDescent="0.2">
      <c r="A290" s="181" t="str">
        <f>'Struktur VPF AK'!A83</f>
        <v>---</v>
      </c>
      <c r="B290" s="181">
        <f>'Struktur VPF AK'!B83</f>
        <v>0</v>
      </c>
      <c r="C290" s="181" t="str">
        <f>'Struktur VPF AK'!C83</f>
        <v>---</v>
      </c>
      <c r="D290" s="181" t="str">
        <f>'Struktur VPF AK'!D83</f>
        <v>m²</v>
      </c>
      <c r="E290" s="195">
        <f>'Struktur VPF AK'!E83</f>
        <v>0</v>
      </c>
      <c r="F290" s="551" t="str">
        <f>'Struktur VPF AK'!F83</f>
        <v>-</v>
      </c>
      <c r="G290" s="551">
        <f>'Struktur VPF AK'!G83</f>
        <v>0</v>
      </c>
      <c r="H290" s="528">
        <f>'Struktur VPF AK'!H83</f>
        <v>0</v>
      </c>
      <c r="I290" s="181" t="s">
        <v>3</v>
      </c>
      <c r="J290" s="181" t="s">
        <v>1098</v>
      </c>
      <c r="K290" s="181">
        <f>'Struktur VPF AK'!I83</f>
        <v>0</v>
      </c>
    </row>
    <row r="291" spans="1:11" s="61" customFormat="1" ht="15" customHeight="1" x14ac:dyDescent="0.2">
      <c r="A291" s="181" t="str">
        <f>'Struktur VPF AK'!A84</f>
        <v>---</v>
      </c>
      <c r="B291" s="181">
        <f>'Struktur VPF AK'!B84</f>
        <v>0</v>
      </c>
      <c r="C291" s="181" t="str">
        <f>'Struktur VPF AK'!C84</f>
        <v>---</v>
      </c>
      <c r="D291" s="181" t="str">
        <f>'Struktur VPF AK'!D84</f>
        <v>m²</v>
      </c>
      <c r="E291" s="195">
        <f>'Struktur VPF AK'!E84</f>
        <v>0</v>
      </c>
      <c r="F291" s="551" t="str">
        <f>'Struktur VPF AK'!F84</f>
        <v>-</v>
      </c>
      <c r="G291" s="551">
        <f>'Struktur VPF AK'!G84</f>
        <v>0</v>
      </c>
      <c r="H291" s="528">
        <f>'Struktur VPF AK'!H84</f>
        <v>0</v>
      </c>
      <c r="I291" s="181" t="s">
        <v>3</v>
      </c>
      <c r="J291" s="181" t="s">
        <v>1098</v>
      </c>
      <c r="K291" s="181">
        <f>'Struktur VPF AK'!I84</f>
        <v>0</v>
      </c>
    </row>
    <row r="292" spans="1:11" s="61" customFormat="1" ht="15" customHeight="1" x14ac:dyDescent="0.2">
      <c r="A292" s="181" t="str">
        <f>'Struktur SAN'!A29</f>
        <v>F.1.1.1</v>
      </c>
      <c r="B292" s="181" t="str">
        <f>'Struktur SAN'!B29</f>
        <v>2-er Schlafraum für Ärzte und Pikett  
(inkl Sanitärbereich - DU, WC, LAV)</v>
      </c>
      <c r="C292" s="181" t="str">
        <f>'Struktur SAN'!C29</f>
        <v>HNF 6</v>
      </c>
      <c r="D292" s="181" t="str">
        <f>'Struktur SAN'!D29</f>
        <v>Raum</v>
      </c>
      <c r="E292" s="195">
        <f>'Struktur SAN'!E29</f>
        <v>0</v>
      </c>
      <c r="F292" s="551">
        <f>'Struktur SAN'!F29</f>
        <v>13</v>
      </c>
      <c r="G292" s="551" t="str">
        <f>'Struktur SAN'!G29</f>
        <v>-</v>
      </c>
      <c r="H292" s="528">
        <f>'Struktur SAN'!H29</f>
        <v>0</v>
      </c>
      <c r="I292" s="181" t="s">
        <v>972</v>
      </c>
      <c r="J292" s="181" t="s">
        <v>1092</v>
      </c>
      <c r="K292" s="181">
        <f>'Struktur SAN'!I29</f>
        <v>0</v>
      </c>
    </row>
    <row r="293" spans="1:11" s="61" customFormat="1" ht="15" customHeight="1" x14ac:dyDescent="0.2">
      <c r="A293" s="181" t="str">
        <f>'Struktur SAN'!A30</f>
        <v>F.1.1.2</v>
      </c>
      <c r="B293" s="181" t="str">
        <f>'Struktur SAN'!B30</f>
        <v>6-er Schlafraum San Betr Pers 
(inkl Sanitärbereich - DU, WC, LAV)</v>
      </c>
      <c r="C293" s="181" t="str">
        <f>'Struktur SAN'!C30</f>
        <v>HNF 6</v>
      </c>
      <c r="D293" s="181" t="str">
        <f>'Struktur SAN'!D30</f>
        <v>Raum</v>
      </c>
      <c r="E293" s="195">
        <f>'Struktur SAN'!E30</f>
        <v>0</v>
      </c>
      <c r="F293" s="551">
        <f>'Struktur SAN'!F30</f>
        <v>7.3</v>
      </c>
      <c r="G293" s="551" t="str">
        <f>'Struktur SAN'!G30</f>
        <v>-</v>
      </c>
      <c r="H293" s="528">
        <f>'Struktur SAN'!H30</f>
        <v>0</v>
      </c>
      <c r="I293" s="181" t="s">
        <v>972</v>
      </c>
      <c r="J293" s="181" t="s">
        <v>1092</v>
      </c>
      <c r="K293" s="181">
        <f>'Struktur SAN'!I30</f>
        <v>0</v>
      </c>
    </row>
    <row r="294" spans="1:11" s="61" customFormat="1" ht="15" customHeight="1" x14ac:dyDescent="0.2">
      <c r="A294" s="181" t="str">
        <f>'Struktur SAN'!A33</f>
        <v>F.1.2.1</v>
      </c>
      <c r="B294" s="181" t="str">
        <f>'Struktur SAN'!B33</f>
        <v>Warteraum Patienten mit Sanitärbereich</v>
      </c>
      <c r="C294" s="181" t="str">
        <f>'Struktur SAN'!C33</f>
        <v>HNF 6</v>
      </c>
      <c r="D294" s="181" t="str">
        <f>'Struktur SAN'!D33</f>
        <v>Raum</v>
      </c>
      <c r="E294" s="195">
        <f>'Struktur SAN'!E33</f>
        <v>0</v>
      </c>
      <c r="F294" s="551" t="str">
        <f>'Struktur SAN'!F33</f>
        <v>-</v>
      </c>
      <c r="G294" s="551">
        <f>'Struktur SAN'!G33</f>
        <v>30</v>
      </c>
      <c r="H294" s="528">
        <f>'Struktur SAN'!H33</f>
        <v>0</v>
      </c>
      <c r="I294" s="181" t="s">
        <v>972</v>
      </c>
      <c r="J294" s="181" t="s">
        <v>1092</v>
      </c>
      <c r="K294" s="181">
        <f>'Struktur SAN'!I33</f>
        <v>0</v>
      </c>
    </row>
    <row r="295" spans="1:11" s="61" customFormat="1" ht="15" customHeight="1" x14ac:dyDescent="0.2">
      <c r="A295" s="181" t="str">
        <f>'Struktur SAN'!A36</f>
        <v>F.1.3.1</v>
      </c>
      <c r="B295" s="181" t="str">
        <f>'Struktur SAN'!B36</f>
        <v>Speise, Aufenthaltsraum Patienten</v>
      </c>
      <c r="C295" s="181" t="str">
        <f>'Struktur SAN'!C36</f>
        <v>HNF 6</v>
      </c>
      <c r="D295" s="181" t="str">
        <f>'Struktur SAN'!D36</f>
        <v>AdA</v>
      </c>
      <c r="E295" s="195">
        <f>'Struktur SAN'!E36</f>
        <v>0</v>
      </c>
      <c r="F295" s="551">
        <f>'Struktur SAN'!F36</f>
        <v>1.5</v>
      </c>
      <c r="G295" s="551" t="str">
        <f>'Struktur SAN'!G36</f>
        <v>-</v>
      </c>
      <c r="H295" s="528">
        <f>'Struktur SAN'!H36</f>
        <v>0</v>
      </c>
      <c r="I295" s="181" t="s">
        <v>972</v>
      </c>
      <c r="J295" s="181" t="s">
        <v>1092</v>
      </c>
      <c r="K295" s="181">
        <f>'Struktur SAN'!I36</f>
        <v>0</v>
      </c>
    </row>
    <row r="296" spans="1:11" s="61" customFormat="1" ht="15" customHeight="1" x14ac:dyDescent="0.2">
      <c r="A296" s="181" t="str">
        <f>'Struktur SAN'!A37</f>
        <v>F.1.3.2</v>
      </c>
      <c r="B296" s="181" t="str">
        <f>'Struktur SAN'!B37</f>
        <v>Speise, Aufenthaltsraum Ärzte, Pflegefachpersonen und San Betr Pers</v>
      </c>
      <c r="C296" s="181" t="str">
        <f>'Struktur SAN'!C37</f>
        <v>HNF 6</v>
      </c>
      <c r="D296" s="181" t="str">
        <f>'Struktur SAN'!D37</f>
        <v>Raum</v>
      </c>
      <c r="E296" s="195">
        <f>'Struktur SAN'!E37</f>
        <v>0</v>
      </c>
      <c r="F296" s="551">
        <f>'Struktur SAN'!F37</f>
        <v>1.5</v>
      </c>
      <c r="G296" s="551" t="str">
        <f>'Struktur SAN'!G37</f>
        <v>-</v>
      </c>
      <c r="H296" s="528">
        <f>'Struktur SAN'!H37</f>
        <v>0</v>
      </c>
      <c r="I296" s="181" t="s">
        <v>972</v>
      </c>
      <c r="J296" s="181" t="s">
        <v>1092</v>
      </c>
      <c r="K296" s="181">
        <f>'Struktur SAN'!I37</f>
        <v>0</v>
      </c>
    </row>
    <row r="297" spans="1:11" s="61" customFormat="1" ht="15" customHeight="1" x14ac:dyDescent="0.2">
      <c r="A297" s="181" t="str">
        <f>'Struktur SAN'!A38</f>
        <v>F.1.3.3</v>
      </c>
      <c r="B297" s="181" t="str">
        <f>'Struktur SAN'!B38</f>
        <v>Küche für Vpf Aufbereitung Patienten</v>
      </c>
      <c r="C297" s="181" t="str">
        <f>'Struktur SAN'!C38</f>
        <v>HNF 6</v>
      </c>
      <c r="D297" s="181" t="str">
        <f>'Struktur SAN'!D38</f>
        <v>Raum</v>
      </c>
      <c r="E297" s="195">
        <f>'Struktur SAN'!E38</f>
        <v>0</v>
      </c>
      <c r="F297" s="551" t="str">
        <f>'Struktur SAN'!F38</f>
        <v>-</v>
      </c>
      <c r="G297" s="551">
        <f>'Struktur SAN'!G38</f>
        <v>15</v>
      </c>
      <c r="H297" s="528">
        <f>'Struktur SAN'!H38</f>
        <v>0</v>
      </c>
      <c r="I297" s="181" t="s">
        <v>972</v>
      </c>
      <c r="J297" s="181" t="s">
        <v>1092</v>
      </c>
      <c r="K297" s="181">
        <f>'Struktur SAN'!I38</f>
        <v>0</v>
      </c>
    </row>
    <row r="298" spans="1:11" s="61" customFormat="1" ht="15" customHeight="1" x14ac:dyDescent="0.2">
      <c r="A298" s="181" t="str">
        <f>'Struktur SAN'!A39</f>
        <v>F.1.3.4</v>
      </c>
      <c r="B298" s="181" t="str">
        <f>'Struktur SAN'!B39</f>
        <v>Küche Personal</v>
      </c>
      <c r="C298" s="181" t="str">
        <f>'Struktur SAN'!C39</f>
        <v>HNF 6</v>
      </c>
      <c r="D298" s="181" t="str">
        <f>'Struktur SAN'!D39</f>
        <v>Raum</v>
      </c>
      <c r="E298" s="195">
        <f>'Struktur SAN'!E39</f>
        <v>0</v>
      </c>
      <c r="F298" s="551" t="str">
        <f>'Struktur SAN'!F39</f>
        <v>-</v>
      </c>
      <c r="G298" s="551">
        <f>'Struktur SAN'!G39</f>
        <v>8</v>
      </c>
      <c r="H298" s="528">
        <f>'Struktur SAN'!H39</f>
        <v>0</v>
      </c>
      <c r="I298" s="181" t="s">
        <v>972</v>
      </c>
      <c r="J298" s="181" t="s">
        <v>1092</v>
      </c>
      <c r="K298" s="181">
        <f>'Struktur SAN'!I39</f>
        <v>0</v>
      </c>
    </row>
    <row r="299" spans="1:11" s="61" customFormat="1" ht="15" customHeight="1" x14ac:dyDescent="0.2">
      <c r="A299" s="181" t="str">
        <f>'Struktur SAN'!A42</f>
        <v>F.1.4.1</v>
      </c>
      <c r="B299" s="181" t="str">
        <f>'Struktur SAN'!B42</f>
        <v>Büro C Az und Stv</v>
      </c>
      <c r="C299" s="181" t="str">
        <f>'Struktur SAN'!C42</f>
        <v>HNF 6</v>
      </c>
      <c r="D299" s="181" t="str">
        <f>'Struktur SAN'!D42</f>
        <v>BAP</v>
      </c>
      <c r="E299" s="195">
        <f>'Struktur SAN'!E42</f>
        <v>0</v>
      </c>
      <c r="F299" s="551">
        <f>'Struktur SAN'!F42</f>
        <v>12</v>
      </c>
      <c r="G299" s="551">
        <f>'Struktur SAN'!G42</f>
        <v>24</v>
      </c>
      <c r="H299" s="528">
        <f>'Struktur SAN'!H42</f>
        <v>0</v>
      </c>
      <c r="I299" s="181" t="s">
        <v>972</v>
      </c>
      <c r="J299" s="181" t="s">
        <v>1092</v>
      </c>
      <c r="K299" s="181">
        <f>'Struktur SAN'!I42</f>
        <v>0</v>
      </c>
    </row>
    <row r="300" spans="1:11" s="61" customFormat="1" ht="15" customHeight="1" x14ac:dyDescent="0.2">
      <c r="A300" s="181" t="str">
        <f>'Struktur SAN'!A43</f>
        <v>F.1.4.2</v>
      </c>
      <c r="B300" s="181" t="str">
        <f>'Struktur SAN'!B43</f>
        <v>Büro C PD MMR und Stv</v>
      </c>
      <c r="C300" s="181" t="str">
        <f>'Struktur SAN'!C43</f>
        <v>HNF 6</v>
      </c>
      <c r="D300" s="181" t="str">
        <f>'Struktur SAN'!D43</f>
        <v>BAP</v>
      </c>
      <c r="E300" s="195">
        <f>'Struktur SAN'!E43</f>
        <v>0</v>
      </c>
      <c r="F300" s="551">
        <f>'Struktur SAN'!F43</f>
        <v>12</v>
      </c>
      <c r="G300" s="551">
        <f>'Struktur SAN'!G43</f>
        <v>24</v>
      </c>
      <c r="H300" s="528">
        <f>'Struktur SAN'!H43</f>
        <v>0</v>
      </c>
      <c r="I300" s="181" t="s">
        <v>972</v>
      </c>
      <c r="J300" s="181" t="s">
        <v>1092</v>
      </c>
      <c r="K300" s="181">
        <f>'Struktur SAN'!I43</f>
        <v>0</v>
      </c>
    </row>
    <row r="301" spans="1:11" s="61" customFormat="1" ht="15" customHeight="1" x14ac:dyDescent="0.2">
      <c r="A301" s="181" t="str">
        <f>'Struktur SAN'!A44</f>
        <v>F.1.4.3</v>
      </c>
      <c r="B301" s="181" t="str">
        <f>'Struktur SAN'!B44</f>
        <v xml:space="preserve">Büro PFP mit Bürogeräte (max. 6 Arbeitsplätze) </v>
      </c>
      <c r="C301" s="181" t="str">
        <f>'Struktur SAN'!C44</f>
        <v>HNF 6</v>
      </c>
      <c r="D301" s="181" t="str">
        <f>'Struktur SAN'!D44</f>
        <v>BAP</v>
      </c>
      <c r="E301" s="195">
        <f>'Struktur SAN'!E44</f>
        <v>0</v>
      </c>
      <c r="F301" s="551">
        <f>'Struktur SAN'!F44</f>
        <v>7.33</v>
      </c>
      <c r="G301" s="551">
        <f>'Struktur SAN'!G44</f>
        <v>44</v>
      </c>
      <c r="H301" s="528">
        <f>'Struktur SAN'!H44</f>
        <v>0</v>
      </c>
      <c r="I301" s="181" t="s">
        <v>972</v>
      </c>
      <c r="J301" s="181" t="s">
        <v>1092</v>
      </c>
      <c r="K301" s="181">
        <f>'Struktur SAN'!I44</f>
        <v>0</v>
      </c>
    </row>
    <row r="302" spans="1:11" s="61" customFormat="1" ht="15" customHeight="1" x14ac:dyDescent="0.2">
      <c r="A302" s="181" t="str">
        <f>'Struktur SAN'!A45</f>
        <v>F.1.4.4</v>
      </c>
      <c r="B302" s="181" t="str">
        <f>'Struktur SAN'!B45</f>
        <v>Loge / Pikettraum MZR</v>
      </c>
      <c r="C302" s="181" t="str">
        <f>'Struktur SAN'!C45</f>
        <v>HNF 6</v>
      </c>
      <c r="D302" s="181" t="str">
        <f>'Struktur SAN'!D45</f>
        <v>Raum</v>
      </c>
      <c r="E302" s="195">
        <f>'Struktur SAN'!E45</f>
        <v>0</v>
      </c>
      <c r="F302" s="551" t="str">
        <f>'Struktur SAN'!F45</f>
        <v>-</v>
      </c>
      <c r="G302" s="551">
        <f>'Struktur SAN'!G45</f>
        <v>30</v>
      </c>
      <c r="H302" s="528">
        <f>'Struktur SAN'!H45</f>
        <v>0</v>
      </c>
      <c r="I302" s="181" t="s">
        <v>972</v>
      </c>
      <c r="J302" s="181" t="s">
        <v>1092</v>
      </c>
      <c r="K302" s="181">
        <f>'Struktur SAN'!I45</f>
        <v>0</v>
      </c>
    </row>
    <row r="303" spans="1:11" s="61" customFormat="1" ht="15" customHeight="1" x14ac:dyDescent="0.2">
      <c r="A303" s="181" t="str">
        <f>'Struktur SAN'!A46</f>
        <v>F.1.4.5</v>
      </c>
      <c r="B303" s="181" t="str">
        <f>'Struktur SAN'!B46</f>
        <v>Schleusen Eingänge / Windfang</v>
      </c>
      <c r="C303" s="181" t="str">
        <f>'Struktur SAN'!C46</f>
        <v>VF 9</v>
      </c>
      <c r="D303" s="181" t="str">
        <f>'Struktur SAN'!D46</f>
        <v>Raum</v>
      </c>
      <c r="E303" s="195">
        <f>'Struktur SAN'!E46</f>
        <v>0</v>
      </c>
      <c r="F303" s="551" t="str">
        <f>'Struktur SAN'!F46</f>
        <v>-</v>
      </c>
      <c r="G303" s="551">
        <f>'Struktur SAN'!G46</f>
        <v>18</v>
      </c>
      <c r="H303" s="528">
        <f>'Struktur SAN'!H46</f>
        <v>0</v>
      </c>
      <c r="I303" s="181" t="s">
        <v>972</v>
      </c>
      <c r="J303" s="181" t="s">
        <v>1092</v>
      </c>
      <c r="K303" s="181">
        <f>'Struktur SAN'!I46</f>
        <v>0</v>
      </c>
    </row>
    <row r="304" spans="1:11" s="61" customFormat="1" ht="15" customHeight="1" x14ac:dyDescent="0.2">
      <c r="A304" s="181" t="str">
        <f>'Struktur SAN'!A47</f>
        <v>F.1.4.6</v>
      </c>
      <c r="B304" s="181" t="str">
        <f>'Struktur SAN'!B47</f>
        <v>Stationszimmer</v>
      </c>
      <c r="C304" s="181" t="str">
        <f>'Struktur SAN'!C47</f>
        <v>HNF 6</v>
      </c>
      <c r="D304" s="181" t="str">
        <f>'Struktur SAN'!D47</f>
        <v>Raum</v>
      </c>
      <c r="E304" s="195">
        <f>'Struktur SAN'!E47</f>
        <v>0</v>
      </c>
      <c r="F304" s="551" t="str">
        <f>'Struktur SAN'!F47</f>
        <v>-</v>
      </c>
      <c r="G304" s="551">
        <f>'Struktur SAN'!G47</f>
        <v>20</v>
      </c>
      <c r="H304" s="528">
        <f>'Struktur SAN'!H47</f>
        <v>0</v>
      </c>
      <c r="I304" s="181" t="s">
        <v>972</v>
      </c>
      <c r="J304" s="181" t="s">
        <v>1092</v>
      </c>
      <c r="K304" s="181">
        <f>'Struktur SAN'!I47</f>
        <v>0</v>
      </c>
    </row>
    <row r="305" spans="1:11" s="61" customFormat="1" ht="15" customHeight="1" x14ac:dyDescent="0.2">
      <c r="A305" s="181" t="str">
        <f>'Struktur SAN'!A48</f>
        <v>F.1.4.7</v>
      </c>
      <c r="B305" s="181" t="str">
        <f>'Struktur SAN'!B48</f>
        <v>Garderoben für ziv Personal (Damen und Herren)
(inkl WC/Dusche)</v>
      </c>
      <c r="C305" s="181" t="str">
        <f>'Struktur SAN'!C48</f>
        <v>NNF 7</v>
      </c>
      <c r="D305" s="181" t="str">
        <f>'Struktur SAN'!D48</f>
        <v>Raum</v>
      </c>
      <c r="E305" s="195">
        <f>'Struktur SAN'!E48</f>
        <v>0</v>
      </c>
      <c r="F305" s="551">
        <f>'Struktur SAN'!F48</f>
        <v>2.5</v>
      </c>
      <c r="G305" s="551" t="str">
        <f>'Struktur SAN'!G48</f>
        <v>-</v>
      </c>
      <c r="H305" s="528">
        <f>'Struktur SAN'!H48</f>
        <v>0</v>
      </c>
      <c r="I305" s="181" t="s">
        <v>972</v>
      </c>
      <c r="J305" s="181" t="s">
        <v>1092</v>
      </c>
      <c r="K305" s="181">
        <f>'Struktur SAN'!I48</f>
        <v>0</v>
      </c>
    </row>
    <row r="306" spans="1:11" s="61" customFormat="1" ht="15" customHeight="1" x14ac:dyDescent="0.2">
      <c r="A306" s="181" t="str">
        <f>'Struktur SAN'!A49</f>
        <v>F.1.4.8</v>
      </c>
      <c r="B306" s="181" t="str">
        <f>'Struktur SAN'!B49</f>
        <v>WC für ambulante Patienten (Damen und Herren)
(WC Damen muss rollstühlgängig sein)</v>
      </c>
      <c r="C306" s="181" t="str">
        <f>'Struktur SAN'!C49</f>
        <v>NNF 7</v>
      </c>
      <c r="D306" s="181" t="str">
        <f>'Struktur SAN'!D49</f>
        <v>Raum</v>
      </c>
      <c r="E306" s="195">
        <f>'Struktur SAN'!E49</f>
        <v>0</v>
      </c>
      <c r="F306" s="551">
        <f>'Struktur SAN'!F49</f>
        <v>5</v>
      </c>
      <c r="G306" s="551" t="str">
        <f>'Struktur SAN'!G49</f>
        <v>-</v>
      </c>
      <c r="H306" s="528">
        <f>'Struktur SAN'!H49</f>
        <v>0</v>
      </c>
      <c r="I306" s="181" t="s">
        <v>972</v>
      </c>
      <c r="J306" s="181" t="s">
        <v>1092</v>
      </c>
      <c r="K306" s="181">
        <f>'Struktur SAN'!I49</f>
        <v>0</v>
      </c>
    </row>
    <row r="307" spans="1:11" s="61" customFormat="1" ht="15" customHeight="1" x14ac:dyDescent="0.2">
      <c r="A307" s="181" t="str">
        <f>'Struktur SAN'!A52</f>
        <v>F.1.5.1</v>
      </c>
      <c r="B307" s="181" t="str">
        <f>'Struktur SAN'!B52</f>
        <v>Lagerraum San Mat</v>
      </c>
      <c r="C307" s="181" t="str">
        <f>'Struktur SAN'!C52</f>
        <v>HNF 6</v>
      </c>
      <c r="D307" s="181" t="str">
        <f>'Struktur SAN'!D52</f>
        <v>Raum</v>
      </c>
      <c r="E307" s="195">
        <f>'Struktur SAN'!E52</f>
        <v>0</v>
      </c>
      <c r="F307" s="551" t="str">
        <f>'Struktur SAN'!F52</f>
        <v>-</v>
      </c>
      <c r="G307" s="551">
        <f>'Struktur SAN'!G52</f>
        <v>24</v>
      </c>
      <c r="H307" s="528">
        <f>'Struktur SAN'!H52</f>
        <v>0</v>
      </c>
      <c r="I307" s="181" t="s">
        <v>972</v>
      </c>
      <c r="J307" s="181" t="s">
        <v>1092</v>
      </c>
      <c r="K307" s="181">
        <f>'Struktur SAN'!I52</f>
        <v>0</v>
      </c>
    </row>
    <row r="308" spans="1:11" s="61" customFormat="1" ht="15" customHeight="1" x14ac:dyDescent="0.2">
      <c r="A308" s="181" t="str">
        <f>'Struktur SAN'!A53</f>
        <v>F.1.5.2</v>
      </c>
      <c r="B308" s="181" t="str">
        <f>'Struktur SAN'!B53</f>
        <v>Lagerraum Ausb Mat</v>
      </c>
      <c r="C308" s="181" t="str">
        <f>'Struktur SAN'!C53</f>
        <v>HNF 6</v>
      </c>
      <c r="D308" s="181" t="str">
        <f>'Struktur SAN'!D53</f>
        <v>Raum</v>
      </c>
      <c r="E308" s="195">
        <f>'Struktur SAN'!E53</f>
        <v>0</v>
      </c>
      <c r="F308" s="551" t="str">
        <f>'Struktur SAN'!F53</f>
        <v>-</v>
      </c>
      <c r="G308" s="551">
        <f>'Struktur SAN'!G53</f>
        <v>20</v>
      </c>
      <c r="H308" s="528">
        <f>'Struktur SAN'!H53</f>
        <v>0</v>
      </c>
      <c r="I308" s="181" t="s">
        <v>972</v>
      </c>
      <c r="J308" s="181" t="s">
        <v>1092</v>
      </c>
      <c r="K308" s="181">
        <f>'Struktur SAN'!I53</f>
        <v>0</v>
      </c>
    </row>
    <row r="309" spans="1:11" s="61" customFormat="1" ht="15" customHeight="1" x14ac:dyDescent="0.2">
      <c r="A309" s="181" t="str">
        <f>'Struktur SAN'!A54</f>
        <v>F.1.5.3</v>
      </c>
      <c r="B309" s="181" t="str">
        <f>'Struktur SAN'!B54</f>
        <v>Pharma Raum</v>
      </c>
      <c r="C309" s="181" t="str">
        <f>'Struktur SAN'!C54</f>
        <v>HNF 6</v>
      </c>
      <c r="D309" s="181" t="str">
        <f>'Struktur SAN'!D54</f>
        <v>Raum</v>
      </c>
      <c r="E309" s="195">
        <f>'Struktur SAN'!E54</f>
        <v>0</v>
      </c>
      <c r="F309" s="551" t="str">
        <f>'Struktur SAN'!F54</f>
        <v>-</v>
      </c>
      <c r="G309" s="551">
        <f>'Struktur SAN'!G54</f>
        <v>20</v>
      </c>
      <c r="H309" s="528">
        <f>'Struktur SAN'!H54</f>
        <v>0</v>
      </c>
      <c r="I309" s="181" t="s">
        <v>972</v>
      </c>
      <c r="J309" s="181" t="s">
        <v>1092</v>
      </c>
      <c r="K309" s="181">
        <f>'Struktur SAN'!I54</f>
        <v>0</v>
      </c>
    </row>
    <row r="310" spans="1:11" s="61" customFormat="1" ht="15" customHeight="1" x14ac:dyDescent="0.2">
      <c r="A310" s="181" t="str">
        <f>'Struktur SAN'!A55</f>
        <v>F.1.5.4</v>
      </c>
      <c r="B310" s="181" t="str">
        <f>'Struktur SAN'!B55</f>
        <v>Lagerraum Sauberwäsche</v>
      </c>
      <c r="C310" s="181" t="str">
        <f>'Struktur SAN'!C55</f>
        <v>HNF 6</v>
      </c>
      <c r="D310" s="181" t="str">
        <f>'Struktur SAN'!D55</f>
        <v>Raum</v>
      </c>
      <c r="E310" s="195">
        <f>'Struktur SAN'!E55</f>
        <v>0</v>
      </c>
      <c r="F310" s="551" t="str">
        <f>'Struktur SAN'!F55</f>
        <v>-</v>
      </c>
      <c r="G310" s="551">
        <f>'Struktur SAN'!G55</f>
        <v>10</v>
      </c>
      <c r="H310" s="528">
        <f>'Struktur SAN'!H55</f>
        <v>0</v>
      </c>
      <c r="I310" s="181" t="s">
        <v>972</v>
      </c>
      <c r="J310" s="181" t="s">
        <v>1092</v>
      </c>
      <c r="K310" s="181">
        <f>'Struktur SAN'!I55</f>
        <v>0</v>
      </c>
    </row>
    <row r="311" spans="1:11" s="61" customFormat="1" ht="15" customHeight="1" x14ac:dyDescent="0.2">
      <c r="A311" s="181" t="str">
        <f>'Struktur SAN'!A56</f>
        <v>F.1.5.5</v>
      </c>
      <c r="B311" s="181" t="str">
        <f>'Struktur SAN'!B56</f>
        <v>Lagerraum Schmutzwäsche</v>
      </c>
      <c r="C311" s="181" t="str">
        <f>'Struktur SAN'!C56</f>
        <v>HNF 6</v>
      </c>
      <c r="D311" s="181" t="str">
        <f>'Struktur SAN'!D56</f>
        <v>Raum</v>
      </c>
      <c r="E311" s="195">
        <f>'Struktur SAN'!E56</f>
        <v>0</v>
      </c>
      <c r="F311" s="551" t="str">
        <f>'Struktur SAN'!F56</f>
        <v>-</v>
      </c>
      <c r="G311" s="551">
        <f>'Struktur SAN'!G56</f>
        <v>12</v>
      </c>
      <c r="H311" s="528">
        <f>'Struktur SAN'!H56</f>
        <v>0</v>
      </c>
      <c r="I311" s="181" t="s">
        <v>972</v>
      </c>
      <c r="J311" s="181" t="s">
        <v>1092</v>
      </c>
      <c r="K311" s="181">
        <f>'Struktur SAN'!I56</f>
        <v>0</v>
      </c>
    </row>
    <row r="312" spans="1:11" s="61" customFormat="1" ht="15" customHeight="1" x14ac:dyDescent="0.2">
      <c r="A312" s="181" t="str">
        <f>'Struktur SAN'!A57</f>
        <v>F.1.5.6</v>
      </c>
      <c r="B312" s="181" t="str">
        <f>'Struktur SAN'!B57</f>
        <v>Putzraum Zentral</v>
      </c>
      <c r="C312" s="181" t="str">
        <f>'Struktur SAN'!C57</f>
        <v>NNF 7</v>
      </c>
      <c r="D312" s="181" t="str">
        <f>'Struktur SAN'!D57</f>
        <v>Raum</v>
      </c>
      <c r="E312" s="195">
        <f>'Struktur SAN'!E57</f>
        <v>0</v>
      </c>
      <c r="F312" s="551" t="str">
        <f>'Struktur SAN'!F57</f>
        <v>-</v>
      </c>
      <c r="G312" s="551">
        <f>'Struktur SAN'!G57</f>
        <v>20</v>
      </c>
      <c r="H312" s="528">
        <f>'Struktur SAN'!H57</f>
        <v>0</v>
      </c>
      <c r="I312" s="181" t="s">
        <v>972</v>
      </c>
      <c r="J312" s="181" t="s">
        <v>1092</v>
      </c>
      <c r="K312" s="181">
        <f>'Struktur SAN'!I57</f>
        <v>0</v>
      </c>
    </row>
    <row r="313" spans="1:11" s="61" customFormat="1" ht="15" customHeight="1" x14ac:dyDescent="0.2">
      <c r="A313" s="181" t="str">
        <f>'Struktur SAN'!A58</f>
        <v>F.1.5.7</v>
      </c>
      <c r="B313" s="181" t="str">
        <f>'Struktur SAN'!B58</f>
        <v>Putzraum Etage</v>
      </c>
      <c r="C313" s="181" t="str">
        <f>'Struktur SAN'!C58</f>
        <v>NNF 7</v>
      </c>
      <c r="D313" s="181" t="str">
        <f>'Struktur SAN'!D58</f>
        <v>Raum</v>
      </c>
      <c r="E313" s="195">
        <f>'Struktur SAN'!E58</f>
        <v>0</v>
      </c>
      <c r="F313" s="551" t="str">
        <f>'Struktur SAN'!F58</f>
        <v>-</v>
      </c>
      <c r="G313" s="551">
        <f>'Struktur SAN'!G58</f>
        <v>12</v>
      </c>
      <c r="H313" s="528">
        <f>'Struktur SAN'!H58</f>
        <v>0</v>
      </c>
      <c r="I313" s="181" t="s">
        <v>972</v>
      </c>
      <c r="J313" s="181" t="s">
        <v>1092</v>
      </c>
      <c r="K313" s="181">
        <f>'Struktur SAN'!I58</f>
        <v>0</v>
      </c>
    </row>
    <row r="314" spans="1:11" s="61" customFormat="1" ht="15" customHeight="1" x14ac:dyDescent="0.2">
      <c r="A314" s="181" t="str">
        <f>'Struktur SAN'!A59</f>
        <v>F.1.5.8</v>
      </c>
      <c r="B314" s="181" t="str">
        <f>'Struktur SAN'!B59</f>
        <v>Materiallager AdA</v>
      </c>
      <c r="C314" s="181" t="str">
        <f>'Struktur SAN'!C59</f>
        <v>HNF 6</v>
      </c>
      <c r="D314" s="181" t="str">
        <f>'Struktur SAN'!D59</f>
        <v>Raum</v>
      </c>
      <c r="E314" s="195">
        <f>'Struktur SAN'!E59</f>
        <v>0</v>
      </c>
      <c r="F314" s="551" t="str">
        <f>'Struktur SAN'!F59</f>
        <v>-</v>
      </c>
      <c r="G314" s="551">
        <f>'Struktur SAN'!G59</f>
        <v>8</v>
      </c>
      <c r="H314" s="528">
        <f>'Struktur SAN'!H59</f>
        <v>0</v>
      </c>
      <c r="I314" s="181" t="s">
        <v>972</v>
      </c>
      <c r="J314" s="181" t="s">
        <v>1092</v>
      </c>
      <c r="K314" s="181">
        <f>'Struktur SAN'!I59</f>
        <v>0</v>
      </c>
    </row>
    <row r="315" spans="1:11" s="61" customFormat="1" ht="15" customHeight="1" x14ac:dyDescent="0.2">
      <c r="A315" s="181" t="str">
        <f>'Struktur SAN'!A60</f>
        <v>F.1.5.9</v>
      </c>
      <c r="B315" s="181" t="str">
        <f>'Struktur SAN'!B60</f>
        <v xml:space="preserve">Garage für Krankentransportwagen (KTW) </v>
      </c>
      <c r="C315" s="181" t="str">
        <f>'Struktur SAN'!C60</f>
        <v>HNF 6</v>
      </c>
      <c r="D315" s="181" t="str">
        <f>'Struktur SAN'!D60</f>
        <v>Raum</v>
      </c>
      <c r="E315" s="195">
        <f>'Struktur SAN'!E60</f>
        <v>0</v>
      </c>
      <c r="F315" s="551" t="str">
        <f>'Struktur SAN'!F60</f>
        <v>-</v>
      </c>
      <c r="G315" s="551">
        <f>'Struktur SAN'!G60</f>
        <v>40</v>
      </c>
      <c r="H315" s="528">
        <f>'Struktur SAN'!H60</f>
        <v>0</v>
      </c>
      <c r="I315" s="181" t="s">
        <v>972</v>
      </c>
      <c r="J315" s="181" t="s">
        <v>1092</v>
      </c>
      <c r="K315" s="181">
        <f>'Struktur SAN'!I60</f>
        <v>0</v>
      </c>
    </row>
    <row r="316" spans="1:11" s="61" customFormat="1" ht="15" customHeight="1" x14ac:dyDescent="0.2">
      <c r="A316" s="181" t="str">
        <f>'Struktur SAN'!A61</f>
        <v>F.1.5.10</v>
      </c>
      <c r="B316" s="181" t="str">
        <f>'Struktur SAN'!B61</f>
        <v>Entsorgungsraum (zentral)</v>
      </c>
      <c r="C316" s="181" t="str">
        <f>'Struktur SAN'!C61</f>
        <v>HNF 6</v>
      </c>
      <c r="D316" s="181" t="str">
        <f>'Struktur SAN'!D61</f>
        <v>Raum</v>
      </c>
      <c r="E316" s="195">
        <f>'Struktur SAN'!E61</f>
        <v>0</v>
      </c>
      <c r="F316" s="551" t="str">
        <f>'Struktur SAN'!F61</f>
        <v>-</v>
      </c>
      <c r="G316" s="551">
        <f>'Struktur SAN'!G61</f>
        <v>12</v>
      </c>
      <c r="H316" s="528">
        <f>'Struktur SAN'!H61</f>
        <v>0</v>
      </c>
      <c r="I316" s="181" t="s">
        <v>972</v>
      </c>
      <c r="J316" s="181" t="s">
        <v>1092</v>
      </c>
      <c r="K316" s="181">
        <f>'Struktur SAN'!I61</f>
        <v>0</v>
      </c>
    </row>
    <row r="317" spans="1:11" s="61" customFormat="1" ht="15" customHeight="1" x14ac:dyDescent="0.2">
      <c r="A317" s="181" t="str">
        <f>'Struktur SAN'!A62</f>
        <v>F.1.5.11</v>
      </c>
      <c r="B317" s="181" t="str">
        <f>'Struktur SAN'!B62</f>
        <v>Entsorgungsraum (dezentral)</v>
      </c>
      <c r="C317" s="181" t="str">
        <f>'Struktur SAN'!C62</f>
        <v>HNF 6</v>
      </c>
      <c r="D317" s="181" t="str">
        <f>'Struktur SAN'!D62</f>
        <v>Raum</v>
      </c>
      <c r="E317" s="195">
        <f>'Struktur SAN'!E62</f>
        <v>0</v>
      </c>
      <c r="F317" s="551" t="str">
        <f>'Struktur SAN'!F62</f>
        <v>-</v>
      </c>
      <c r="G317" s="551">
        <f>'Struktur SAN'!G62</f>
        <v>8</v>
      </c>
      <c r="H317" s="528">
        <f>'Struktur SAN'!H62</f>
        <v>0</v>
      </c>
      <c r="I317" s="181" t="s">
        <v>972</v>
      </c>
      <c r="J317" s="181" t="s">
        <v>1092</v>
      </c>
      <c r="K317" s="181">
        <f>'Struktur SAN'!I62</f>
        <v>0</v>
      </c>
    </row>
    <row r="318" spans="1:11" s="61" customFormat="1" ht="15" customHeight="1" x14ac:dyDescent="0.2">
      <c r="A318" s="181" t="str">
        <f>'Struktur SAN'!A63</f>
        <v>F.1.5.12</v>
      </c>
      <c r="B318" s="181" t="str">
        <f>'Struktur SAN'!B63</f>
        <v>Parkplätze für Dienstfahrzeuge (M+ Nr)</v>
      </c>
      <c r="C318" s="181" t="str">
        <f>'Struktur SAN'!C63</f>
        <v>BUF 10</v>
      </c>
      <c r="D318" s="181" t="str">
        <f>'Struktur SAN'!D63</f>
        <v>Arealaussenfläche</v>
      </c>
      <c r="E318" s="195">
        <f>'Struktur SAN'!E63</f>
        <v>0</v>
      </c>
      <c r="F318" s="551" t="str">
        <f>'Struktur SAN'!F63</f>
        <v>-</v>
      </c>
      <c r="G318" s="551">
        <f>'Struktur SAN'!G63</f>
        <v>15</v>
      </c>
      <c r="H318" s="528">
        <f>'Struktur SAN'!H63</f>
        <v>0</v>
      </c>
      <c r="I318" s="181" t="s">
        <v>972</v>
      </c>
      <c r="J318" s="181" t="s">
        <v>1092</v>
      </c>
      <c r="K318" s="181">
        <f>'Struktur SAN'!I63</f>
        <v>0</v>
      </c>
    </row>
    <row r="319" spans="1:11" s="61" customFormat="1" ht="15" customHeight="1" x14ac:dyDescent="0.2">
      <c r="A319" s="181" t="str">
        <f>'Struktur SAN'!A66</f>
        <v>F.1.6.1</v>
      </c>
      <c r="B319" s="181" t="str">
        <f>'Struktur SAN'!B66</f>
        <v>Archivraum</v>
      </c>
      <c r="C319" s="181" t="str">
        <f>'Struktur SAN'!C66</f>
        <v>HNF 6</v>
      </c>
      <c r="D319" s="181" t="str">
        <f>'Struktur SAN'!D66</f>
        <v>Raum</v>
      </c>
      <c r="E319" s="195">
        <f>'Struktur SAN'!E66</f>
        <v>0</v>
      </c>
      <c r="F319" s="551" t="str">
        <f>'Struktur SAN'!F66</f>
        <v>-</v>
      </c>
      <c r="G319" s="551">
        <f>'Struktur SAN'!G66</f>
        <v>8</v>
      </c>
      <c r="H319" s="528">
        <f>'Struktur SAN'!H66</f>
        <v>0</v>
      </c>
      <c r="I319" s="181" t="s">
        <v>972</v>
      </c>
      <c r="J319" s="181" t="s">
        <v>1092</v>
      </c>
      <c r="K319" s="181">
        <f>'Struktur SAN'!I66</f>
        <v>0</v>
      </c>
    </row>
    <row r="320" spans="1:11" s="61" customFormat="1" ht="15" customHeight="1" x14ac:dyDescent="0.2">
      <c r="A320" s="181" t="str">
        <f>'Struktur SAN'!A69</f>
        <v>F.1.7.1</v>
      </c>
      <c r="B320" s="181" t="str">
        <f>'Struktur SAN'!B69</f>
        <v>Untersuchungsraum</v>
      </c>
      <c r="C320" s="181" t="str">
        <f>'Struktur SAN'!C69</f>
        <v>HNF 6</v>
      </c>
      <c r="D320" s="181" t="str">
        <f>'Struktur SAN'!D69</f>
        <v>Raum</v>
      </c>
      <c r="E320" s="195">
        <f>'Struktur SAN'!E69</f>
        <v>0</v>
      </c>
      <c r="F320" s="551" t="str">
        <f>'Struktur SAN'!F69</f>
        <v>-</v>
      </c>
      <c r="G320" s="551">
        <f>'Struktur SAN'!G69</f>
        <v>24</v>
      </c>
      <c r="H320" s="528">
        <f>'Struktur SAN'!H69</f>
        <v>0</v>
      </c>
      <c r="I320" s="181" t="s">
        <v>972</v>
      </c>
      <c r="J320" s="181" t="s">
        <v>1092</v>
      </c>
      <c r="K320" s="181">
        <f>'Struktur SAN'!I69</f>
        <v>0</v>
      </c>
    </row>
    <row r="321" spans="1:11" s="61" customFormat="1" ht="15" customHeight="1" x14ac:dyDescent="0.2">
      <c r="A321" s="181" t="str">
        <f>'Struktur SAN'!A70</f>
        <v>F.1.7.2</v>
      </c>
      <c r="B321" s="181" t="str">
        <f>'Struktur SAN'!B70</f>
        <v>Behandlungsraum</v>
      </c>
      <c r="C321" s="181" t="str">
        <f>'Struktur SAN'!C70</f>
        <v>HNF 6</v>
      </c>
      <c r="D321" s="181" t="str">
        <f>'Struktur SAN'!D70</f>
        <v>Raum</v>
      </c>
      <c r="E321" s="195">
        <f>'Struktur SAN'!E70</f>
        <v>0</v>
      </c>
      <c r="F321" s="551" t="str">
        <f>'Struktur SAN'!F70</f>
        <v>-</v>
      </c>
      <c r="G321" s="551">
        <f>'Struktur SAN'!G70</f>
        <v>40</v>
      </c>
      <c r="H321" s="528">
        <f>'Struktur SAN'!H70</f>
        <v>0</v>
      </c>
      <c r="I321" s="181" t="s">
        <v>972</v>
      </c>
      <c r="J321" s="181" t="s">
        <v>1092</v>
      </c>
      <c r="K321" s="181">
        <f>'Struktur SAN'!I70</f>
        <v>0</v>
      </c>
    </row>
    <row r="322" spans="1:11" s="61" customFormat="1" ht="15" customHeight="1" x14ac:dyDescent="0.2">
      <c r="A322" s="181" t="str">
        <f>'Struktur SAN'!A71</f>
        <v>F.1.7.3</v>
      </c>
      <c r="B322" s="181" t="str">
        <f>'Struktur SAN'!B71</f>
        <v>Sterilisationsraum</v>
      </c>
      <c r="C322" s="181" t="str">
        <f>'Struktur SAN'!C71</f>
        <v>HNF 6</v>
      </c>
      <c r="D322" s="181" t="str">
        <f>'Struktur SAN'!D71</f>
        <v>Raum</v>
      </c>
      <c r="E322" s="195">
        <f>'Struktur SAN'!E71</f>
        <v>0</v>
      </c>
      <c r="F322" s="551" t="str">
        <f>'Struktur SAN'!F71</f>
        <v>-</v>
      </c>
      <c r="G322" s="551">
        <f>'Struktur SAN'!G71</f>
        <v>40</v>
      </c>
      <c r="H322" s="528">
        <f>'Struktur SAN'!H71</f>
        <v>0</v>
      </c>
      <c r="I322" s="181" t="s">
        <v>972</v>
      </c>
      <c r="J322" s="181" t="s">
        <v>1092</v>
      </c>
      <c r="K322" s="181">
        <f>'Struktur SAN'!I71</f>
        <v>0</v>
      </c>
    </row>
    <row r="323" spans="1:11" s="61" customFormat="1" ht="15" customHeight="1" x14ac:dyDescent="0.2">
      <c r="A323" s="181" t="str">
        <f>'Struktur SAN'!A72</f>
        <v>F.1.7.4</v>
      </c>
      <c r="B323" s="181" t="str">
        <f>'Struktur SAN'!B72</f>
        <v>Laborraum</v>
      </c>
      <c r="C323" s="181" t="str">
        <f>'Struktur SAN'!C72</f>
        <v>HNF 6</v>
      </c>
      <c r="D323" s="181" t="str">
        <f>'Struktur SAN'!D72</f>
        <v>Raum</v>
      </c>
      <c r="E323" s="195">
        <f>'Struktur SAN'!E72</f>
        <v>0</v>
      </c>
      <c r="F323" s="551" t="str">
        <f>'Struktur SAN'!F72</f>
        <v>-</v>
      </c>
      <c r="G323" s="551">
        <f>'Struktur SAN'!G72</f>
        <v>10</v>
      </c>
      <c r="H323" s="528">
        <f>'Struktur SAN'!H72</f>
        <v>0</v>
      </c>
      <c r="I323" s="181" t="s">
        <v>972</v>
      </c>
      <c r="J323" s="181" t="s">
        <v>1092</v>
      </c>
      <c r="K323" s="181">
        <f>'Struktur SAN'!I72</f>
        <v>0</v>
      </c>
    </row>
    <row r="324" spans="1:11" s="61" customFormat="1" ht="15" customHeight="1" x14ac:dyDescent="0.2">
      <c r="A324" s="181" t="str">
        <f>'Struktur SAN'!A73</f>
        <v>F.1.7.5</v>
      </c>
      <c r="B324" s="181" t="str">
        <f>'Struktur SAN'!B73</f>
        <v>Warenlift</v>
      </c>
      <c r="C324" s="181" t="str">
        <f>'Struktur SAN'!C73</f>
        <v>VF 9</v>
      </c>
      <c r="D324" s="181" t="str">
        <f>'Struktur SAN'!D73</f>
        <v>Stk</v>
      </c>
      <c r="E324" s="195">
        <f>'Struktur SAN'!E73</f>
        <v>0</v>
      </c>
      <c r="F324" s="551" t="str">
        <f>'Struktur SAN'!F73</f>
        <v>-</v>
      </c>
      <c r="G324" s="551">
        <f>'Struktur SAN'!G73</f>
        <v>10</v>
      </c>
      <c r="H324" s="528">
        <f>'Struktur SAN'!H73</f>
        <v>0</v>
      </c>
      <c r="I324" s="181" t="s">
        <v>972</v>
      </c>
      <c r="J324" s="181" t="s">
        <v>1092</v>
      </c>
      <c r="K324" s="181">
        <f>'Struktur SAN'!I73</f>
        <v>0</v>
      </c>
    </row>
    <row r="325" spans="1:11" s="61" customFormat="1" ht="15" customHeight="1" x14ac:dyDescent="0.2">
      <c r="A325" s="181" t="str">
        <f>'Struktur SAN'!A76</f>
        <v>F.1.8.1</v>
      </c>
      <c r="B325" s="181" t="str">
        <f>'Struktur SAN'!B76</f>
        <v>Physiotherapieraum</v>
      </c>
      <c r="C325" s="181" t="str">
        <f>'Struktur SAN'!C76</f>
        <v>HNF 6</v>
      </c>
      <c r="D325" s="181" t="str">
        <f>'Struktur SAN'!D76</f>
        <v>Raum</v>
      </c>
      <c r="E325" s="195">
        <f>'Struktur SAN'!E76</f>
        <v>0</v>
      </c>
      <c r="F325" s="551" t="str">
        <f>'Struktur SAN'!F76</f>
        <v>-</v>
      </c>
      <c r="G325" s="551">
        <f>'Struktur SAN'!G76</f>
        <v>30</v>
      </c>
      <c r="H325" s="528">
        <f>'Struktur SAN'!H76</f>
        <v>0</v>
      </c>
      <c r="I325" s="181" t="s">
        <v>972</v>
      </c>
      <c r="J325" s="181" t="s">
        <v>1092</v>
      </c>
      <c r="K325" s="181">
        <f>'Struktur SAN'!I76</f>
        <v>0</v>
      </c>
    </row>
    <row r="326" spans="1:11" s="61" customFormat="1" ht="15" customHeight="1" x14ac:dyDescent="0.2">
      <c r="A326" s="181" t="str">
        <f>'Struktur SAN'!A79</f>
        <v>F.1.9.1</v>
      </c>
      <c r="B326" s="181" t="str">
        <f>'Struktur SAN'!B79</f>
        <v>2-er Bettenraum Of / h Uof / Damen 
(inkl Sanitärbereich - DU, WC, LAV)</v>
      </c>
      <c r="C326" s="181" t="str">
        <f>'Struktur SAN'!C79</f>
        <v>HNF 6</v>
      </c>
      <c r="D326" s="181" t="str">
        <f>'Struktur SAN'!D79</f>
        <v>Raum</v>
      </c>
      <c r="E326" s="195">
        <f>'Struktur SAN'!E79</f>
        <v>0</v>
      </c>
      <c r="F326" s="551" t="str">
        <f>'Struktur SAN'!F79</f>
        <v>-</v>
      </c>
      <c r="G326" s="551">
        <f>'Struktur SAN'!G79</f>
        <v>26</v>
      </c>
      <c r="H326" s="528">
        <f>'Struktur SAN'!H79</f>
        <v>0</v>
      </c>
      <c r="I326" s="181" t="s">
        <v>972</v>
      </c>
      <c r="J326" s="181" t="s">
        <v>1092</v>
      </c>
      <c r="K326" s="181">
        <f>'Struktur SAN'!I79</f>
        <v>0</v>
      </c>
    </row>
    <row r="327" spans="1:11" s="61" customFormat="1" ht="15" customHeight="1" x14ac:dyDescent="0.2">
      <c r="A327" s="181" t="str">
        <f>'Struktur SAN'!A80</f>
        <v>F.1.9.2</v>
      </c>
      <c r="B327" s="181" t="str">
        <f>'Struktur SAN'!B80</f>
        <v>4-er Bettenraum Uof / Mannschaft 
(inkl Sanitärbereich - DU, WC, LAV)</v>
      </c>
      <c r="C327" s="181" t="str">
        <f>'Struktur SAN'!C80</f>
        <v>HNF 6</v>
      </c>
      <c r="D327" s="181" t="str">
        <f>'Struktur SAN'!D80</f>
        <v>Raum</v>
      </c>
      <c r="E327" s="195">
        <f>'Struktur SAN'!E80</f>
        <v>0</v>
      </c>
      <c r="F327" s="551" t="str">
        <f>'Struktur SAN'!F80</f>
        <v>-</v>
      </c>
      <c r="G327" s="551">
        <f>'Struktur SAN'!G80</f>
        <v>44</v>
      </c>
      <c r="H327" s="528">
        <f>'Struktur SAN'!H80</f>
        <v>0</v>
      </c>
      <c r="I327" s="181" t="s">
        <v>972</v>
      </c>
      <c r="J327" s="181" t="s">
        <v>1092</v>
      </c>
      <c r="K327" s="181">
        <f>'Struktur SAN'!I80</f>
        <v>0</v>
      </c>
    </row>
    <row r="328" spans="1:11" s="61" customFormat="1" ht="15" customHeight="1" x14ac:dyDescent="0.2">
      <c r="A328" s="181" t="str">
        <f>'Struktur SAN'!A81</f>
        <v>F.1.9.3</v>
      </c>
      <c r="B328" s="181" t="str">
        <f>'Struktur SAN'!B81</f>
        <v>6-er Bettenraum Uof / Mannschaft 
(inkl Sanitärbereich - DU, WC, LAV)</v>
      </c>
      <c r="C328" s="181" t="str">
        <f>'Struktur SAN'!C81</f>
        <v>HNF 6</v>
      </c>
      <c r="D328" s="181" t="str">
        <f>'Struktur SAN'!D81</f>
        <v>Raum</v>
      </c>
      <c r="E328" s="195">
        <f>'Struktur SAN'!E81</f>
        <v>0</v>
      </c>
      <c r="F328" s="551" t="str">
        <f>'Struktur SAN'!F81</f>
        <v>-</v>
      </c>
      <c r="G328" s="551">
        <f>'Struktur SAN'!G81</f>
        <v>55</v>
      </c>
      <c r="H328" s="528">
        <f>'Struktur SAN'!H81</f>
        <v>0</v>
      </c>
      <c r="I328" s="181" t="s">
        <v>972</v>
      </c>
      <c r="J328" s="181" t="s">
        <v>1092</v>
      </c>
      <c r="K328" s="181">
        <f>'Struktur SAN'!I81</f>
        <v>0</v>
      </c>
    </row>
    <row r="329" spans="1:11" s="61" customFormat="1" ht="15" customHeight="1" x14ac:dyDescent="0.2">
      <c r="A329" s="181" t="str">
        <f>'Struktur SAN'!A82</f>
        <v>F.1.9.4</v>
      </c>
      <c r="B329" s="181" t="str">
        <f>'Struktur SAN'!B82</f>
        <v>1-er Bettenraum Isolation 
(inkl Sanitärbereich - DU, WC, LAV)</v>
      </c>
      <c r="C329" s="181" t="str">
        <f>'Struktur SAN'!C82</f>
        <v>HNF 6</v>
      </c>
      <c r="D329" s="181" t="str">
        <f>'Struktur SAN'!D82</f>
        <v>Raum</v>
      </c>
      <c r="E329" s="195">
        <f>'Struktur SAN'!E82</f>
        <v>0</v>
      </c>
      <c r="F329" s="551" t="str">
        <f>'Struktur SAN'!F82</f>
        <v>-</v>
      </c>
      <c r="G329" s="551">
        <f>'Struktur SAN'!G82</f>
        <v>26</v>
      </c>
      <c r="H329" s="528">
        <f>'Struktur SAN'!H82</f>
        <v>0</v>
      </c>
      <c r="I329" s="181" t="s">
        <v>972</v>
      </c>
      <c r="J329" s="181" t="s">
        <v>1092</v>
      </c>
      <c r="K329" s="181">
        <f>'Struktur SAN'!I82</f>
        <v>0</v>
      </c>
    </row>
    <row r="330" spans="1:11" s="61" customFormat="1" ht="15" customHeight="1" x14ac:dyDescent="0.2">
      <c r="A330" s="181" t="str">
        <f>'Struktur SAN'!A87</f>
        <v>F.2.1.1</v>
      </c>
      <c r="B330" s="181" t="str">
        <f>'Struktur SAN'!B87</f>
        <v>2-er Schlafraum für Ärzte und Pikett 
(inkl Sanitärbereich - DU, WC, LAV)</v>
      </c>
      <c r="C330" s="181" t="str">
        <f>'Struktur SAN'!C87</f>
        <v>HNF 6</v>
      </c>
      <c r="D330" s="181" t="str">
        <f>'Struktur SAN'!D87</f>
        <v>Raum</v>
      </c>
      <c r="E330" s="195">
        <f>'Struktur SAN'!E87</f>
        <v>0</v>
      </c>
      <c r="F330" s="551">
        <f>'Struktur SAN'!F87</f>
        <v>13</v>
      </c>
      <c r="G330" s="551" t="str">
        <f>'Struktur SAN'!G87</f>
        <v>-</v>
      </c>
      <c r="H330" s="528">
        <f>'Struktur SAN'!H87</f>
        <v>0</v>
      </c>
      <c r="I330" s="181" t="s">
        <v>972</v>
      </c>
      <c r="J330" s="181" t="s">
        <v>1092</v>
      </c>
      <c r="K330" s="181">
        <f>'Struktur SAN'!I87</f>
        <v>0</v>
      </c>
    </row>
    <row r="331" spans="1:11" s="61" customFormat="1" ht="15" customHeight="1" x14ac:dyDescent="0.2">
      <c r="A331" s="181" t="str">
        <f>'Struktur SAN'!A88</f>
        <v>F.2.1.2</v>
      </c>
      <c r="B331" s="181" t="str">
        <f>'Struktur SAN'!B88</f>
        <v>6-er Schlafraum San Betr Pers 
(inkl Sanitärbereich - DU, WC, LAV)</v>
      </c>
      <c r="C331" s="181" t="str">
        <f>'Struktur SAN'!C88</f>
        <v>HNF 6</v>
      </c>
      <c r="D331" s="181" t="str">
        <f>'Struktur SAN'!D88</f>
        <v>Raum</v>
      </c>
      <c r="E331" s="195">
        <f>'Struktur SAN'!E88</f>
        <v>0</v>
      </c>
      <c r="F331" s="551">
        <f>'Struktur SAN'!F88</f>
        <v>7.3</v>
      </c>
      <c r="G331" s="551" t="str">
        <f>'Struktur SAN'!G88</f>
        <v>-</v>
      </c>
      <c r="H331" s="528">
        <f>'Struktur SAN'!H88</f>
        <v>0</v>
      </c>
      <c r="I331" s="181" t="s">
        <v>972</v>
      </c>
      <c r="J331" s="181" t="s">
        <v>1092</v>
      </c>
      <c r="K331" s="181">
        <f>'Struktur SAN'!I88</f>
        <v>0</v>
      </c>
    </row>
    <row r="332" spans="1:11" s="61" customFormat="1" ht="15" customHeight="1" x14ac:dyDescent="0.2">
      <c r="A332" s="181" t="str">
        <f>'Struktur SAN'!A91</f>
        <v>F.2.2.1</v>
      </c>
      <c r="B332" s="181" t="str">
        <f>'Struktur SAN'!B91</f>
        <v>Warteraum Patienten mit Sanitärbereich</v>
      </c>
      <c r="C332" s="181" t="str">
        <f>'Struktur SAN'!C91</f>
        <v>HNF 6</v>
      </c>
      <c r="D332" s="181" t="str">
        <f>'Struktur SAN'!D91</f>
        <v>Raum</v>
      </c>
      <c r="E332" s="195">
        <f>'Struktur SAN'!E91</f>
        <v>0</v>
      </c>
      <c r="F332" s="551" t="str">
        <f>'Struktur SAN'!F91</f>
        <v>-</v>
      </c>
      <c r="G332" s="551">
        <f>'Struktur SAN'!G91</f>
        <v>30</v>
      </c>
      <c r="H332" s="528">
        <f>'Struktur SAN'!H91</f>
        <v>0</v>
      </c>
      <c r="I332" s="181" t="s">
        <v>972</v>
      </c>
      <c r="J332" s="181" t="s">
        <v>1092</v>
      </c>
      <c r="K332" s="181">
        <f>'Struktur SAN'!I91</f>
        <v>0</v>
      </c>
    </row>
    <row r="333" spans="1:11" s="61" customFormat="1" ht="15" customHeight="1" x14ac:dyDescent="0.2">
      <c r="A333" s="181" t="str">
        <f>'Struktur SAN'!A94</f>
        <v>F.2.3.1</v>
      </c>
      <c r="B333" s="181" t="str">
        <f>'Struktur SAN'!B94</f>
        <v>Speise, Aufenthaltsraum Patienten</v>
      </c>
      <c r="C333" s="181" t="str">
        <f>'Struktur SAN'!C94</f>
        <v>HNF 6</v>
      </c>
      <c r="D333" s="181" t="str">
        <f>'Struktur SAN'!D94</f>
        <v>AdA</v>
      </c>
      <c r="E333" s="195">
        <f>'Struktur SAN'!E94</f>
        <v>0</v>
      </c>
      <c r="F333" s="551">
        <f>'Struktur SAN'!F94</f>
        <v>1.5</v>
      </c>
      <c r="G333" s="551" t="str">
        <f>'Struktur SAN'!G94</f>
        <v>-</v>
      </c>
      <c r="H333" s="528">
        <f>'Struktur SAN'!H94</f>
        <v>0</v>
      </c>
      <c r="I333" s="181" t="s">
        <v>972</v>
      </c>
      <c r="J333" s="181" t="s">
        <v>1092</v>
      </c>
      <c r="K333" s="181">
        <f>'Struktur SAN'!I94</f>
        <v>0</v>
      </c>
    </row>
    <row r="334" spans="1:11" s="61" customFormat="1" ht="15" customHeight="1" x14ac:dyDescent="0.2">
      <c r="A334" s="181" t="str">
        <f>'Struktur SAN'!A95</f>
        <v>F.2.3.2</v>
      </c>
      <c r="B334" s="181" t="str">
        <f>'Struktur SAN'!B95</f>
        <v>Speise, Aufenthaltsraum Ärzte, Pflegefachpersonen und San Betr Pers</v>
      </c>
      <c r="C334" s="181" t="str">
        <f>'Struktur SAN'!C95</f>
        <v>HNF 6</v>
      </c>
      <c r="D334" s="181" t="str">
        <f>'Struktur SAN'!D95</f>
        <v>Raum</v>
      </c>
      <c r="E334" s="195">
        <f>'Struktur SAN'!E95</f>
        <v>0</v>
      </c>
      <c r="F334" s="551">
        <f>'Struktur SAN'!F95</f>
        <v>1.5</v>
      </c>
      <c r="G334" s="551" t="str">
        <f>'Struktur SAN'!G95</f>
        <v>-</v>
      </c>
      <c r="H334" s="528">
        <f>'Struktur SAN'!H95</f>
        <v>0</v>
      </c>
      <c r="I334" s="181" t="s">
        <v>972</v>
      </c>
      <c r="J334" s="181" t="s">
        <v>1092</v>
      </c>
      <c r="K334" s="181">
        <f>'Struktur SAN'!I95</f>
        <v>0</v>
      </c>
    </row>
    <row r="335" spans="1:11" s="61" customFormat="1" ht="15" customHeight="1" x14ac:dyDescent="0.2">
      <c r="A335" s="181" t="str">
        <f>'Struktur SAN'!A96</f>
        <v>F.2.3.3</v>
      </c>
      <c r="B335" s="181" t="str">
        <f>'Struktur SAN'!B96</f>
        <v>Küche für Vpf Aufbereitung Patienten</v>
      </c>
      <c r="C335" s="181" t="str">
        <f>'Struktur SAN'!C96</f>
        <v>HNF 6</v>
      </c>
      <c r="D335" s="181" t="str">
        <f>'Struktur SAN'!D96</f>
        <v>Raum</v>
      </c>
      <c r="E335" s="195">
        <f>'Struktur SAN'!E96</f>
        <v>0</v>
      </c>
      <c r="F335" s="551" t="str">
        <f>'Struktur SAN'!F96</f>
        <v>-</v>
      </c>
      <c r="G335" s="551">
        <f>'Struktur SAN'!G96</f>
        <v>15</v>
      </c>
      <c r="H335" s="528">
        <f>'Struktur SAN'!H96</f>
        <v>0</v>
      </c>
      <c r="I335" s="181" t="s">
        <v>972</v>
      </c>
      <c r="J335" s="181" t="s">
        <v>1092</v>
      </c>
      <c r="K335" s="181">
        <f>'Struktur SAN'!I96</f>
        <v>0</v>
      </c>
    </row>
    <row r="336" spans="1:11" s="61" customFormat="1" ht="15" customHeight="1" x14ac:dyDescent="0.2">
      <c r="A336" s="181" t="str">
        <f>'Struktur SAN'!A97</f>
        <v>F.2.3.4</v>
      </c>
      <c r="B336" s="181" t="str">
        <f>'Struktur SAN'!B97</f>
        <v>Küche Personal</v>
      </c>
      <c r="C336" s="181" t="str">
        <f>'Struktur SAN'!C97</f>
        <v>HNF 6</v>
      </c>
      <c r="D336" s="181" t="str">
        <f>'Struktur SAN'!D97</f>
        <v>Raum</v>
      </c>
      <c r="E336" s="195">
        <f>'Struktur SAN'!E97</f>
        <v>0</v>
      </c>
      <c r="F336" s="551" t="str">
        <f>'Struktur SAN'!F97</f>
        <v>-</v>
      </c>
      <c r="G336" s="551">
        <f>'Struktur SAN'!G97</f>
        <v>8</v>
      </c>
      <c r="H336" s="528">
        <f>'Struktur SAN'!H97</f>
        <v>0</v>
      </c>
      <c r="I336" s="181" t="s">
        <v>972</v>
      </c>
      <c r="J336" s="181" t="s">
        <v>1092</v>
      </c>
      <c r="K336" s="181">
        <f>'Struktur SAN'!I97</f>
        <v>0</v>
      </c>
    </row>
    <row r="337" spans="1:11" s="61" customFormat="1" ht="15" customHeight="1" x14ac:dyDescent="0.2">
      <c r="A337" s="181" t="str">
        <f>'Struktur SAN'!A100</f>
        <v>F.2.4.1</v>
      </c>
      <c r="B337" s="181" t="str">
        <f>'Struktur SAN'!B100</f>
        <v>Büro C Az und Stv</v>
      </c>
      <c r="C337" s="181" t="str">
        <f>'Struktur SAN'!C100</f>
        <v>HNF 6</v>
      </c>
      <c r="D337" s="181" t="str">
        <f>'Struktur SAN'!D100</f>
        <v>BAP</v>
      </c>
      <c r="E337" s="195">
        <f>'Struktur SAN'!E100</f>
        <v>0</v>
      </c>
      <c r="F337" s="551">
        <f>'Struktur SAN'!F100</f>
        <v>12</v>
      </c>
      <c r="G337" s="551">
        <f>'Struktur SAN'!G100</f>
        <v>24</v>
      </c>
      <c r="H337" s="528">
        <f>'Struktur SAN'!H100</f>
        <v>0</v>
      </c>
      <c r="I337" s="181" t="s">
        <v>972</v>
      </c>
      <c r="J337" s="181" t="s">
        <v>1092</v>
      </c>
      <c r="K337" s="181">
        <f>'Struktur SAN'!I100</f>
        <v>0</v>
      </c>
    </row>
    <row r="338" spans="1:11" s="61" customFormat="1" ht="15" customHeight="1" x14ac:dyDescent="0.2">
      <c r="A338" s="181" t="str">
        <f>'Struktur SAN'!A101</f>
        <v>F.2.4.2</v>
      </c>
      <c r="B338" s="181" t="str">
        <f>'Struktur SAN'!B101</f>
        <v>Büro C PD MMR und Stv</v>
      </c>
      <c r="C338" s="181" t="str">
        <f>'Struktur SAN'!C101</f>
        <v>HNF 6</v>
      </c>
      <c r="D338" s="181" t="str">
        <f>'Struktur SAN'!D101</f>
        <v>BAP</v>
      </c>
      <c r="E338" s="195">
        <f>'Struktur SAN'!E101</f>
        <v>0</v>
      </c>
      <c r="F338" s="551">
        <f>'Struktur SAN'!F101</f>
        <v>12</v>
      </c>
      <c r="G338" s="551">
        <f>'Struktur SAN'!G101</f>
        <v>24</v>
      </c>
      <c r="H338" s="528">
        <f>'Struktur SAN'!H101</f>
        <v>0</v>
      </c>
      <c r="I338" s="181" t="s">
        <v>972</v>
      </c>
      <c r="J338" s="181" t="s">
        <v>1092</v>
      </c>
      <c r="K338" s="181">
        <f>'Struktur SAN'!I101</f>
        <v>0</v>
      </c>
    </row>
    <row r="339" spans="1:11" s="61" customFormat="1" ht="15" customHeight="1" x14ac:dyDescent="0.2">
      <c r="A339" s="181" t="str">
        <f>'Struktur SAN'!A102</f>
        <v>F.2.4.3</v>
      </c>
      <c r="B339" s="181" t="str">
        <f>'Struktur SAN'!B102</f>
        <v xml:space="preserve">Büro PFP mit Bürogeräte (max. 6 Arbeitsplätze) </v>
      </c>
      <c r="C339" s="181" t="str">
        <f>'Struktur SAN'!C102</f>
        <v>HNF 6</v>
      </c>
      <c r="D339" s="181" t="str">
        <f>'Struktur SAN'!D102</f>
        <v>BAP</v>
      </c>
      <c r="E339" s="195">
        <f>'Struktur SAN'!E102</f>
        <v>0</v>
      </c>
      <c r="F339" s="551">
        <f>'Struktur SAN'!F102</f>
        <v>7.33</v>
      </c>
      <c r="G339" s="551">
        <f>'Struktur SAN'!G102</f>
        <v>44</v>
      </c>
      <c r="H339" s="528">
        <f>'Struktur SAN'!H102</f>
        <v>0</v>
      </c>
      <c r="I339" s="181" t="s">
        <v>972</v>
      </c>
      <c r="J339" s="181" t="s">
        <v>1092</v>
      </c>
      <c r="K339" s="181">
        <f>'Struktur SAN'!I102</f>
        <v>0</v>
      </c>
    </row>
    <row r="340" spans="1:11" s="61" customFormat="1" ht="15" customHeight="1" x14ac:dyDescent="0.2">
      <c r="A340" s="181" t="str">
        <f>'Struktur SAN'!A103</f>
        <v>F.2.4.4</v>
      </c>
      <c r="B340" s="181" t="str">
        <f>'Struktur SAN'!B103</f>
        <v>Loge / Pikettraum MZR</v>
      </c>
      <c r="C340" s="181" t="str">
        <f>'Struktur SAN'!C103</f>
        <v>HNF 6</v>
      </c>
      <c r="D340" s="181" t="str">
        <f>'Struktur SAN'!D103</f>
        <v>Raum</v>
      </c>
      <c r="E340" s="195">
        <f>'Struktur SAN'!E103</f>
        <v>0</v>
      </c>
      <c r="F340" s="551" t="str">
        <f>'Struktur SAN'!F103</f>
        <v>-</v>
      </c>
      <c r="G340" s="551">
        <f>'Struktur SAN'!G103</f>
        <v>30</v>
      </c>
      <c r="H340" s="528">
        <f>'Struktur SAN'!H103</f>
        <v>0</v>
      </c>
      <c r="I340" s="181" t="s">
        <v>972</v>
      </c>
      <c r="J340" s="181" t="s">
        <v>1092</v>
      </c>
      <c r="K340" s="181">
        <f>'Struktur SAN'!I103</f>
        <v>0</v>
      </c>
    </row>
    <row r="341" spans="1:11" s="61" customFormat="1" ht="15" customHeight="1" x14ac:dyDescent="0.2">
      <c r="A341" s="181" t="str">
        <f>'Struktur SAN'!A104</f>
        <v>F.2.4.5</v>
      </c>
      <c r="B341" s="181" t="str">
        <f>'Struktur SAN'!B104</f>
        <v>Schleusen Eingänge / Windfang</v>
      </c>
      <c r="C341" s="181" t="str">
        <f>'Struktur SAN'!C104</f>
        <v>VF 9</v>
      </c>
      <c r="D341" s="181" t="str">
        <f>'Struktur SAN'!D104</f>
        <v>Raum</v>
      </c>
      <c r="E341" s="195">
        <f>'Struktur SAN'!E104</f>
        <v>0</v>
      </c>
      <c r="F341" s="551" t="str">
        <f>'Struktur SAN'!F104</f>
        <v>-</v>
      </c>
      <c r="G341" s="551">
        <f>'Struktur SAN'!G104</f>
        <v>18</v>
      </c>
      <c r="H341" s="528">
        <f>'Struktur SAN'!H104</f>
        <v>0</v>
      </c>
      <c r="I341" s="181" t="s">
        <v>972</v>
      </c>
      <c r="J341" s="181" t="s">
        <v>1092</v>
      </c>
      <c r="K341" s="181">
        <f>'Struktur SAN'!I104</f>
        <v>0</v>
      </c>
    </row>
    <row r="342" spans="1:11" s="61" customFormat="1" ht="15" customHeight="1" x14ac:dyDescent="0.2">
      <c r="A342" s="181" t="str">
        <f>'Struktur SAN'!A105</f>
        <v>F.2.4.6</v>
      </c>
      <c r="B342" s="181" t="str">
        <f>'Struktur SAN'!B105</f>
        <v>Stationszimmer</v>
      </c>
      <c r="C342" s="181" t="str">
        <f>'Struktur SAN'!C105</f>
        <v>HNF 6</v>
      </c>
      <c r="D342" s="181" t="str">
        <f>'Struktur SAN'!D105</f>
        <v>Raum</v>
      </c>
      <c r="E342" s="195">
        <f>'Struktur SAN'!E105</f>
        <v>0</v>
      </c>
      <c r="F342" s="551" t="str">
        <f>'Struktur SAN'!F105</f>
        <v>-</v>
      </c>
      <c r="G342" s="551">
        <f>'Struktur SAN'!G105</f>
        <v>20</v>
      </c>
      <c r="H342" s="528">
        <f>'Struktur SAN'!H105</f>
        <v>0</v>
      </c>
      <c r="I342" s="181" t="s">
        <v>972</v>
      </c>
      <c r="J342" s="181" t="s">
        <v>1092</v>
      </c>
      <c r="K342" s="181">
        <f>'Struktur SAN'!I105</f>
        <v>0</v>
      </c>
    </row>
    <row r="343" spans="1:11" s="61" customFormat="1" ht="15" customHeight="1" x14ac:dyDescent="0.2">
      <c r="A343" s="181" t="str">
        <f>'Struktur SAN'!A106</f>
        <v>F.2.4.7</v>
      </c>
      <c r="B343" s="181" t="str">
        <f>'Struktur SAN'!B106</f>
        <v>Garderoben für ziv Personal (Damen und Herren)
(inkl WC/Dusche)</v>
      </c>
      <c r="C343" s="181" t="str">
        <f>'Struktur SAN'!C106</f>
        <v>NNF 7</v>
      </c>
      <c r="D343" s="181" t="str">
        <f>'Struktur SAN'!D106</f>
        <v>Raum</v>
      </c>
      <c r="E343" s="195">
        <f>'Struktur SAN'!E106</f>
        <v>0</v>
      </c>
      <c r="F343" s="551">
        <f>'Struktur SAN'!F106</f>
        <v>2.5</v>
      </c>
      <c r="G343" s="551" t="str">
        <f>'Struktur SAN'!G106</f>
        <v>-</v>
      </c>
      <c r="H343" s="528">
        <f>'Struktur SAN'!H106</f>
        <v>0</v>
      </c>
      <c r="I343" s="181" t="s">
        <v>972</v>
      </c>
      <c r="J343" s="181" t="s">
        <v>1092</v>
      </c>
      <c r="K343" s="181">
        <f>'Struktur SAN'!I106</f>
        <v>0</v>
      </c>
    </row>
    <row r="344" spans="1:11" s="61" customFormat="1" ht="15" customHeight="1" x14ac:dyDescent="0.2">
      <c r="A344" s="181" t="str">
        <f>'Struktur SAN'!A107</f>
        <v>F.2.4.8</v>
      </c>
      <c r="B344" s="181" t="str">
        <f>'Struktur SAN'!B107</f>
        <v>WC (ambulante Patienten) Damen und Herren</v>
      </c>
      <c r="C344" s="181" t="str">
        <f>'Struktur SAN'!C107</f>
        <v>NNF 7</v>
      </c>
      <c r="D344" s="181" t="str">
        <f>'Struktur SAN'!D107</f>
        <v>Raum</v>
      </c>
      <c r="E344" s="195">
        <f>'Struktur SAN'!E107</f>
        <v>0</v>
      </c>
      <c r="F344" s="551">
        <f>'Struktur SAN'!F107</f>
        <v>5</v>
      </c>
      <c r="G344" s="551" t="str">
        <f>'Struktur SAN'!G107</f>
        <v>-</v>
      </c>
      <c r="H344" s="528">
        <f>'Struktur SAN'!H107</f>
        <v>0</v>
      </c>
      <c r="I344" s="181" t="s">
        <v>972</v>
      </c>
      <c r="J344" s="181" t="s">
        <v>1092</v>
      </c>
      <c r="K344" s="181">
        <f>'Struktur SAN'!I107</f>
        <v>0</v>
      </c>
    </row>
    <row r="345" spans="1:11" s="61" customFormat="1" ht="15" customHeight="1" x14ac:dyDescent="0.2">
      <c r="A345" s="181" t="str">
        <f>'Struktur SAN'!A110</f>
        <v>F.2.5.1</v>
      </c>
      <c r="B345" s="181" t="str">
        <f>'Struktur SAN'!B110</f>
        <v>San Mat Raum</v>
      </c>
      <c r="C345" s="181" t="str">
        <f>'Struktur SAN'!C110</f>
        <v>HNF 6</v>
      </c>
      <c r="D345" s="181" t="str">
        <f>'Struktur SAN'!D110</f>
        <v>Raum</v>
      </c>
      <c r="E345" s="195">
        <f>'Struktur SAN'!E110</f>
        <v>0</v>
      </c>
      <c r="F345" s="551" t="str">
        <f>'Struktur SAN'!F110</f>
        <v>-</v>
      </c>
      <c r="G345" s="551">
        <f>'Struktur SAN'!G110</f>
        <v>24</v>
      </c>
      <c r="H345" s="528">
        <f>'Struktur SAN'!H110</f>
        <v>0</v>
      </c>
      <c r="I345" s="181" t="s">
        <v>972</v>
      </c>
      <c r="J345" s="181" t="s">
        <v>1092</v>
      </c>
      <c r="K345" s="181">
        <f>'Struktur SAN'!I110</f>
        <v>0</v>
      </c>
    </row>
    <row r="346" spans="1:11" s="61" customFormat="1" ht="15" customHeight="1" x14ac:dyDescent="0.2">
      <c r="A346" s="181" t="str">
        <f>'Struktur SAN'!A111</f>
        <v>F.2.5.2</v>
      </c>
      <c r="B346" s="181" t="str">
        <f>'Struktur SAN'!B111</f>
        <v>Ausb Mat Raum</v>
      </c>
      <c r="C346" s="181" t="str">
        <f>'Struktur SAN'!C111</f>
        <v>HNF 6</v>
      </c>
      <c r="D346" s="181" t="str">
        <f>'Struktur SAN'!D111</f>
        <v>Raum</v>
      </c>
      <c r="E346" s="195">
        <f>'Struktur SAN'!E111</f>
        <v>0</v>
      </c>
      <c r="F346" s="551" t="str">
        <f>'Struktur SAN'!F111</f>
        <v>-</v>
      </c>
      <c r="G346" s="551">
        <f>'Struktur SAN'!G111</f>
        <v>20</v>
      </c>
      <c r="H346" s="528">
        <f>'Struktur SAN'!H111</f>
        <v>0</v>
      </c>
      <c r="I346" s="181" t="s">
        <v>972</v>
      </c>
      <c r="J346" s="181" t="s">
        <v>1092</v>
      </c>
      <c r="K346" s="181">
        <f>'Struktur SAN'!I111</f>
        <v>0</v>
      </c>
    </row>
    <row r="347" spans="1:11" s="61" customFormat="1" ht="15" customHeight="1" x14ac:dyDescent="0.2">
      <c r="A347" s="181" t="str">
        <f>'Struktur SAN'!A112</f>
        <v>F.2.5.3</v>
      </c>
      <c r="B347" s="181" t="str">
        <f>'Struktur SAN'!B112</f>
        <v>Pharma Raum</v>
      </c>
      <c r="C347" s="181" t="str">
        <f>'Struktur SAN'!C112</f>
        <v>HNF 6</v>
      </c>
      <c r="D347" s="181" t="str">
        <f>'Struktur SAN'!D112</f>
        <v>Raum</v>
      </c>
      <c r="E347" s="195">
        <f>'Struktur SAN'!E112</f>
        <v>0</v>
      </c>
      <c r="F347" s="551" t="str">
        <f>'Struktur SAN'!F112</f>
        <v>-</v>
      </c>
      <c r="G347" s="551">
        <f>'Struktur SAN'!G112</f>
        <v>20</v>
      </c>
      <c r="H347" s="528">
        <f>'Struktur SAN'!H112</f>
        <v>0</v>
      </c>
      <c r="I347" s="181" t="s">
        <v>972</v>
      </c>
      <c r="J347" s="181" t="s">
        <v>1092</v>
      </c>
      <c r="K347" s="181">
        <f>'Struktur SAN'!I112</f>
        <v>0</v>
      </c>
    </row>
    <row r="348" spans="1:11" s="61" customFormat="1" ht="15" customHeight="1" x14ac:dyDescent="0.2">
      <c r="A348" s="181" t="str">
        <f>'Struktur SAN'!A113</f>
        <v>F.2.5.4</v>
      </c>
      <c r="B348" s="181" t="str">
        <f>'Struktur SAN'!B113</f>
        <v>Raum Sauberwäsche</v>
      </c>
      <c r="C348" s="181" t="str">
        <f>'Struktur SAN'!C113</f>
        <v>HNF 6</v>
      </c>
      <c r="D348" s="181" t="str">
        <f>'Struktur SAN'!D113</f>
        <v>Raum</v>
      </c>
      <c r="E348" s="195">
        <f>'Struktur SAN'!E113</f>
        <v>0</v>
      </c>
      <c r="F348" s="551" t="str">
        <f>'Struktur SAN'!F113</f>
        <v>-</v>
      </c>
      <c r="G348" s="551">
        <f>'Struktur SAN'!G113</f>
        <v>10</v>
      </c>
      <c r="H348" s="528">
        <f>'Struktur SAN'!H113</f>
        <v>0</v>
      </c>
      <c r="I348" s="181" t="s">
        <v>972</v>
      </c>
      <c r="J348" s="181" t="s">
        <v>1092</v>
      </c>
      <c r="K348" s="181">
        <f>'Struktur SAN'!I113</f>
        <v>0</v>
      </c>
    </row>
    <row r="349" spans="1:11" s="61" customFormat="1" ht="15" customHeight="1" x14ac:dyDescent="0.2">
      <c r="A349" s="181" t="str">
        <f>'Struktur SAN'!A114</f>
        <v>F.2.5.5</v>
      </c>
      <c r="B349" s="181" t="str">
        <f>'Struktur SAN'!B114</f>
        <v>Raum Schmutzwäsche</v>
      </c>
      <c r="C349" s="181" t="str">
        <f>'Struktur SAN'!C114</f>
        <v>HNF 6</v>
      </c>
      <c r="D349" s="181" t="str">
        <f>'Struktur SAN'!D114</f>
        <v>Raum</v>
      </c>
      <c r="E349" s="195">
        <f>'Struktur SAN'!E114</f>
        <v>0</v>
      </c>
      <c r="F349" s="551" t="str">
        <f>'Struktur SAN'!F114</f>
        <v>-</v>
      </c>
      <c r="G349" s="551">
        <f>'Struktur SAN'!G114</f>
        <v>12</v>
      </c>
      <c r="H349" s="528">
        <f>'Struktur SAN'!H114</f>
        <v>0</v>
      </c>
      <c r="I349" s="181" t="s">
        <v>972</v>
      </c>
      <c r="J349" s="181" t="s">
        <v>1092</v>
      </c>
      <c r="K349" s="181">
        <f>'Struktur SAN'!I114</f>
        <v>0</v>
      </c>
    </row>
    <row r="350" spans="1:11" s="61" customFormat="1" ht="15" customHeight="1" x14ac:dyDescent="0.2">
      <c r="A350" s="181" t="str">
        <f>'Struktur SAN'!A115</f>
        <v>F.2.5.6</v>
      </c>
      <c r="B350" s="181" t="str">
        <f>'Struktur SAN'!B115</f>
        <v>Putzraum Zentral</v>
      </c>
      <c r="C350" s="181" t="str">
        <f>'Struktur SAN'!C115</f>
        <v>NNF 7</v>
      </c>
      <c r="D350" s="181" t="str">
        <f>'Struktur SAN'!D115</f>
        <v>Raum</v>
      </c>
      <c r="E350" s="195">
        <f>'Struktur SAN'!E115</f>
        <v>0</v>
      </c>
      <c r="F350" s="551" t="str">
        <f>'Struktur SAN'!F115</f>
        <v>-</v>
      </c>
      <c r="G350" s="551">
        <f>'Struktur SAN'!G115</f>
        <v>20</v>
      </c>
      <c r="H350" s="528">
        <f>'Struktur SAN'!H115</f>
        <v>0</v>
      </c>
      <c r="I350" s="181" t="s">
        <v>972</v>
      </c>
      <c r="J350" s="181" t="s">
        <v>1092</v>
      </c>
      <c r="K350" s="181">
        <f>'Struktur SAN'!I115</f>
        <v>0</v>
      </c>
    </row>
    <row r="351" spans="1:11" s="61" customFormat="1" ht="15" customHeight="1" x14ac:dyDescent="0.2">
      <c r="A351" s="181" t="str">
        <f>'Struktur SAN'!A116</f>
        <v>F.2.5.7</v>
      </c>
      <c r="B351" s="181" t="str">
        <f>'Struktur SAN'!B116</f>
        <v>Putzraum Etage</v>
      </c>
      <c r="C351" s="181" t="str">
        <f>'Struktur SAN'!C116</f>
        <v>NNF 7</v>
      </c>
      <c r="D351" s="181" t="str">
        <f>'Struktur SAN'!D116</f>
        <v>Raum</v>
      </c>
      <c r="E351" s="195">
        <f>'Struktur SAN'!E116</f>
        <v>0</v>
      </c>
      <c r="F351" s="551" t="str">
        <f>'Struktur SAN'!F116</f>
        <v>-</v>
      </c>
      <c r="G351" s="551">
        <f>'Struktur SAN'!G116</f>
        <v>12</v>
      </c>
      <c r="H351" s="528">
        <f>'Struktur SAN'!H116</f>
        <v>0</v>
      </c>
      <c r="I351" s="181" t="s">
        <v>972</v>
      </c>
      <c r="J351" s="181" t="s">
        <v>1092</v>
      </c>
      <c r="K351" s="181">
        <f>'Struktur SAN'!I116</f>
        <v>0</v>
      </c>
    </row>
    <row r="352" spans="1:11" s="61" customFormat="1" ht="15" customHeight="1" x14ac:dyDescent="0.2">
      <c r="A352" s="181" t="str">
        <f>'Struktur SAN'!A117</f>
        <v>F.2.5.8</v>
      </c>
      <c r="B352" s="181" t="str">
        <f>'Struktur SAN'!B117</f>
        <v>Materiallager AdA</v>
      </c>
      <c r="C352" s="181" t="str">
        <f>'Struktur SAN'!C117</f>
        <v>HNF 6</v>
      </c>
      <c r="D352" s="181" t="str">
        <f>'Struktur SAN'!D117</f>
        <v>Raum</v>
      </c>
      <c r="E352" s="195">
        <f>'Struktur SAN'!E117</f>
        <v>0</v>
      </c>
      <c r="F352" s="551" t="str">
        <f>'Struktur SAN'!F117</f>
        <v>-</v>
      </c>
      <c r="G352" s="551">
        <f>'Struktur SAN'!G117</f>
        <v>8</v>
      </c>
      <c r="H352" s="528">
        <f>'Struktur SAN'!H117</f>
        <v>0</v>
      </c>
      <c r="I352" s="181" t="s">
        <v>972</v>
      </c>
      <c r="J352" s="181" t="s">
        <v>1092</v>
      </c>
      <c r="K352" s="181">
        <f>'Struktur SAN'!I117</f>
        <v>0</v>
      </c>
    </row>
    <row r="353" spans="1:11" s="61" customFormat="1" ht="15" customHeight="1" x14ac:dyDescent="0.2">
      <c r="A353" s="181" t="str">
        <f>'Struktur SAN'!A118</f>
        <v>F.2.5.9</v>
      </c>
      <c r="B353" s="181" t="str">
        <f>'Struktur SAN'!B118</f>
        <v xml:space="preserve">Garage für Krankentransportwagen (KTW) </v>
      </c>
      <c r="C353" s="181" t="str">
        <f>'Struktur SAN'!C118</f>
        <v>HNF 6</v>
      </c>
      <c r="D353" s="181" t="str">
        <f>'Struktur SAN'!D118</f>
        <v>Raum</v>
      </c>
      <c r="E353" s="195">
        <f>'Struktur SAN'!E118</f>
        <v>0</v>
      </c>
      <c r="F353" s="551" t="str">
        <f>'Struktur SAN'!F118</f>
        <v>-</v>
      </c>
      <c r="G353" s="551">
        <f>'Struktur SAN'!G118</f>
        <v>40</v>
      </c>
      <c r="H353" s="528">
        <f>'Struktur SAN'!H118</f>
        <v>0</v>
      </c>
      <c r="I353" s="181" t="s">
        <v>972</v>
      </c>
      <c r="J353" s="181" t="s">
        <v>1092</v>
      </c>
      <c r="K353" s="181">
        <f>'Struktur SAN'!I118</f>
        <v>0</v>
      </c>
    </row>
    <row r="354" spans="1:11" s="61" customFormat="1" ht="15" customHeight="1" x14ac:dyDescent="0.2">
      <c r="A354" s="181" t="str">
        <f>'Struktur SAN'!A119</f>
        <v>F.2.5.10</v>
      </c>
      <c r="B354" s="181" t="str">
        <f>'Struktur SAN'!B119</f>
        <v>Entsorgungsraum (zentral)</v>
      </c>
      <c r="C354" s="181" t="str">
        <f>'Struktur SAN'!C119</f>
        <v>HNF 6</v>
      </c>
      <c r="D354" s="181" t="str">
        <f>'Struktur SAN'!D119</f>
        <v>Raum</v>
      </c>
      <c r="E354" s="195">
        <f>'Struktur SAN'!E119</f>
        <v>0</v>
      </c>
      <c r="F354" s="551" t="str">
        <f>'Struktur SAN'!F119</f>
        <v>-</v>
      </c>
      <c r="G354" s="551">
        <f>'Struktur SAN'!G119</f>
        <v>12</v>
      </c>
      <c r="H354" s="528">
        <f>'Struktur SAN'!H119</f>
        <v>0</v>
      </c>
      <c r="I354" s="181" t="s">
        <v>972</v>
      </c>
      <c r="J354" s="181" t="s">
        <v>1092</v>
      </c>
      <c r="K354" s="181">
        <f>'Struktur SAN'!I119</f>
        <v>0</v>
      </c>
    </row>
    <row r="355" spans="1:11" s="61" customFormat="1" ht="15" customHeight="1" x14ac:dyDescent="0.2">
      <c r="A355" s="181" t="str">
        <f>'Struktur SAN'!A120</f>
        <v>F.2.5.11</v>
      </c>
      <c r="B355" s="181" t="str">
        <f>'Struktur SAN'!B120</f>
        <v>Entsorgungsraum (dezentral)</v>
      </c>
      <c r="C355" s="181" t="str">
        <f>'Struktur SAN'!C120</f>
        <v>HNF 6</v>
      </c>
      <c r="D355" s="181" t="str">
        <f>'Struktur SAN'!D120</f>
        <v>Raum</v>
      </c>
      <c r="E355" s="195">
        <f>'Struktur SAN'!E120</f>
        <v>0</v>
      </c>
      <c r="F355" s="551" t="str">
        <f>'Struktur SAN'!F120</f>
        <v>-</v>
      </c>
      <c r="G355" s="551">
        <f>'Struktur SAN'!G120</f>
        <v>8</v>
      </c>
      <c r="H355" s="528">
        <f>'Struktur SAN'!H120</f>
        <v>0</v>
      </c>
      <c r="I355" s="181" t="s">
        <v>972</v>
      </c>
      <c r="J355" s="181" t="s">
        <v>1092</v>
      </c>
      <c r="K355" s="181">
        <f>'Struktur SAN'!I120</f>
        <v>0</v>
      </c>
    </row>
    <row r="356" spans="1:11" s="61" customFormat="1" ht="15" customHeight="1" x14ac:dyDescent="0.2">
      <c r="A356" s="181" t="str">
        <f>'Struktur SAN'!A121</f>
        <v>F.2.5.12</v>
      </c>
      <c r="B356" s="181" t="str">
        <f>'Struktur SAN'!B121</f>
        <v>Parkplätze für Dienstfahrzeuge (M+ Nr)</v>
      </c>
      <c r="C356" s="181" t="str">
        <f>'Struktur SAN'!C121</f>
        <v>BUF 10</v>
      </c>
      <c r="D356" s="181" t="str">
        <f>'Struktur SAN'!D121</f>
        <v>Arealaussenfläche</v>
      </c>
      <c r="E356" s="195">
        <f>'Struktur SAN'!E121</f>
        <v>0</v>
      </c>
      <c r="F356" s="551" t="str">
        <f>'Struktur SAN'!F121</f>
        <v>-</v>
      </c>
      <c r="G356" s="551">
        <f>'Struktur SAN'!G121</f>
        <v>15</v>
      </c>
      <c r="H356" s="528">
        <f>'Struktur SAN'!H121</f>
        <v>0</v>
      </c>
      <c r="I356" s="181" t="s">
        <v>972</v>
      </c>
      <c r="J356" s="181" t="s">
        <v>1092</v>
      </c>
      <c r="K356" s="181">
        <f>'Struktur SAN'!I121</f>
        <v>0</v>
      </c>
    </row>
    <row r="357" spans="1:11" s="61" customFormat="1" ht="15" customHeight="1" x14ac:dyDescent="0.2">
      <c r="A357" s="181" t="str">
        <f>'Struktur SAN'!A124</f>
        <v>F.2.6.1</v>
      </c>
      <c r="B357" s="181" t="str">
        <f>'Struktur SAN'!B124</f>
        <v>Archivraum</v>
      </c>
      <c r="C357" s="181" t="str">
        <f>'Struktur SAN'!C124</f>
        <v>HNF 6</v>
      </c>
      <c r="D357" s="181" t="str">
        <f>'Struktur SAN'!D124</f>
        <v>Raum</v>
      </c>
      <c r="E357" s="195">
        <f>'Struktur SAN'!E124</f>
        <v>0</v>
      </c>
      <c r="F357" s="551" t="str">
        <f>'Struktur SAN'!F124</f>
        <v>-</v>
      </c>
      <c r="G357" s="551">
        <f>'Struktur SAN'!G124</f>
        <v>8</v>
      </c>
      <c r="H357" s="528">
        <f>'Struktur SAN'!H124</f>
        <v>0</v>
      </c>
      <c r="I357" s="181" t="s">
        <v>972</v>
      </c>
      <c r="J357" s="181" t="s">
        <v>1092</v>
      </c>
      <c r="K357" s="181">
        <f>'Struktur SAN'!I124</f>
        <v>0</v>
      </c>
    </row>
    <row r="358" spans="1:11" s="61" customFormat="1" ht="15" customHeight="1" x14ac:dyDescent="0.2">
      <c r="A358" s="181" t="str">
        <f>'Struktur SAN'!A127</f>
        <v>F.2.7.1</v>
      </c>
      <c r="B358" s="181" t="str">
        <f>'Struktur SAN'!B127</f>
        <v>Untersuchungsraum</v>
      </c>
      <c r="C358" s="181" t="str">
        <f>'Struktur SAN'!C127</f>
        <v>HNF 6</v>
      </c>
      <c r="D358" s="181" t="str">
        <f>'Struktur SAN'!D127</f>
        <v>Raum</v>
      </c>
      <c r="E358" s="195">
        <f>'Struktur SAN'!E127</f>
        <v>0</v>
      </c>
      <c r="F358" s="551" t="str">
        <f>'Struktur SAN'!F127</f>
        <v>-</v>
      </c>
      <c r="G358" s="551">
        <f>'Struktur SAN'!G127</f>
        <v>24</v>
      </c>
      <c r="H358" s="528">
        <f>'Struktur SAN'!H127</f>
        <v>0</v>
      </c>
      <c r="I358" s="181" t="s">
        <v>972</v>
      </c>
      <c r="J358" s="181" t="s">
        <v>1092</v>
      </c>
      <c r="K358" s="181">
        <f>'Struktur SAN'!I127</f>
        <v>0</v>
      </c>
    </row>
    <row r="359" spans="1:11" s="61" customFormat="1" ht="15" customHeight="1" x14ac:dyDescent="0.2">
      <c r="A359" s="181" t="str">
        <f>'Struktur SAN'!A128</f>
        <v>F.2.7.2</v>
      </c>
      <c r="B359" s="181" t="str">
        <f>'Struktur SAN'!B128</f>
        <v>Behandlungsraum</v>
      </c>
      <c r="C359" s="181" t="str">
        <f>'Struktur SAN'!C128</f>
        <v>HNF 6</v>
      </c>
      <c r="D359" s="181" t="str">
        <f>'Struktur SAN'!D128</f>
        <v>Raum</v>
      </c>
      <c r="E359" s="195">
        <f>'Struktur SAN'!E128</f>
        <v>0</v>
      </c>
      <c r="F359" s="551" t="str">
        <f>'Struktur SAN'!F128</f>
        <v>-</v>
      </c>
      <c r="G359" s="551">
        <f>'Struktur SAN'!G128</f>
        <v>40</v>
      </c>
      <c r="H359" s="528">
        <f>'Struktur SAN'!H128</f>
        <v>0</v>
      </c>
      <c r="I359" s="181" t="s">
        <v>972</v>
      </c>
      <c r="J359" s="181" t="s">
        <v>1092</v>
      </c>
      <c r="K359" s="181">
        <f>'Struktur SAN'!I128</f>
        <v>0</v>
      </c>
    </row>
    <row r="360" spans="1:11" s="61" customFormat="1" ht="15" customHeight="1" x14ac:dyDescent="0.2">
      <c r="A360" s="181" t="str">
        <f>'Struktur SAN'!A129</f>
        <v>F.2.7.3</v>
      </c>
      <c r="B360" s="181" t="str">
        <f>'Struktur SAN'!B129</f>
        <v>Sterilisationsraum</v>
      </c>
      <c r="C360" s="181" t="str">
        <f>'Struktur SAN'!C129</f>
        <v>HNF 6</v>
      </c>
      <c r="D360" s="181" t="str">
        <f>'Struktur SAN'!D129</f>
        <v>Raum</v>
      </c>
      <c r="E360" s="195">
        <f>'Struktur SAN'!E129</f>
        <v>0</v>
      </c>
      <c r="F360" s="551" t="str">
        <f>'Struktur SAN'!F129</f>
        <v>-</v>
      </c>
      <c r="G360" s="551">
        <f>'Struktur SAN'!G129</f>
        <v>40</v>
      </c>
      <c r="H360" s="528">
        <f>'Struktur SAN'!H129</f>
        <v>0</v>
      </c>
      <c r="I360" s="181" t="s">
        <v>972</v>
      </c>
      <c r="J360" s="181" t="s">
        <v>1092</v>
      </c>
      <c r="K360" s="181">
        <f>'Struktur SAN'!I129</f>
        <v>0</v>
      </c>
    </row>
    <row r="361" spans="1:11" s="61" customFormat="1" ht="15" customHeight="1" x14ac:dyDescent="0.2">
      <c r="A361" s="181" t="str">
        <f>'Struktur SAN'!A130</f>
        <v>F.2.7.4</v>
      </c>
      <c r="B361" s="181" t="str">
        <f>'Struktur SAN'!B130</f>
        <v>Laborraum</v>
      </c>
      <c r="C361" s="181" t="str">
        <f>'Struktur SAN'!C130</f>
        <v>HNF 6</v>
      </c>
      <c r="D361" s="181" t="str">
        <f>'Struktur SAN'!D130</f>
        <v>Raum</v>
      </c>
      <c r="E361" s="195">
        <f>'Struktur SAN'!E130</f>
        <v>0</v>
      </c>
      <c r="F361" s="551" t="str">
        <f>'Struktur SAN'!F130</f>
        <v>-</v>
      </c>
      <c r="G361" s="551">
        <f>'Struktur SAN'!G130</f>
        <v>10</v>
      </c>
      <c r="H361" s="528">
        <f>'Struktur SAN'!H130</f>
        <v>0</v>
      </c>
      <c r="I361" s="181" t="s">
        <v>972</v>
      </c>
      <c r="J361" s="181" t="s">
        <v>1092</v>
      </c>
      <c r="K361" s="181">
        <f>'Struktur SAN'!I130</f>
        <v>0</v>
      </c>
    </row>
    <row r="362" spans="1:11" s="61" customFormat="1" ht="15" customHeight="1" x14ac:dyDescent="0.2">
      <c r="A362" s="181" t="str">
        <f>'Struktur SAN'!A131</f>
        <v>F.2.7.5</v>
      </c>
      <c r="B362" s="181" t="str">
        <f>'Struktur SAN'!B131</f>
        <v>Warenlift</v>
      </c>
      <c r="C362" s="181" t="str">
        <f>'Struktur SAN'!C131</f>
        <v>VF 9</v>
      </c>
      <c r="D362" s="181" t="str">
        <f>'Struktur SAN'!D131</f>
        <v>Stk</v>
      </c>
      <c r="E362" s="195">
        <f>'Struktur SAN'!E131</f>
        <v>0</v>
      </c>
      <c r="F362" s="551" t="str">
        <f>'Struktur SAN'!F131</f>
        <v>-</v>
      </c>
      <c r="G362" s="551">
        <f>'Struktur SAN'!G131</f>
        <v>10</v>
      </c>
      <c r="H362" s="528">
        <f>'Struktur SAN'!H131</f>
        <v>0</v>
      </c>
      <c r="I362" s="181" t="s">
        <v>972</v>
      </c>
      <c r="J362" s="181" t="s">
        <v>1092</v>
      </c>
      <c r="K362" s="181">
        <f>'Struktur SAN'!I131</f>
        <v>0</v>
      </c>
    </row>
    <row r="363" spans="1:11" s="61" customFormat="1" ht="15" customHeight="1" x14ac:dyDescent="0.2">
      <c r="A363" s="181" t="str">
        <f>'Struktur SAN'!A134</f>
        <v>F.2.8.1</v>
      </c>
      <c r="B363" s="181" t="str">
        <f>'Struktur SAN'!B134</f>
        <v>Physiotherapieraum</v>
      </c>
      <c r="C363" s="181" t="str">
        <f>'Struktur SAN'!C134</f>
        <v>HNF 6</v>
      </c>
      <c r="D363" s="181" t="str">
        <f>'Struktur SAN'!D134</f>
        <v>Raum</v>
      </c>
      <c r="E363" s="195">
        <f>'Struktur SAN'!E134</f>
        <v>0</v>
      </c>
      <c r="F363" s="551" t="str">
        <f>'Struktur SAN'!F134</f>
        <v>-</v>
      </c>
      <c r="G363" s="551">
        <f>'Struktur SAN'!G134</f>
        <v>30</v>
      </c>
      <c r="H363" s="528">
        <f>'Struktur SAN'!H134</f>
        <v>0</v>
      </c>
      <c r="I363" s="181" t="s">
        <v>972</v>
      </c>
      <c r="J363" s="181" t="s">
        <v>1092</v>
      </c>
      <c r="K363" s="181">
        <f>'Struktur SAN'!I134</f>
        <v>0</v>
      </c>
    </row>
    <row r="364" spans="1:11" s="61" customFormat="1" ht="15" customHeight="1" x14ac:dyDescent="0.2">
      <c r="A364" s="181" t="str">
        <f>'Struktur SAN'!A137</f>
        <v>F.2.9.1</v>
      </c>
      <c r="B364" s="181" t="str">
        <f>'Struktur SAN'!B137</f>
        <v>2-er Bettenraum Of / h Uof / Damen 
(inkl Sanitärbereich - DU, WC, LAV)</v>
      </c>
      <c r="C364" s="181" t="str">
        <f>'Struktur SAN'!C137</f>
        <v>HNF 6</v>
      </c>
      <c r="D364" s="181" t="str">
        <f>'Struktur SAN'!D137</f>
        <v>Raum</v>
      </c>
      <c r="E364" s="195">
        <f>'Struktur SAN'!E137</f>
        <v>0</v>
      </c>
      <c r="F364" s="551" t="str">
        <f>'Struktur SAN'!F137</f>
        <v>-</v>
      </c>
      <c r="G364" s="551">
        <f>'Struktur SAN'!G137</f>
        <v>26</v>
      </c>
      <c r="H364" s="528">
        <f>'Struktur SAN'!H137</f>
        <v>0</v>
      </c>
      <c r="I364" s="181" t="s">
        <v>972</v>
      </c>
      <c r="J364" s="181" t="s">
        <v>1092</v>
      </c>
      <c r="K364" s="181">
        <f>'Struktur SAN'!I137</f>
        <v>0</v>
      </c>
    </row>
    <row r="365" spans="1:11" s="61" customFormat="1" ht="15" customHeight="1" x14ac:dyDescent="0.2">
      <c r="A365" s="181" t="str">
        <f>'Struktur SAN'!A138</f>
        <v>F.2.9.2</v>
      </c>
      <c r="B365" s="181" t="str">
        <f>'Struktur SAN'!B138</f>
        <v>4-er Bettenraum Uof / Mannschaft 
(inkl Sanitärbereich - DU, WC, LAV)</v>
      </c>
      <c r="C365" s="181" t="str">
        <f>'Struktur SAN'!C138</f>
        <v>HNF 6</v>
      </c>
      <c r="D365" s="181" t="str">
        <f>'Struktur SAN'!D138</f>
        <v>Raum</v>
      </c>
      <c r="E365" s="195">
        <f>'Struktur SAN'!E138</f>
        <v>0</v>
      </c>
      <c r="F365" s="551" t="str">
        <f>'Struktur SAN'!F138</f>
        <v>-</v>
      </c>
      <c r="G365" s="551">
        <f>'Struktur SAN'!G138</f>
        <v>44</v>
      </c>
      <c r="H365" s="528">
        <f>'Struktur SAN'!H138</f>
        <v>0</v>
      </c>
      <c r="I365" s="181" t="s">
        <v>972</v>
      </c>
      <c r="J365" s="181" t="s">
        <v>1092</v>
      </c>
      <c r="K365" s="181">
        <f>'Struktur SAN'!I138</f>
        <v>0</v>
      </c>
    </row>
    <row r="366" spans="1:11" s="61" customFormat="1" ht="15" customHeight="1" x14ac:dyDescent="0.2">
      <c r="A366" s="181" t="str">
        <f>'Struktur SAN'!A139</f>
        <v>F.2.9.3</v>
      </c>
      <c r="B366" s="181" t="str">
        <f>'Struktur SAN'!B139</f>
        <v>6-er Bettenraum Uof / Mannschaft 
(inkl Sanitärbereich - DU, WC, LAV)</v>
      </c>
      <c r="C366" s="181" t="str">
        <f>'Struktur SAN'!C139</f>
        <v>HNF 6</v>
      </c>
      <c r="D366" s="181" t="str">
        <f>'Struktur SAN'!D139</f>
        <v>Raum</v>
      </c>
      <c r="E366" s="195">
        <f>'Struktur SAN'!E139</f>
        <v>0</v>
      </c>
      <c r="F366" s="551" t="str">
        <f>'Struktur SAN'!F139</f>
        <v>-</v>
      </c>
      <c r="G366" s="551">
        <f>'Struktur SAN'!G139</f>
        <v>55</v>
      </c>
      <c r="H366" s="528">
        <f>'Struktur SAN'!H139</f>
        <v>0</v>
      </c>
      <c r="I366" s="181" t="s">
        <v>972</v>
      </c>
      <c r="J366" s="181" t="s">
        <v>1092</v>
      </c>
      <c r="K366" s="181">
        <f>'Struktur SAN'!I139</f>
        <v>0</v>
      </c>
    </row>
    <row r="367" spans="1:11" s="61" customFormat="1" ht="15" customHeight="1" x14ac:dyDescent="0.2">
      <c r="A367" s="181" t="str">
        <f>'Struktur SAN'!A140</f>
        <v>F.2.9.4</v>
      </c>
      <c r="B367" s="181" t="str">
        <f>'Struktur SAN'!B140</f>
        <v>1-er Bettenraum Isolation 
(inkl Sanitärbereich - DU, WC, LAV)</v>
      </c>
      <c r="C367" s="181" t="str">
        <f>'Struktur SAN'!C140</f>
        <v>HNF 6</v>
      </c>
      <c r="D367" s="181" t="str">
        <f>'Struktur SAN'!D140</f>
        <v>Raum</v>
      </c>
      <c r="E367" s="195">
        <f>'Struktur SAN'!E140</f>
        <v>0</v>
      </c>
      <c r="F367" s="551" t="str">
        <f>'Struktur SAN'!F140</f>
        <v>-</v>
      </c>
      <c r="G367" s="551">
        <f>'Struktur SAN'!G140</f>
        <v>26</v>
      </c>
      <c r="H367" s="528">
        <f>'Struktur SAN'!H140</f>
        <v>0</v>
      </c>
      <c r="I367" s="181" t="s">
        <v>972</v>
      </c>
      <c r="J367" s="181" t="s">
        <v>1092</v>
      </c>
      <c r="K367" s="181">
        <f>'Struktur SAN'!I140</f>
        <v>0</v>
      </c>
    </row>
    <row r="368" spans="1:11" s="61" customFormat="1" ht="15" customHeight="1" x14ac:dyDescent="0.2">
      <c r="A368" s="181" t="str">
        <f>'Struktur SAN'!A145</f>
        <v>F.3.1.1</v>
      </c>
      <c r="B368" s="181" t="str">
        <f>'Struktur SAN'!B145</f>
        <v>Warteraum Patienten</v>
      </c>
      <c r="C368" s="181" t="str">
        <f>'Struktur SAN'!C145</f>
        <v>HNF 6</v>
      </c>
      <c r="D368" s="181" t="str">
        <f>'Struktur SAN'!D145</f>
        <v>Raum</v>
      </c>
      <c r="E368" s="195">
        <f>'Struktur SAN'!E145</f>
        <v>0</v>
      </c>
      <c r="F368" s="551" t="str">
        <f>'Struktur SAN'!F145</f>
        <v>-</v>
      </c>
      <c r="G368" s="551">
        <f>'Struktur SAN'!G145</f>
        <v>15</v>
      </c>
      <c r="H368" s="528">
        <f>'Struktur SAN'!H145</f>
        <v>0</v>
      </c>
      <c r="I368" s="181" t="s">
        <v>972</v>
      </c>
      <c r="J368" s="181" t="s">
        <v>1092</v>
      </c>
      <c r="K368" s="181">
        <f>'Struktur SAN'!I145</f>
        <v>0</v>
      </c>
    </row>
    <row r="369" spans="1:11" s="61" customFormat="1" ht="15" customHeight="1" x14ac:dyDescent="0.2">
      <c r="A369" s="181" t="str">
        <f>'Struktur SAN'!A148</f>
        <v>F.3.2.1</v>
      </c>
      <c r="B369" s="181" t="str">
        <f>'Struktur SAN'!B148</f>
        <v xml:space="preserve">Mehrzweckraum Ärzte, Pflegefachpersonen und San Betr Pers </v>
      </c>
      <c r="C369" s="181" t="str">
        <f>'Struktur SAN'!C148</f>
        <v>HNF 6</v>
      </c>
      <c r="D369" s="181" t="str">
        <f>'Struktur SAN'!D148</f>
        <v>Raum</v>
      </c>
      <c r="E369" s="195">
        <f>'Struktur SAN'!E148</f>
        <v>0</v>
      </c>
      <c r="F369" s="551" t="str">
        <f>'Struktur SAN'!F148</f>
        <v>-</v>
      </c>
      <c r="G369" s="551">
        <f>'Struktur SAN'!G148</f>
        <v>15</v>
      </c>
      <c r="H369" s="528">
        <f>'Struktur SAN'!H148</f>
        <v>0</v>
      </c>
      <c r="I369" s="181" t="s">
        <v>972</v>
      </c>
      <c r="J369" s="181" t="s">
        <v>1092</v>
      </c>
      <c r="K369" s="181">
        <f>'Struktur SAN'!I148</f>
        <v>0</v>
      </c>
    </row>
    <row r="370" spans="1:11" s="61" customFormat="1" ht="15" customHeight="1" x14ac:dyDescent="0.2">
      <c r="A370" s="181" t="str">
        <f>'Struktur SAN'!A149</f>
        <v>F.3.2.2</v>
      </c>
      <c r="B370" s="181" t="str">
        <f>'Struktur SAN'!B149</f>
        <v>Küche Personal</v>
      </c>
      <c r="C370" s="181" t="str">
        <f>'Struktur SAN'!C149</f>
        <v>HNF 6</v>
      </c>
      <c r="D370" s="181" t="str">
        <f>'Struktur SAN'!D149</f>
        <v>Raum</v>
      </c>
      <c r="E370" s="195">
        <f>'Struktur SAN'!E149</f>
        <v>0</v>
      </c>
      <c r="F370" s="551" t="str">
        <f>'Struktur SAN'!F149</f>
        <v>-</v>
      </c>
      <c r="G370" s="551">
        <f>'Struktur SAN'!G149</f>
        <v>8</v>
      </c>
      <c r="H370" s="528">
        <f>'Struktur SAN'!H149</f>
        <v>0</v>
      </c>
      <c r="I370" s="181" t="s">
        <v>972</v>
      </c>
      <c r="J370" s="181" t="s">
        <v>1092</v>
      </c>
      <c r="K370" s="181">
        <f>'Struktur SAN'!I149</f>
        <v>0</v>
      </c>
    </row>
    <row r="371" spans="1:11" s="61" customFormat="1" ht="15" customHeight="1" x14ac:dyDescent="0.2">
      <c r="A371" s="181" t="str">
        <f>'Struktur SAN'!A152</f>
        <v>F.3.3.1</v>
      </c>
      <c r="B371" s="181" t="str">
        <f>'Struktur SAN'!B152</f>
        <v>Büro PFP</v>
      </c>
      <c r="C371" s="181" t="str">
        <f>'Struktur SAN'!C152</f>
        <v>HNF 6</v>
      </c>
      <c r="D371" s="181" t="str">
        <f>'Struktur SAN'!D152</f>
        <v>BAP</v>
      </c>
      <c r="E371" s="195">
        <f>'Struktur SAN'!E152</f>
        <v>0</v>
      </c>
      <c r="F371" s="551">
        <f>'Struktur SAN'!F152</f>
        <v>9</v>
      </c>
      <c r="G371" s="551" t="str">
        <f>'Struktur SAN'!G152</f>
        <v>-</v>
      </c>
      <c r="H371" s="528">
        <f>'Struktur SAN'!H152</f>
        <v>0</v>
      </c>
      <c r="I371" s="181" t="s">
        <v>972</v>
      </c>
      <c r="J371" s="181" t="s">
        <v>1092</v>
      </c>
      <c r="K371" s="181">
        <f>'Struktur SAN'!I152</f>
        <v>0</v>
      </c>
    </row>
    <row r="372" spans="1:11" s="61" customFormat="1" ht="15" customHeight="1" x14ac:dyDescent="0.2">
      <c r="A372" s="181" t="str">
        <f>'Struktur SAN'!A153</f>
        <v>F.3.3.2</v>
      </c>
      <c r="B372" s="181" t="str">
        <f>'Struktur SAN'!B153</f>
        <v>Loge (AP / AT)</v>
      </c>
      <c r="C372" s="181" t="str">
        <f>'Struktur SAN'!C153</f>
        <v>HNF 6</v>
      </c>
      <c r="D372" s="181" t="str">
        <f>'Struktur SAN'!D153</f>
        <v>Raum</v>
      </c>
      <c r="E372" s="195">
        <f>'Struktur SAN'!E153</f>
        <v>0</v>
      </c>
      <c r="F372" s="551" t="str">
        <f>'Struktur SAN'!F153</f>
        <v>-</v>
      </c>
      <c r="G372" s="551">
        <f>'Struktur SAN'!G153</f>
        <v>15</v>
      </c>
      <c r="H372" s="528">
        <f>'Struktur SAN'!H153</f>
        <v>0</v>
      </c>
      <c r="I372" s="181" t="s">
        <v>972</v>
      </c>
      <c r="J372" s="181" t="s">
        <v>1092</v>
      </c>
      <c r="K372" s="181">
        <f>'Struktur SAN'!I153</f>
        <v>0</v>
      </c>
    </row>
    <row r="373" spans="1:11" s="61" customFormat="1" ht="15" customHeight="1" x14ac:dyDescent="0.2">
      <c r="A373" s="181" t="str">
        <f>'Struktur SAN'!A154</f>
        <v>F.3.3.3</v>
      </c>
      <c r="B373" s="181" t="str">
        <f>'Struktur SAN'!B154</f>
        <v>Schleuse Eingänge</v>
      </c>
      <c r="C373" s="181" t="str">
        <f>'Struktur SAN'!C154</f>
        <v>VF 9</v>
      </c>
      <c r="D373" s="181" t="str">
        <f>'Struktur SAN'!D154</f>
        <v>Raum</v>
      </c>
      <c r="E373" s="195">
        <f>'Struktur SAN'!E154</f>
        <v>0</v>
      </c>
      <c r="F373" s="551" t="str">
        <f>'Struktur SAN'!F154</f>
        <v>-</v>
      </c>
      <c r="G373" s="551">
        <f>'Struktur SAN'!G154</f>
        <v>12</v>
      </c>
      <c r="H373" s="528">
        <f>'Struktur SAN'!H154</f>
        <v>0</v>
      </c>
      <c r="I373" s="181" t="s">
        <v>972</v>
      </c>
      <c r="J373" s="181" t="s">
        <v>1092</v>
      </c>
      <c r="K373" s="181">
        <f>'Struktur SAN'!I154</f>
        <v>0</v>
      </c>
    </row>
    <row r="374" spans="1:11" s="61" customFormat="1" ht="15" customHeight="1" x14ac:dyDescent="0.2">
      <c r="A374" s="181" t="str">
        <f>'Struktur SAN'!A155</f>
        <v>F.3.3.4</v>
      </c>
      <c r="B374" s="181" t="str">
        <f>'Struktur SAN'!B155</f>
        <v>WC, Dusche und Garderoben Personal Damen und Herren</v>
      </c>
      <c r="C374" s="181" t="str">
        <f>'Struktur SAN'!C155</f>
        <v>NNF 7</v>
      </c>
      <c r="D374" s="181" t="str">
        <f>'Struktur SAN'!D155</f>
        <v>Raum</v>
      </c>
      <c r="E374" s="195">
        <f>'Struktur SAN'!E155</f>
        <v>0</v>
      </c>
      <c r="F374" s="551">
        <f>'Struktur SAN'!F155</f>
        <v>2.5</v>
      </c>
      <c r="G374" s="551" t="str">
        <f>'Struktur SAN'!G155</f>
        <v>-</v>
      </c>
      <c r="H374" s="528">
        <f>'Struktur SAN'!H155</f>
        <v>0</v>
      </c>
      <c r="I374" s="181" t="s">
        <v>972</v>
      </c>
      <c r="J374" s="181" t="s">
        <v>1092</v>
      </c>
      <c r="K374" s="181">
        <f>'Struktur SAN'!I155</f>
        <v>0</v>
      </c>
    </row>
    <row r="375" spans="1:11" s="61" customFormat="1" ht="15" customHeight="1" x14ac:dyDescent="0.2">
      <c r="A375" s="181" t="str">
        <f>'Struktur SAN'!A156</f>
        <v>F.3.3.5</v>
      </c>
      <c r="B375" s="181" t="str">
        <f>'Struktur SAN'!B156</f>
        <v>WC (ambulante Patienten) Damen und Herren</v>
      </c>
      <c r="C375" s="181" t="str">
        <f>'Struktur SAN'!C156</f>
        <v>NNF 7</v>
      </c>
      <c r="D375" s="181" t="str">
        <f>'Struktur SAN'!D156</f>
        <v>Raum</v>
      </c>
      <c r="E375" s="195">
        <f>'Struktur SAN'!E156</f>
        <v>0</v>
      </c>
      <c r="F375" s="551">
        <f>'Struktur SAN'!F156</f>
        <v>5</v>
      </c>
      <c r="G375" s="551" t="str">
        <f>'Struktur SAN'!G156</f>
        <v>-</v>
      </c>
      <c r="H375" s="528">
        <f>'Struktur SAN'!H156</f>
        <v>0</v>
      </c>
      <c r="I375" s="181" t="s">
        <v>972</v>
      </c>
      <c r="J375" s="181" t="s">
        <v>1092</v>
      </c>
      <c r="K375" s="181">
        <f>'Struktur SAN'!I156</f>
        <v>0</v>
      </c>
    </row>
    <row r="376" spans="1:11" s="61" customFormat="1" ht="15" customHeight="1" x14ac:dyDescent="0.2">
      <c r="A376" s="181" t="str">
        <f>'Struktur SAN'!A159</f>
        <v>F.3.4.1</v>
      </c>
      <c r="B376" s="181" t="str">
        <f>'Struktur SAN'!B159</f>
        <v>Lagerraum San Mat</v>
      </c>
      <c r="C376" s="181" t="str">
        <f>'Struktur SAN'!C159</f>
        <v>HNF 6</v>
      </c>
      <c r="D376" s="181" t="str">
        <f>'Struktur SAN'!D159</f>
        <v>Raum</v>
      </c>
      <c r="E376" s="195">
        <f>'Struktur SAN'!E159</f>
        <v>0</v>
      </c>
      <c r="F376" s="551" t="str">
        <f>'Struktur SAN'!F159</f>
        <v>-</v>
      </c>
      <c r="G376" s="551">
        <f>'Struktur SAN'!G159</f>
        <v>24</v>
      </c>
      <c r="H376" s="528">
        <f>'Struktur SAN'!H159</f>
        <v>0</v>
      </c>
      <c r="I376" s="181" t="s">
        <v>972</v>
      </c>
      <c r="J376" s="181" t="s">
        <v>1092</v>
      </c>
      <c r="K376" s="181">
        <f>'Struktur SAN'!I159</f>
        <v>0</v>
      </c>
    </row>
    <row r="377" spans="1:11" s="61" customFormat="1" ht="15" customHeight="1" x14ac:dyDescent="0.2">
      <c r="A377" s="181" t="str">
        <f>'Struktur SAN'!A160</f>
        <v>F.3.4.2</v>
      </c>
      <c r="B377" s="181" t="str">
        <f>'Struktur SAN'!B160</f>
        <v>Pharma Raum</v>
      </c>
      <c r="C377" s="181" t="str">
        <f>'Struktur SAN'!C160</f>
        <v>HNF 6</v>
      </c>
      <c r="D377" s="181" t="str">
        <f>'Struktur SAN'!D160</f>
        <v>Raum</v>
      </c>
      <c r="E377" s="195">
        <f>'Struktur SAN'!E160</f>
        <v>0</v>
      </c>
      <c r="F377" s="551" t="str">
        <f>'Struktur SAN'!F160</f>
        <v>-</v>
      </c>
      <c r="G377" s="551">
        <f>'Struktur SAN'!G160</f>
        <v>10</v>
      </c>
      <c r="H377" s="528">
        <f>'Struktur SAN'!H160</f>
        <v>0</v>
      </c>
      <c r="I377" s="181" t="s">
        <v>972</v>
      </c>
      <c r="J377" s="181" t="s">
        <v>1092</v>
      </c>
      <c r="K377" s="181">
        <f>'Struktur SAN'!I160</f>
        <v>0</v>
      </c>
    </row>
    <row r="378" spans="1:11" s="61" customFormat="1" ht="15" customHeight="1" x14ac:dyDescent="0.2">
      <c r="A378" s="181" t="str">
        <f>'Struktur SAN'!A161</f>
        <v>F.3.4.3</v>
      </c>
      <c r="B378" s="181" t="str">
        <f>'Struktur SAN'!B161</f>
        <v>Putzraum Zentral</v>
      </c>
      <c r="C378" s="181" t="str">
        <f>'Struktur SAN'!C161</f>
        <v>NNF 7</v>
      </c>
      <c r="D378" s="181" t="str">
        <f>'Struktur SAN'!D161</f>
        <v>Raum</v>
      </c>
      <c r="E378" s="195">
        <f>'Struktur SAN'!E161</f>
        <v>0</v>
      </c>
      <c r="F378" s="551" t="str">
        <f>'Struktur SAN'!F161</f>
        <v>-</v>
      </c>
      <c r="G378" s="551">
        <f>'Struktur SAN'!G161</f>
        <v>12</v>
      </c>
      <c r="H378" s="528">
        <f>'Struktur SAN'!H161</f>
        <v>0</v>
      </c>
      <c r="I378" s="181" t="s">
        <v>972</v>
      </c>
      <c r="J378" s="181" t="s">
        <v>1092</v>
      </c>
      <c r="K378" s="181">
        <f>'Struktur SAN'!I161</f>
        <v>0</v>
      </c>
    </row>
    <row r="379" spans="1:11" s="61" customFormat="1" ht="15" customHeight="1" x14ac:dyDescent="0.2">
      <c r="A379" s="181" t="str">
        <f>'Struktur SAN'!A162</f>
        <v>F.3.4.4</v>
      </c>
      <c r="B379" s="181" t="str">
        <f>'Struktur SAN'!B162</f>
        <v>Parkplätze für Dienstfahrzeuge (M+ Nr)</v>
      </c>
      <c r="C379" s="181" t="str">
        <f>'Struktur SAN'!C162</f>
        <v>BUF 10</v>
      </c>
      <c r="D379" s="181" t="str">
        <f>'Struktur SAN'!D162</f>
        <v>Arealaussenfläche</v>
      </c>
      <c r="E379" s="195">
        <f>'Struktur SAN'!E162</f>
        <v>0</v>
      </c>
      <c r="F379" s="551" t="str">
        <f>'Struktur SAN'!F162</f>
        <v>-</v>
      </c>
      <c r="G379" s="551">
        <f>'Struktur SAN'!G162</f>
        <v>15</v>
      </c>
      <c r="H379" s="528">
        <f>'Struktur SAN'!H162</f>
        <v>0</v>
      </c>
      <c r="I379" s="181" t="s">
        <v>972</v>
      </c>
      <c r="J379" s="181" t="s">
        <v>1092</v>
      </c>
      <c r="K379" s="181">
        <f>'Struktur SAN'!I162</f>
        <v>0</v>
      </c>
    </row>
    <row r="380" spans="1:11" s="61" customFormat="1" ht="15" customHeight="1" x14ac:dyDescent="0.2">
      <c r="A380" s="181" t="str">
        <f>'Struktur SAN'!A165</f>
        <v>F.3.5.1</v>
      </c>
      <c r="B380" s="181" t="str">
        <f>'Struktur SAN'!B165</f>
        <v>Untersuchungsraum</v>
      </c>
      <c r="C380" s="181" t="str">
        <f>'Struktur SAN'!C165</f>
        <v>HNF 6</v>
      </c>
      <c r="D380" s="181" t="str">
        <f>'Struktur SAN'!D165</f>
        <v>Raum</v>
      </c>
      <c r="E380" s="195">
        <f>'Struktur SAN'!E165</f>
        <v>0</v>
      </c>
      <c r="F380" s="551" t="str">
        <f>'Struktur SAN'!F165</f>
        <v>-</v>
      </c>
      <c r="G380" s="551">
        <f>'Struktur SAN'!G165</f>
        <v>24</v>
      </c>
      <c r="H380" s="528">
        <f>'Struktur SAN'!H165</f>
        <v>0</v>
      </c>
      <c r="I380" s="181" t="s">
        <v>972</v>
      </c>
      <c r="J380" s="181" t="s">
        <v>1092</v>
      </c>
      <c r="K380" s="181">
        <f>'Struktur SAN'!I165</f>
        <v>0</v>
      </c>
    </row>
    <row r="381" spans="1:11" s="61" customFormat="1" ht="15" customHeight="1" x14ac:dyDescent="0.2">
      <c r="A381" s="181" t="str">
        <f>'Struktur SAN'!A166</f>
        <v>F.3.5.2</v>
      </c>
      <c r="B381" s="181" t="str">
        <f>'Struktur SAN'!B166</f>
        <v>Behandlungsraum</v>
      </c>
      <c r="C381" s="181" t="str">
        <f>'Struktur SAN'!C166</f>
        <v>HNF 6</v>
      </c>
      <c r="D381" s="181" t="str">
        <f>'Struktur SAN'!D166</f>
        <v>Raum</v>
      </c>
      <c r="E381" s="195">
        <f>'Struktur SAN'!E166</f>
        <v>0</v>
      </c>
      <c r="F381" s="551" t="str">
        <f>'Struktur SAN'!F166</f>
        <v>-</v>
      </c>
      <c r="G381" s="551">
        <f>'Struktur SAN'!G166</f>
        <v>20</v>
      </c>
      <c r="H381" s="528">
        <f>'Struktur SAN'!H166</f>
        <v>0</v>
      </c>
      <c r="I381" s="181" t="s">
        <v>972</v>
      </c>
      <c r="J381" s="181" t="s">
        <v>1092</v>
      </c>
      <c r="K381" s="181">
        <f>'Struktur SAN'!I166</f>
        <v>0</v>
      </c>
    </row>
    <row r="382" spans="1:11" s="61" customFormat="1" ht="15" customHeight="1" x14ac:dyDescent="0.2">
      <c r="A382" s="181" t="str">
        <f>'Struktur SAN'!A167</f>
        <v>F.3.5.3</v>
      </c>
      <c r="B382" s="181" t="str">
        <f>'Struktur SAN'!B167</f>
        <v>Warenlift (wenn nicht im EG)</v>
      </c>
      <c r="C382" s="181" t="str">
        <f>'Struktur SAN'!C167</f>
        <v>VF 9</v>
      </c>
      <c r="D382" s="181" t="str">
        <f>'Struktur SAN'!D167</f>
        <v>Stk</v>
      </c>
      <c r="E382" s="195">
        <f>'Struktur SAN'!E167</f>
        <v>0</v>
      </c>
      <c r="F382" s="551" t="str">
        <f>'Struktur SAN'!F167</f>
        <v>-</v>
      </c>
      <c r="G382" s="551">
        <f>'Struktur SAN'!G167</f>
        <v>10</v>
      </c>
      <c r="H382" s="528">
        <f>'Struktur SAN'!H167</f>
        <v>0</v>
      </c>
      <c r="I382" s="181" t="s">
        <v>972</v>
      </c>
      <c r="J382" s="181" t="s">
        <v>1092</v>
      </c>
      <c r="K382" s="181">
        <f>'Struktur SAN'!I167</f>
        <v>0</v>
      </c>
    </row>
    <row r="383" spans="1:11" s="61" customFormat="1" ht="15" customHeight="1" x14ac:dyDescent="0.2">
      <c r="A383" s="181" t="str">
        <f>'Struktur SAN'!A172</f>
        <v>F.4.1.1</v>
      </c>
      <c r="B383" s="181" t="str">
        <f>'Struktur SAN'!B172</f>
        <v>Warteraum Patienten</v>
      </c>
      <c r="C383" s="181" t="str">
        <f>'Struktur SAN'!C172</f>
        <v>HNF 6</v>
      </c>
      <c r="D383" s="181" t="str">
        <f>'Struktur SAN'!D172</f>
        <v>Raum</v>
      </c>
      <c r="E383" s="195">
        <f>'Struktur SAN'!E172</f>
        <v>0</v>
      </c>
      <c r="F383" s="551" t="str">
        <f>'Struktur SAN'!F172</f>
        <v>-</v>
      </c>
      <c r="G383" s="551">
        <f>'Struktur SAN'!G172</f>
        <v>15</v>
      </c>
      <c r="H383" s="528">
        <f>'Struktur SAN'!H172</f>
        <v>0</v>
      </c>
      <c r="I383" s="181" t="s">
        <v>972</v>
      </c>
      <c r="J383" s="181" t="s">
        <v>1092</v>
      </c>
      <c r="K383" s="181">
        <f>'Struktur SAN'!I172</f>
        <v>0</v>
      </c>
    </row>
    <row r="384" spans="1:11" s="61" customFormat="1" ht="15" customHeight="1" x14ac:dyDescent="0.2">
      <c r="A384" s="181" t="str">
        <f>'Struktur SAN'!A175</f>
        <v>F.4.2.1</v>
      </c>
      <c r="B384" s="181" t="str">
        <f>'Struktur SAN'!B175</f>
        <v xml:space="preserve">Mehrzweckraum Ärzte, Pflegefachpersonen und San Betr Pers </v>
      </c>
      <c r="C384" s="181" t="str">
        <f>'Struktur SAN'!C175</f>
        <v>HNF 6</v>
      </c>
      <c r="D384" s="181" t="str">
        <f>'Struktur SAN'!D175</f>
        <v>Raum</v>
      </c>
      <c r="E384" s="195">
        <f>'Struktur SAN'!E175</f>
        <v>0</v>
      </c>
      <c r="F384" s="551" t="str">
        <f>'Struktur SAN'!F175</f>
        <v>-</v>
      </c>
      <c r="G384" s="551">
        <f>'Struktur SAN'!G175</f>
        <v>15</v>
      </c>
      <c r="H384" s="528">
        <f>'Struktur SAN'!H175</f>
        <v>0</v>
      </c>
      <c r="I384" s="181" t="s">
        <v>972</v>
      </c>
      <c r="J384" s="181" t="s">
        <v>1092</v>
      </c>
      <c r="K384" s="181">
        <f>'Struktur SAN'!I175</f>
        <v>0</v>
      </c>
    </row>
    <row r="385" spans="1:11" s="61" customFormat="1" ht="15" customHeight="1" x14ac:dyDescent="0.2">
      <c r="A385" s="181" t="str">
        <f>'Struktur SAN'!A176</f>
        <v>F.4.2.2</v>
      </c>
      <c r="B385" s="181" t="str">
        <f>'Struktur SAN'!B176</f>
        <v>Küche Personal</v>
      </c>
      <c r="C385" s="181" t="str">
        <f>'Struktur SAN'!C176</f>
        <v>HNF 6</v>
      </c>
      <c r="D385" s="181" t="str">
        <f>'Struktur SAN'!D176</f>
        <v>Raum</v>
      </c>
      <c r="E385" s="195">
        <f>'Struktur SAN'!E176</f>
        <v>0</v>
      </c>
      <c r="F385" s="551" t="str">
        <f>'Struktur SAN'!F176</f>
        <v>-</v>
      </c>
      <c r="G385" s="551">
        <f>'Struktur SAN'!G176</f>
        <v>5</v>
      </c>
      <c r="H385" s="528">
        <f>'Struktur SAN'!H176</f>
        <v>0</v>
      </c>
      <c r="I385" s="181" t="s">
        <v>972</v>
      </c>
      <c r="J385" s="181" t="s">
        <v>1092</v>
      </c>
      <c r="K385" s="181">
        <f>'Struktur SAN'!I176</f>
        <v>0</v>
      </c>
    </row>
    <row r="386" spans="1:11" s="61" customFormat="1" ht="15" customHeight="1" x14ac:dyDescent="0.2">
      <c r="A386" s="181" t="str">
        <f>'Struktur SAN'!A179</f>
        <v>F.4.3.1</v>
      </c>
      <c r="B386" s="181" t="str">
        <f>'Struktur SAN'!B179</f>
        <v>Büro PFP</v>
      </c>
      <c r="C386" s="181" t="str">
        <f>'Struktur SAN'!C179</f>
        <v>HNF 6</v>
      </c>
      <c r="D386" s="181" t="str">
        <f>'Struktur SAN'!D179</f>
        <v>BAP</v>
      </c>
      <c r="E386" s="195">
        <f>'Struktur SAN'!E179</f>
        <v>0</v>
      </c>
      <c r="F386" s="551">
        <f>'Struktur SAN'!F179</f>
        <v>9</v>
      </c>
      <c r="G386" s="551" t="str">
        <f>'Struktur SAN'!G179</f>
        <v>-</v>
      </c>
      <c r="H386" s="528">
        <f>'Struktur SAN'!H179</f>
        <v>0</v>
      </c>
      <c r="I386" s="181" t="s">
        <v>972</v>
      </c>
      <c r="J386" s="181" t="s">
        <v>1092</v>
      </c>
      <c r="K386" s="181">
        <f>'Struktur SAN'!I179</f>
        <v>0</v>
      </c>
    </row>
    <row r="387" spans="1:11" s="61" customFormat="1" ht="15" customHeight="1" x14ac:dyDescent="0.2">
      <c r="A387" s="181" t="str">
        <f>'Struktur SAN'!A180</f>
        <v>F.4.3.2</v>
      </c>
      <c r="B387" s="181" t="str">
        <f>'Struktur SAN'!B180</f>
        <v>Loge (AP / AT)</v>
      </c>
      <c r="C387" s="181" t="str">
        <f>'Struktur SAN'!C180</f>
        <v>HNF 6</v>
      </c>
      <c r="D387" s="181" t="str">
        <f>'Struktur SAN'!D180</f>
        <v>Raum</v>
      </c>
      <c r="E387" s="195">
        <f>'Struktur SAN'!E180</f>
        <v>0</v>
      </c>
      <c r="F387" s="551" t="str">
        <f>'Struktur SAN'!F180</f>
        <v>-</v>
      </c>
      <c r="G387" s="551">
        <f>'Struktur SAN'!G180</f>
        <v>15</v>
      </c>
      <c r="H387" s="528">
        <f>'Struktur SAN'!H180</f>
        <v>0</v>
      </c>
      <c r="I387" s="181" t="s">
        <v>972</v>
      </c>
      <c r="J387" s="181" t="s">
        <v>1092</v>
      </c>
      <c r="K387" s="181">
        <f>'Struktur SAN'!I180</f>
        <v>0</v>
      </c>
    </row>
    <row r="388" spans="1:11" s="61" customFormat="1" ht="15" customHeight="1" x14ac:dyDescent="0.2">
      <c r="A388" s="181" t="str">
        <f>'Struktur SAN'!A181</f>
        <v>F.4.3.3</v>
      </c>
      <c r="B388" s="181" t="str">
        <f>'Struktur SAN'!B181</f>
        <v>Schleuse Eingänge</v>
      </c>
      <c r="C388" s="181" t="str">
        <f>'Struktur SAN'!C181</f>
        <v>VF 9</v>
      </c>
      <c r="D388" s="181" t="str">
        <f>'Struktur SAN'!D181</f>
        <v>Raum</v>
      </c>
      <c r="E388" s="195">
        <f>'Struktur SAN'!E181</f>
        <v>0</v>
      </c>
      <c r="F388" s="551" t="str">
        <f>'Struktur SAN'!F181</f>
        <v>-</v>
      </c>
      <c r="G388" s="551">
        <f>'Struktur SAN'!G181</f>
        <v>12</v>
      </c>
      <c r="H388" s="528">
        <f>'Struktur SAN'!H181</f>
        <v>0</v>
      </c>
      <c r="I388" s="181" t="s">
        <v>972</v>
      </c>
      <c r="J388" s="181" t="s">
        <v>1092</v>
      </c>
      <c r="K388" s="181">
        <f>'Struktur SAN'!I181</f>
        <v>0</v>
      </c>
    </row>
    <row r="389" spans="1:11" s="61" customFormat="1" ht="15" customHeight="1" x14ac:dyDescent="0.2">
      <c r="A389" s="181" t="str">
        <f>'Struktur SAN'!A182</f>
        <v>F.4.3.4</v>
      </c>
      <c r="B389" s="181" t="str">
        <f>'Struktur SAN'!B182</f>
        <v>WC, Dusche und Garderoben Personal Damen und Herren</v>
      </c>
      <c r="C389" s="181" t="str">
        <f>'Struktur SAN'!C182</f>
        <v>NNF 7</v>
      </c>
      <c r="D389" s="181" t="str">
        <f>'Struktur SAN'!D182</f>
        <v>Raum</v>
      </c>
      <c r="E389" s="195">
        <f>'Struktur SAN'!E182</f>
        <v>0</v>
      </c>
      <c r="F389" s="551">
        <f>'Struktur SAN'!F182</f>
        <v>2.5</v>
      </c>
      <c r="G389" s="551" t="str">
        <f>'Struktur SAN'!G182</f>
        <v>-</v>
      </c>
      <c r="H389" s="528">
        <f>'Struktur SAN'!H182</f>
        <v>0</v>
      </c>
      <c r="I389" s="181" t="s">
        <v>972</v>
      </c>
      <c r="J389" s="181" t="s">
        <v>1092</v>
      </c>
      <c r="K389" s="181">
        <f>'Struktur SAN'!I182</f>
        <v>0</v>
      </c>
    </row>
    <row r="390" spans="1:11" s="61" customFormat="1" ht="15" customHeight="1" x14ac:dyDescent="0.2">
      <c r="A390" s="181" t="str">
        <f>'Struktur SAN'!A183</f>
        <v>F.4.3.5</v>
      </c>
      <c r="B390" s="181" t="str">
        <f>'Struktur SAN'!B183</f>
        <v>WC (ambulante Patienten) Damen und Herren</v>
      </c>
      <c r="C390" s="181" t="str">
        <f>'Struktur SAN'!C183</f>
        <v>NNF 7</v>
      </c>
      <c r="D390" s="181" t="str">
        <f>'Struktur SAN'!D183</f>
        <v>Raum</v>
      </c>
      <c r="E390" s="195">
        <f>'Struktur SAN'!E183</f>
        <v>0</v>
      </c>
      <c r="F390" s="551">
        <f>'Struktur SAN'!F183</f>
        <v>5</v>
      </c>
      <c r="G390" s="551" t="str">
        <f>'Struktur SAN'!G183</f>
        <v>-</v>
      </c>
      <c r="H390" s="528">
        <f>'Struktur SAN'!H183</f>
        <v>0</v>
      </c>
      <c r="I390" s="181" t="s">
        <v>972</v>
      </c>
      <c r="J390" s="181" t="s">
        <v>1092</v>
      </c>
      <c r="K390" s="181">
        <f>'Struktur SAN'!I183</f>
        <v>0</v>
      </c>
    </row>
    <row r="391" spans="1:11" s="61" customFormat="1" ht="15" customHeight="1" x14ac:dyDescent="0.2">
      <c r="A391" s="181" t="str">
        <f>'Struktur SAN'!A186</f>
        <v>F.4.4.1</v>
      </c>
      <c r="B391" s="181" t="str">
        <f>'Struktur SAN'!B186</f>
        <v>Lagerraum San Mat</v>
      </c>
      <c r="C391" s="181" t="str">
        <f>'Struktur SAN'!C186</f>
        <v>HNF 6</v>
      </c>
      <c r="D391" s="181" t="str">
        <f>'Struktur SAN'!D186</f>
        <v>Raum</v>
      </c>
      <c r="E391" s="195">
        <f>'Struktur SAN'!E186</f>
        <v>0</v>
      </c>
      <c r="F391" s="551" t="str">
        <f>'Struktur SAN'!F186</f>
        <v>-</v>
      </c>
      <c r="G391" s="551">
        <f>'Struktur SAN'!G186</f>
        <v>24</v>
      </c>
      <c r="H391" s="528">
        <f>'Struktur SAN'!H186</f>
        <v>0</v>
      </c>
      <c r="I391" s="181" t="s">
        <v>972</v>
      </c>
      <c r="J391" s="181" t="s">
        <v>1092</v>
      </c>
      <c r="K391" s="181">
        <f>'Struktur SAN'!I186</f>
        <v>0</v>
      </c>
    </row>
    <row r="392" spans="1:11" s="61" customFormat="1" ht="15" customHeight="1" x14ac:dyDescent="0.2">
      <c r="A392" s="181" t="str">
        <f>'Struktur SAN'!A187</f>
        <v>F.4.4.2</v>
      </c>
      <c r="B392" s="181" t="str">
        <f>'Struktur SAN'!B187</f>
        <v>Pharma Raum</v>
      </c>
      <c r="C392" s="181" t="str">
        <f>'Struktur SAN'!C187</f>
        <v>HNF 6</v>
      </c>
      <c r="D392" s="181" t="str">
        <f>'Struktur SAN'!D187</f>
        <v>Raum</v>
      </c>
      <c r="E392" s="195">
        <f>'Struktur SAN'!E187</f>
        <v>0</v>
      </c>
      <c r="F392" s="551" t="str">
        <f>'Struktur SAN'!F187</f>
        <v>-</v>
      </c>
      <c r="G392" s="551">
        <f>'Struktur SAN'!G187</f>
        <v>10</v>
      </c>
      <c r="H392" s="528">
        <f>'Struktur SAN'!H187</f>
        <v>0</v>
      </c>
      <c r="I392" s="181" t="s">
        <v>972</v>
      </c>
      <c r="J392" s="181" t="s">
        <v>1092</v>
      </c>
      <c r="K392" s="181">
        <f>'Struktur SAN'!I187</f>
        <v>0</v>
      </c>
    </row>
    <row r="393" spans="1:11" s="61" customFormat="1" ht="15" customHeight="1" x14ac:dyDescent="0.2">
      <c r="A393" s="181" t="str">
        <f>'Struktur SAN'!A188</f>
        <v>F.4.4.3</v>
      </c>
      <c r="B393" s="181" t="str">
        <f>'Struktur SAN'!B188</f>
        <v>Putzraum Zentral</v>
      </c>
      <c r="C393" s="181" t="str">
        <f>'Struktur SAN'!C188</f>
        <v>NNF 7</v>
      </c>
      <c r="D393" s="181" t="str">
        <f>'Struktur SAN'!D188</f>
        <v>Raum</v>
      </c>
      <c r="E393" s="195">
        <f>'Struktur SAN'!E188</f>
        <v>0</v>
      </c>
      <c r="F393" s="551" t="str">
        <f>'Struktur SAN'!F188</f>
        <v>-</v>
      </c>
      <c r="G393" s="551">
        <f>'Struktur SAN'!G188</f>
        <v>12</v>
      </c>
      <c r="H393" s="528">
        <f>'Struktur SAN'!H188</f>
        <v>0</v>
      </c>
      <c r="I393" s="181" t="s">
        <v>972</v>
      </c>
      <c r="J393" s="181" t="s">
        <v>1092</v>
      </c>
      <c r="K393" s="181">
        <f>'Struktur SAN'!I188</f>
        <v>0</v>
      </c>
    </row>
    <row r="394" spans="1:11" s="61" customFormat="1" ht="15" customHeight="1" x14ac:dyDescent="0.2">
      <c r="A394" s="181" t="str">
        <f>'Struktur SAN'!A189</f>
        <v>F.4.4.4</v>
      </c>
      <c r="B394" s="181" t="str">
        <f>'Struktur SAN'!B189</f>
        <v>Parkplätze für Dienstfahrzeuge (M+ Nr)</v>
      </c>
      <c r="C394" s="181" t="str">
        <f>'Struktur SAN'!C189</f>
        <v>BUF 10</v>
      </c>
      <c r="D394" s="181" t="str">
        <f>'Struktur SAN'!D189</f>
        <v>Arealaussenfläche</v>
      </c>
      <c r="E394" s="195">
        <f>'Struktur SAN'!E189</f>
        <v>0</v>
      </c>
      <c r="F394" s="551" t="str">
        <f>'Struktur SAN'!F189</f>
        <v>-</v>
      </c>
      <c r="G394" s="551">
        <f>'Struktur SAN'!G189</f>
        <v>15</v>
      </c>
      <c r="H394" s="528">
        <f>'Struktur SAN'!H189</f>
        <v>0</v>
      </c>
      <c r="I394" s="181" t="s">
        <v>972</v>
      </c>
      <c r="J394" s="181" t="s">
        <v>1092</v>
      </c>
      <c r="K394" s="181">
        <f>'Struktur SAN'!I189</f>
        <v>0</v>
      </c>
    </row>
    <row r="395" spans="1:11" s="61" customFormat="1" ht="15" customHeight="1" x14ac:dyDescent="0.2">
      <c r="A395" s="181" t="str">
        <f>'Struktur SAN'!A192</f>
        <v>F.4.5.1</v>
      </c>
      <c r="B395" s="181" t="str">
        <f>'Struktur SAN'!B192</f>
        <v>Untersuchungsraum</v>
      </c>
      <c r="C395" s="181" t="str">
        <f>'Struktur SAN'!C192</f>
        <v>HNF 6</v>
      </c>
      <c r="D395" s="181" t="str">
        <f>'Struktur SAN'!D192</f>
        <v>Raum</v>
      </c>
      <c r="E395" s="195">
        <f>'Struktur SAN'!E192</f>
        <v>0</v>
      </c>
      <c r="F395" s="551" t="str">
        <f>'Struktur SAN'!F192</f>
        <v>-</v>
      </c>
      <c r="G395" s="551">
        <f>'Struktur SAN'!G192</f>
        <v>24</v>
      </c>
      <c r="H395" s="528">
        <f>'Struktur SAN'!H192</f>
        <v>0</v>
      </c>
      <c r="I395" s="181" t="s">
        <v>972</v>
      </c>
      <c r="J395" s="181" t="s">
        <v>1092</v>
      </c>
      <c r="K395" s="181">
        <f>'Struktur SAN'!I192</f>
        <v>0</v>
      </c>
    </row>
    <row r="396" spans="1:11" s="61" customFormat="1" ht="15" customHeight="1" x14ac:dyDescent="0.2">
      <c r="A396" s="181" t="str">
        <f>'Struktur SAN'!A193</f>
        <v>F.4.5.2</v>
      </c>
      <c r="B396" s="181" t="str">
        <f>'Struktur SAN'!B193</f>
        <v>Behandlungsraum</v>
      </c>
      <c r="C396" s="181" t="str">
        <f>'Struktur SAN'!C193</f>
        <v>HNF 6</v>
      </c>
      <c r="D396" s="181" t="str">
        <f>'Struktur SAN'!D193</f>
        <v>Raum</v>
      </c>
      <c r="E396" s="195">
        <f>'Struktur SAN'!E193</f>
        <v>0</v>
      </c>
      <c r="F396" s="551" t="str">
        <f>'Struktur SAN'!F193</f>
        <v>-</v>
      </c>
      <c r="G396" s="551">
        <f>'Struktur SAN'!G193</f>
        <v>20</v>
      </c>
      <c r="H396" s="528">
        <f>'Struktur SAN'!H193</f>
        <v>0</v>
      </c>
      <c r="I396" s="181" t="s">
        <v>972</v>
      </c>
      <c r="J396" s="181" t="s">
        <v>1092</v>
      </c>
      <c r="K396" s="181">
        <f>'Struktur SAN'!I193</f>
        <v>0</v>
      </c>
    </row>
    <row r="397" spans="1:11" s="61" customFormat="1" ht="15" customHeight="1" x14ac:dyDescent="0.2">
      <c r="A397" s="181" t="str">
        <f>'Struktur SAN'!A194</f>
        <v>F.4.5.3</v>
      </c>
      <c r="B397" s="181" t="str">
        <f>'Struktur SAN'!B194</f>
        <v>Warenlift (wenn nicht im EG)</v>
      </c>
      <c r="C397" s="181" t="str">
        <f>'Struktur SAN'!C194</f>
        <v>VF 9</v>
      </c>
      <c r="D397" s="181" t="str">
        <f>'Struktur SAN'!D194</f>
        <v>Stk</v>
      </c>
      <c r="E397" s="195">
        <f>'Struktur SAN'!E194</f>
        <v>0</v>
      </c>
      <c r="F397" s="551" t="str">
        <f>'Struktur SAN'!F194</f>
        <v>-</v>
      </c>
      <c r="G397" s="551">
        <f>'Struktur SAN'!G194</f>
        <v>10</v>
      </c>
      <c r="H397" s="528">
        <f>'Struktur SAN'!H194</f>
        <v>0</v>
      </c>
      <c r="I397" s="181" t="s">
        <v>972</v>
      </c>
      <c r="J397" s="181" t="s">
        <v>1092</v>
      </c>
      <c r="K397" s="181">
        <f>'Struktur SAN'!I194</f>
        <v>0</v>
      </c>
    </row>
    <row r="398" spans="1:11" s="61" customFormat="1" ht="15" customHeight="1" x14ac:dyDescent="0.2">
      <c r="A398" s="181" t="str">
        <f>'Struktur SAN'!A197</f>
        <v>10.3.2</v>
      </c>
      <c r="B398" s="181" t="str">
        <f>'Struktur SAN'!B197</f>
        <v>Recycling / Abfall</v>
      </c>
      <c r="C398" s="181" t="str">
        <f>'Struktur SAN'!C197</f>
        <v>BUF 10</v>
      </c>
      <c r="D398" s="181" t="str">
        <f>'Struktur SAN'!D197</f>
        <v>m²</v>
      </c>
      <c r="E398" s="195">
        <f>'Struktur SAN'!E197</f>
        <v>0</v>
      </c>
      <c r="F398" s="551" t="str">
        <f>'Struktur SAN'!F197</f>
        <v>-</v>
      </c>
      <c r="G398" s="551">
        <f>'Struktur SAN'!G197</f>
        <v>12</v>
      </c>
      <c r="H398" s="528">
        <f>'Struktur SAN'!H197</f>
        <v>0</v>
      </c>
      <c r="I398" s="181" t="s">
        <v>972</v>
      </c>
      <c r="J398" s="181" t="s">
        <v>1092</v>
      </c>
      <c r="K398" s="181">
        <f>'Struktur SAN'!I197</f>
        <v>0</v>
      </c>
    </row>
    <row r="399" spans="1:11" s="61" customFormat="1" ht="15" customHeight="1" x14ac:dyDescent="0.2">
      <c r="A399" s="181" t="str">
        <f>'Struktur SAN'!A200</f>
        <v>---</v>
      </c>
      <c r="B399" s="181">
        <f>'Struktur SAN'!B200</f>
        <v>0</v>
      </c>
      <c r="C399" s="181" t="str">
        <f>'Struktur SAN'!C200</f>
        <v>---</v>
      </c>
      <c r="D399" s="181" t="str">
        <f>'Struktur SAN'!D200</f>
        <v>m²</v>
      </c>
      <c r="E399" s="195">
        <f>'Struktur SAN'!E200</f>
        <v>0</v>
      </c>
      <c r="F399" s="551" t="str">
        <f>'Struktur SAN'!F200</f>
        <v>-</v>
      </c>
      <c r="G399" s="551">
        <f>'Struktur SAN'!G200</f>
        <v>0</v>
      </c>
      <c r="H399" s="528">
        <f>'Struktur SAN'!H200</f>
        <v>0</v>
      </c>
      <c r="I399" s="181" t="s">
        <v>972</v>
      </c>
      <c r="J399" s="181" t="s">
        <v>1092</v>
      </c>
      <c r="K399" s="181">
        <f>'Struktur SAN'!I200</f>
        <v>0</v>
      </c>
    </row>
    <row r="400" spans="1:11" s="61" customFormat="1" ht="15" customHeight="1" x14ac:dyDescent="0.2">
      <c r="A400" s="181" t="str">
        <f>'Struktur SAN'!A201</f>
        <v>---</v>
      </c>
      <c r="B400" s="181">
        <f>'Struktur SAN'!B201</f>
        <v>0</v>
      </c>
      <c r="C400" s="181" t="str">
        <f>'Struktur SAN'!C201</f>
        <v>---</v>
      </c>
      <c r="D400" s="181" t="str">
        <f>'Struktur SAN'!D201</f>
        <v>m²</v>
      </c>
      <c r="E400" s="195">
        <f>'Struktur SAN'!E201</f>
        <v>0</v>
      </c>
      <c r="F400" s="551" t="str">
        <f>'Struktur SAN'!F201</f>
        <v>-</v>
      </c>
      <c r="G400" s="551">
        <f>'Struktur SAN'!G201</f>
        <v>0</v>
      </c>
      <c r="H400" s="528">
        <f>'Struktur SAN'!H201</f>
        <v>0</v>
      </c>
      <c r="I400" s="181" t="s">
        <v>972</v>
      </c>
      <c r="J400" s="181" t="s">
        <v>1092</v>
      </c>
      <c r="K400" s="181">
        <f>'Struktur SAN'!I201</f>
        <v>0</v>
      </c>
    </row>
    <row r="401" spans="1:11" s="61" customFormat="1" ht="15" customHeight="1" x14ac:dyDescent="0.2">
      <c r="A401" s="181" t="str">
        <f>'Struktur SAN'!A202</f>
        <v>---</v>
      </c>
      <c r="B401" s="181">
        <f>'Struktur SAN'!B202</f>
        <v>0</v>
      </c>
      <c r="C401" s="181" t="str">
        <f>'Struktur SAN'!C202</f>
        <v>---</v>
      </c>
      <c r="D401" s="181" t="str">
        <f>'Struktur SAN'!D202</f>
        <v>m²</v>
      </c>
      <c r="E401" s="195">
        <f>'Struktur SAN'!E202</f>
        <v>0</v>
      </c>
      <c r="F401" s="551" t="str">
        <f>'Struktur SAN'!F202</f>
        <v>-</v>
      </c>
      <c r="G401" s="551">
        <f>'Struktur SAN'!G202</f>
        <v>0</v>
      </c>
      <c r="H401" s="528">
        <f>'Struktur SAN'!H202</f>
        <v>0</v>
      </c>
      <c r="I401" s="181" t="s">
        <v>972</v>
      </c>
      <c r="J401" s="181" t="s">
        <v>1092</v>
      </c>
      <c r="K401" s="181">
        <f>'Struktur SAN'!I202</f>
        <v>0</v>
      </c>
    </row>
    <row r="402" spans="1:11" s="61" customFormat="1" ht="15" customHeight="1" x14ac:dyDescent="0.2">
      <c r="A402" s="181" t="str">
        <f>'Struktur SAN'!A203</f>
        <v>---</v>
      </c>
      <c r="B402" s="181">
        <f>'Struktur SAN'!B203</f>
        <v>0</v>
      </c>
      <c r="C402" s="181" t="str">
        <f>'Struktur SAN'!C203</f>
        <v>---</v>
      </c>
      <c r="D402" s="181" t="str">
        <f>'Struktur SAN'!D203</f>
        <v>m²</v>
      </c>
      <c r="E402" s="195">
        <f>'Struktur SAN'!E203</f>
        <v>0</v>
      </c>
      <c r="F402" s="551" t="str">
        <f>'Struktur SAN'!F203</f>
        <v>-</v>
      </c>
      <c r="G402" s="551">
        <f>'Struktur SAN'!G203</f>
        <v>0</v>
      </c>
      <c r="H402" s="528">
        <f>'Struktur SAN'!H203</f>
        <v>0</v>
      </c>
      <c r="I402" s="181" t="s">
        <v>972</v>
      </c>
      <c r="J402" s="181" t="s">
        <v>1092</v>
      </c>
      <c r="K402" s="181">
        <f>'Struktur SAN'!I203</f>
        <v>0</v>
      </c>
    </row>
    <row r="403" spans="1:11" s="61" customFormat="1" ht="15" customHeight="1" x14ac:dyDescent="0.2">
      <c r="A403" s="181" t="str">
        <f>'Struktur SAN'!A204</f>
        <v>---</v>
      </c>
      <c r="B403" s="181">
        <f>'Struktur SAN'!B204</f>
        <v>0</v>
      </c>
      <c r="C403" s="181" t="str">
        <f>'Struktur SAN'!C204</f>
        <v>---</v>
      </c>
      <c r="D403" s="181" t="str">
        <f>'Struktur SAN'!D204</f>
        <v>m²</v>
      </c>
      <c r="E403" s="195">
        <f>'Struktur SAN'!E204</f>
        <v>0</v>
      </c>
      <c r="F403" s="551" t="str">
        <f>'Struktur SAN'!F204</f>
        <v>-</v>
      </c>
      <c r="G403" s="551">
        <f>'Struktur SAN'!G204</f>
        <v>0</v>
      </c>
      <c r="H403" s="528">
        <f>'Struktur SAN'!H204</f>
        <v>0</v>
      </c>
      <c r="I403" s="181" t="s">
        <v>972</v>
      </c>
      <c r="J403" s="181" t="s">
        <v>1092</v>
      </c>
      <c r="K403" s="181">
        <f>'Struktur SAN'!I204</f>
        <v>0</v>
      </c>
    </row>
    <row r="404" spans="1:11" s="61" customFormat="1" ht="15" customHeight="1" x14ac:dyDescent="0.2">
      <c r="A404" s="181" t="str">
        <f>'Struktur Trp MM'!A21</f>
        <v>G.1.1</v>
      </c>
      <c r="B404" s="181" t="str">
        <f>'Struktur Trp MM'!B21</f>
        <v>Grundmodul Munitionskammer (inkl Annexanbau)</v>
      </c>
      <c r="C404" s="181" t="str">
        <f>'Struktur Trp MM'!C21</f>
        <v>HNF 4</v>
      </c>
      <c r="D404" s="181" t="str">
        <f>'Struktur Trp MM'!D21</f>
        <v>Raum</v>
      </c>
      <c r="E404" s="195">
        <f>'Struktur Trp MM'!E21</f>
        <v>0</v>
      </c>
      <c r="F404" s="551">
        <f>'Struktur Trp MM'!F21</f>
        <v>57</v>
      </c>
      <c r="G404" s="551" t="str">
        <f>'Struktur Trp MM'!G21</f>
        <v>-</v>
      </c>
      <c r="H404" s="528">
        <f>'Struktur Trp MM'!H21</f>
        <v>0</v>
      </c>
      <c r="I404" s="181" t="s">
        <v>28</v>
      </c>
      <c r="J404" s="181" t="s">
        <v>866</v>
      </c>
      <c r="K404" s="181">
        <f>'Struktur Trp MM'!I21</f>
        <v>0</v>
      </c>
    </row>
    <row r="405" spans="1:11" s="61" customFormat="1" ht="15" customHeight="1" x14ac:dyDescent="0.2">
      <c r="A405" s="181" t="str">
        <f>'Struktur Trp MM'!A22</f>
        <v>G.1.1.1</v>
      </c>
      <c r="B405" s="181" t="str">
        <f>'Struktur Trp MM'!B22</f>
        <v>Annexanbau - Büro Druckerraum (im Grundmodul G.1.1 enthalten)</v>
      </c>
      <c r="C405" s="181" t="str">
        <f>'Struktur Trp MM'!C22</f>
        <v>HNF 3</v>
      </c>
      <c r="D405" s="181" t="str">
        <f>'Struktur Trp MM'!D22</f>
        <v>Raum</v>
      </c>
      <c r="E405" s="195">
        <f>'Struktur Trp MM'!E22</f>
        <v>0</v>
      </c>
      <c r="F405" s="551">
        <f>'Struktur Trp MM'!F22</f>
        <v>9.5</v>
      </c>
      <c r="G405" s="551" t="str">
        <f>'Struktur Trp MM'!G22</f>
        <v>-</v>
      </c>
      <c r="H405" s="528" t="str">
        <f>'Struktur Trp MM'!H22</f>
        <v>-</v>
      </c>
      <c r="I405" s="181" t="s">
        <v>28</v>
      </c>
      <c r="J405" s="181" t="s">
        <v>866</v>
      </c>
      <c r="K405" s="181">
        <f>'Struktur Trp MM'!I22</f>
        <v>0</v>
      </c>
    </row>
    <row r="406" spans="1:11" s="61" customFormat="1" ht="15" customHeight="1" x14ac:dyDescent="0.2">
      <c r="A406" s="181" t="str">
        <f>'Struktur Trp MM'!A23</f>
        <v>G.1.1.2</v>
      </c>
      <c r="B406" s="181" t="str">
        <f>'Struktur Trp MM'!B23</f>
        <v>Annexanbau - Technikraum (im Grundmodul G.1.1 enthalten)</v>
      </c>
      <c r="C406" s="181" t="str">
        <f>'Struktur Trp MM'!C23</f>
        <v>FF 8</v>
      </c>
      <c r="D406" s="181" t="str">
        <f>'Struktur Trp MM'!D23</f>
        <v>Raum</v>
      </c>
      <c r="E406" s="195">
        <f>'Struktur Trp MM'!E23</f>
        <v>0</v>
      </c>
      <c r="F406" s="551">
        <f>'Struktur Trp MM'!F23</f>
        <v>9.5</v>
      </c>
      <c r="G406" s="551" t="str">
        <f>'Struktur Trp MM'!G23</f>
        <v>-</v>
      </c>
      <c r="H406" s="528" t="str">
        <f>'Struktur Trp MM'!H23</f>
        <v>-</v>
      </c>
      <c r="I406" s="181" t="s">
        <v>28</v>
      </c>
      <c r="J406" s="181" t="s">
        <v>866</v>
      </c>
      <c r="K406" s="181">
        <f>'Struktur Trp MM'!I23</f>
        <v>0</v>
      </c>
    </row>
    <row r="407" spans="1:11" s="61" customFormat="1" ht="15" customHeight="1" x14ac:dyDescent="0.2">
      <c r="A407" s="181" t="str">
        <f>'Struktur Trp MM'!A24</f>
        <v>G.1.2</v>
      </c>
      <c r="B407" s="181" t="str">
        <f>'Struktur Trp MM'!B24</f>
        <v>Erweiterungsmodul Munitionskammer</v>
      </c>
      <c r="C407" s="181" t="str">
        <f>'Struktur Trp MM'!C24</f>
        <v>HNF 4</v>
      </c>
      <c r="D407" s="181" t="str">
        <f>'Struktur Trp MM'!D24</f>
        <v>Raum</v>
      </c>
      <c r="E407" s="195">
        <f>'Struktur Trp MM'!E24</f>
        <v>0</v>
      </c>
      <c r="F407" s="551">
        <f>'Struktur Trp MM'!F24</f>
        <v>57</v>
      </c>
      <c r="G407" s="551" t="str">
        <f>'Struktur Trp MM'!G24</f>
        <v>-</v>
      </c>
      <c r="H407" s="528">
        <f>'Struktur Trp MM'!H24</f>
        <v>0</v>
      </c>
      <c r="I407" s="181" t="s">
        <v>28</v>
      </c>
      <c r="J407" s="181" t="s">
        <v>866</v>
      </c>
      <c r="K407" s="181">
        <f>'Struktur Trp MM'!I24</f>
        <v>0</v>
      </c>
    </row>
    <row r="408" spans="1:11" s="61" customFormat="1" ht="15" customHeight="1" x14ac:dyDescent="0.2">
      <c r="A408" s="181" t="str">
        <f>'Struktur Trp MM'!A27</f>
        <v>G.2.1</v>
      </c>
      <c r="B408" s="181" t="str">
        <f>'Struktur Trp MM'!B27</f>
        <v>Anschüttung an und um die Munitionkammern</v>
      </c>
      <c r="C408" s="181" t="str">
        <f>'Struktur Trp MM'!C27</f>
        <v>BUF 10</v>
      </c>
      <c r="D408" s="181" t="str">
        <f>'Struktur Trp MM'!D27</f>
        <v>Aussenfläche</v>
      </c>
      <c r="E408" s="195">
        <f>'Struktur Trp MM'!E27</f>
        <v>0</v>
      </c>
      <c r="F408" s="551">
        <f>'Struktur Trp MM'!F27</f>
        <v>90</v>
      </c>
      <c r="G408" s="551" t="str">
        <f>'Struktur Trp MM'!G27</f>
        <v>-</v>
      </c>
      <c r="H408" s="528">
        <f>'Struktur Trp MM'!H27</f>
        <v>0</v>
      </c>
      <c r="I408" s="181" t="s">
        <v>28</v>
      </c>
      <c r="J408" s="181" t="s">
        <v>866</v>
      </c>
      <c r="K408" s="181">
        <f>'Struktur Trp MM'!I27</f>
        <v>0</v>
      </c>
    </row>
    <row r="409" spans="1:11" s="61" customFormat="1" ht="15" customHeight="1" x14ac:dyDescent="0.2">
      <c r="A409" s="181" t="str">
        <f>'Struktur Trp MM'!A28</f>
        <v>G.2.2</v>
      </c>
      <c r="B409" s="181" t="str">
        <f>'Struktur Trp MM'!B28</f>
        <v>Absturzsicherung auf Dach (Geländerhöhe 120cm)</v>
      </c>
      <c r="C409" s="181" t="str">
        <f>'Struktur Trp MM'!C28</f>
        <v>BUF 10</v>
      </c>
      <c r="D409" s="181" t="str">
        <f>'Struktur Trp MM'!D28</f>
        <v>Absturzsicherung (in Meter)</v>
      </c>
      <c r="E409" s="195">
        <f>'Struktur Trp MM'!E28</f>
        <v>0</v>
      </c>
      <c r="F409" s="551" t="str">
        <f>'Struktur Trp MM'!F28</f>
        <v>-</v>
      </c>
      <c r="G409" s="551" t="str">
        <f>'Struktur Trp MM'!G28</f>
        <v>-</v>
      </c>
      <c r="H409" s="528">
        <f>'Struktur Trp MM'!H28</f>
        <v>0</v>
      </c>
      <c r="I409" s="181" t="s">
        <v>28</v>
      </c>
      <c r="J409" s="181" t="s">
        <v>866</v>
      </c>
      <c r="K409" s="181">
        <f>'Struktur Trp MM'!I28</f>
        <v>0</v>
      </c>
    </row>
    <row r="410" spans="1:11" s="61" customFormat="1" ht="15" customHeight="1" x14ac:dyDescent="0.2">
      <c r="A410" s="181" t="str">
        <f>'Struktur Trp MM'!A29</f>
        <v>G.2.3</v>
      </c>
      <c r="B410" s="181" t="str">
        <f>'Struktur Trp MM'!B29</f>
        <v>Arealumzäunung (Zaunhöhe 200cm mit Überstiegschutz 30cm)</v>
      </c>
      <c r="C410" s="181" t="str">
        <f>'Struktur Trp MM'!C29</f>
        <v>BUF 10</v>
      </c>
      <c r="D410" s="181" t="str">
        <f>'Struktur Trp MM'!D29</f>
        <v>Arealumzäunung (in Meter)</v>
      </c>
      <c r="E410" s="195">
        <f>'Struktur Trp MM'!E29</f>
        <v>0</v>
      </c>
      <c r="F410" s="551" t="str">
        <f>'Struktur Trp MM'!F29</f>
        <v>-</v>
      </c>
      <c r="G410" s="551">
        <f>'Struktur Trp MM'!G29</f>
        <v>0</v>
      </c>
      <c r="H410" s="528">
        <f>'Struktur Trp MM'!H29</f>
        <v>0</v>
      </c>
      <c r="I410" s="181" t="s">
        <v>28</v>
      </c>
      <c r="J410" s="181" t="s">
        <v>866</v>
      </c>
      <c r="K410" s="181">
        <f>'Struktur Trp MM'!I29</f>
        <v>0</v>
      </c>
    </row>
    <row r="411" spans="1:11" s="61" customFormat="1" ht="15" customHeight="1" x14ac:dyDescent="0.2">
      <c r="A411" s="181" t="str">
        <f>'Struktur Trp MM'!A30</f>
        <v>G.2.4</v>
      </c>
      <c r="B411" s="181" t="str">
        <f>'Struktur Trp MM'!B30</f>
        <v>Absturzsicherung Verladerampe (steckbar)</v>
      </c>
      <c r="C411" s="181" t="str">
        <f>'Struktur Trp MM'!C30</f>
        <v>BUF 10</v>
      </c>
      <c r="D411" s="181" t="str">
        <f>'Struktur Trp MM'!D30</f>
        <v>Verladerampelänge (in Meter)</v>
      </c>
      <c r="E411" s="195">
        <f>'Struktur Trp MM'!E30</f>
        <v>0</v>
      </c>
      <c r="F411" s="551" t="str">
        <f>'Struktur Trp MM'!F30</f>
        <v>-</v>
      </c>
      <c r="G411" s="551" t="str">
        <f>'Struktur Trp MM'!G30</f>
        <v>-</v>
      </c>
      <c r="H411" s="528">
        <f>'Struktur Trp MM'!H30</f>
        <v>0</v>
      </c>
      <c r="I411" s="181" t="s">
        <v>28</v>
      </c>
      <c r="J411" s="181" t="s">
        <v>866</v>
      </c>
      <c r="K411" s="181">
        <f>'Struktur Trp MM'!I30</f>
        <v>0</v>
      </c>
    </row>
    <row r="412" spans="1:11" s="61" customFormat="1" ht="15" customHeight="1" x14ac:dyDescent="0.2">
      <c r="A412" s="181" t="str">
        <f>'Struktur Trp MM'!A31</f>
        <v>G.2.5</v>
      </c>
      <c r="B412" s="181" t="str">
        <f>'Struktur Trp MM'!B31</f>
        <v>Zufahrtsstrasse (wenn Parzelle nicht erschlossen)</v>
      </c>
      <c r="C412" s="181" t="str">
        <f>'Struktur Trp MM'!C31</f>
        <v>BUF 10</v>
      </c>
      <c r="D412" s="181" t="str">
        <f>'Struktur Trp MM'!D31</f>
        <v>Aussenfläche</v>
      </c>
      <c r="E412" s="195">
        <f>'Struktur Trp MM'!E31</f>
        <v>0</v>
      </c>
      <c r="F412" s="551" t="str">
        <f>'Struktur Trp MM'!F31</f>
        <v>-</v>
      </c>
      <c r="G412" s="551">
        <f>'Struktur Trp MM'!G31</f>
        <v>0</v>
      </c>
      <c r="H412" s="528">
        <f>'Struktur Trp MM'!H31</f>
        <v>0</v>
      </c>
      <c r="I412" s="181" t="s">
        <v>28</v>
      </c>
      <c r="J412" s="181" t="s">
        <v>866</v>
      </c>
      <c r="K412" s="181">
        <f>'Struktur Trp MM'!I31</f>
        <v>0</v>
      </c>
    </row>
    <row r="413" spans="1:11" s="61" customFormat="1" ht="15" customHeight="1" x14ac:dyDescent="0.2">
      <c r="A413" s="181" t="str">
        <f>'Struktur Trp MM'!A32</f>
        <v>G.2.6</v>
      </c>
      <c r="B413" s="181" t="str">
        <f>'Struktur Trp MM'!B32</f>
        <v>Verladerampe</v>
      </c>
      <c r="C413" s="181" t="str">
        <f>'Struktur Trp MM'!C32</f>
        <v>BUF 10</v>
      </c>
      <c r="D413" s="181" t="str">
        <f>'Struktur Trp MM'!D32</f>
        <v>Aussenfläche</v>
      </c>
      <c r="E413" s="195">
        <f>'Struktur Trp MM'!E32</f>
        <v>0</v>
      </c>
      <c r="F413" s="551">
        <f>'Struktur Trp MM'!F32</f>
        <v>56</v>
      </c>
      <c r="G413" s="551" t="str">
        <f>'Struktur Trp MM'!G32</f>
        <v>-</v>
      </c>
      <c r="H413" s="528">
        <f>'Struktur Trp MM'!H32</f>
        <v>0</v>
      </c>
      <c r="I413" s="181" t="s">
        <v>28</v>
      </c>
      <c r="J413" s="181" t="s">
        <v>866</v>
      </c>
      <c r="K413" s="181">
        <f>'Struktur Trp MM'!I32</f>
        <v>0</v>
      </c>
    </row>
    <row r="414" spans="1:11" s="61" customFormat="1" ht="15" customHeight="1" x14ac:dyDescent="0.2">
      <c r="A414" s="181" t="str">
        <f>'Struktur Trp MM'!A33</f>
        <v>G.2.7</v>
      </c>
      <c r="B414" s="181" t="str">
        <f>'Struktur Trp MM'!B33</f>
        <v>Vorplatz / Wendeplatz (Beleuchtung ist im PTB zu definieren)</v>
      </c>
      <c r="C414" s="181" t="str">
        <f>'Struktur Trp MM'!C33</f>
        <v>BUF 10</v>
      </c>
      <c r="D414" s="181" t="str">
        <f>'Struktur Trp MM'!D33</f>
        <v>Aussenfläche</v>
      </c>
      <c r="E414" s="195">
        <f>'Struktur Trp MM'!E33</f>
        <v>0</v>
      </c>
      <c r="F414" s="551">
        <f>'Struktur Trp MM'!F33</f>
        <v>300</v>
      </c>
      <c r="G414" s="551" t="str">
        <f>'Struktur Trp MM'!G33</f>
        <v>-</v>
      </c>
      <c r="H414" s="528">
        <f>'Struktur Trp MM'!H33</f>
        <v>0</v>
      </c>
      <c r="I414" s="181" t="s">
        <v>28</v>
      </c>
      <c r="J414" s="181" t="s">
        <v>866</v>
      </c>
      <c r="K414" s="181">
        <f>'Struktur Trp MM'!I33</f>
        <v>0</v>
      </c>
    </row>
    <row r="415" spans="1:11" s="61" customFormat="1" ht="15" customHeight="1" x14ac:dyDescent="0.2">
      <c r="A415" s="181" t="str">
        <f>'Struktur Trp MM'!A34</f>
        <v>G.2.8</v>
      </c>
      <c r="B415" s="181" t="str">
        <f>'Struktur Trp MM'!B34</f>
        <v>Parkplätze für Militär- und Verwaltungsfahrzeuge</v>
      </c>
      <c r="C415" s="181" t="str">
        <f>'Struktur Trp MM'!C34</f>
        <v>BUF 10</v>
      </c>
      <c r="D415" s="181" t="str">
        <f>'Struktur Trp MM'!D34</f>
        <v>Aussenfläche</v>
      </c>
      <c r="E415" s="195">
        <f>'Struktur Trp MM'!E34</f>
        <v>0</v>
      </c>
      <c r="F415" s="551" t="str">
        <f>'Struktur Trp MM'!F34</f>
        <v>-</v>
      </c>
      <c r="G415" s="551">
        <f>'Struktur Trp MM'!G34</f>
        <v>15</v>
      </c>
      <c r="H415" s="528">
        <f>'Struktur Trp MM'!H34</f>
        <v>0</v>
      </c>
      <c r="I415" s="181" t="s">
        <v>28</v>
      </c>
      <c r="J415" s="181" t="s">
        <v>866</v>
      </c>
      <c r="K415" s="181">
        <f>'Struktur Trp MM'!I34</f>
        <v>0</v>
      </c>
    </row>
    <row r="416" spans="1:11" s="61" customFormat="1" ht="15" customHeight="1" x14ac:dyDescent="0.2">
      <c r="A416" s="181" t="str">
        <f>'Struktur Trp MM'!A37</f>
        <v>---</v>
      </c>
      <c r="B416" s="181">
        <f>'Struktur Trp MM'!B37</f>
        <v>0</v>
      </c>
      <c r="C416" s="181" t="str">
        <f>'Struktur Trp MM'!C37</f>
        <v>---</v>
      </c>
      <c r="D416" s="181" t="str">
        <f>'Struktur Trp MM'!D37</f>
        <v>m²</v>
      </c>
      <c r="E416" s="195">
        <f>'Struktur Trp MM'!E37</f>
        <v>0</v>
      </c>
      <c r="F416" s="551" t="str">
        <f>'Struktur Trp MM'!F37</f>
        <v>-</v>
      </c>
      <c r="G416" s="551">
        <f>'Struktur Trp MM'!G37</f>
        <v>0</v>
      </c>
      <c r="H416" s="528">
        <f>'Struktur Trp MM'!H37</f>
        <v>0</v>
      </c>
      <c r="I416" s="181" t="s">
        <v>28</v>
      </c>
      <c r="J416" s="181" t="s">
        <v>866</v>
      </c>
      <c r="K416" s="181">
        <f>'Struktur Trp MM'!I37</f>
        <v>0</v>
      </c>
    </row>
    <row r="417" spans="1:11" s="61" customFormat="1" ht="15" customHeight="1" x14ac:dyDescent="0.2">
      <c r="A417" s="181" t="str">
        <f>'Struktur Trp MM'!A38</f>
        <v>---</v>
      </c>
      <c r="B417" s="181">
        <f>'Struktur Trp MM'!B38</f>
        <v>0</v>
      </c>
      <c r="C417" s="181" t="str">
        <f>'Struktur Trp MM'!C38</f>
        <v>---</v>
      </c>
      <c r="D417" s="181" t="str">
        <f>'Struktur Trp MM'!D38</f>
        <v>m²</v>
      </c>
      <c r="E417" s="195">
        <f>'Struktur Trp MM'!E38</f>
        <v>0</v>
      </c>
      <c r="F417" s="551" t="str">
        <f>'Struktur Trp MM'!F38</f>
        <v>-</v>
      </c>
      <c r="G417" s="551">
        <f>'Struktur Trp MM'!G38</f>
        <v>0</v>
      </c>
      <c r="H417" s="528">
        <f>'Struktur Trp MM'!H38</f>
        <v>0</v>
      </c>
      <c r="I417" s="181" t="s">
        <v>28</v>
      </c>
      <c r="J417" s="181" t="s">
        <v>866</v>
      </c>
      <c r="K417" s="181">
        <f>'Struktur Trp MM'!I38</f>
        <v>0</v>
      </c>
    </row>
    <row r="418" spans="1:11" s="61" customFormat="1" ht="15" customHeight="1" x14ac:dyDescent="0.2">
      <c r="A418" s="181" t="str">
        <f>'Struktur Trp MM'!A39</f>
        <v>---</v>
      </c>
      <c r="B418" s="181">
        <f>'Struktur Trp MM'!B39</f>
        <v>0</v>
      </c>
      <c r="C418" s="181" t="str">
        <f>'Struktur Trp MM'!C39</f>
        <v>---</v>
      </c>
      <c r="D418" s="181" t="str">
        <f>'Struktur Trp MM'!D39</f>
        <v>m²</v>
      </c>
      <c r="E418" s="195">
        <f>'Struktur Trp MM'!E39</f>
        <v>0</v>
      </c>
      <c r="F418" s="551" t="str">
        <f>'Struktur Trp MM'!F39</f>
        <v>-</v>
      </c>
      <c r="G418" s="551">
        <f>'Struktur Trp MM'!G39</f>
        <v>0</v>
      </c>
      <c r="H418" s="528">
        <f>'Struktur Trp MM'!H39</f>
        <v>0</v>
      </c>
      <c r="I418" s="181" t="s">
        <v>28</v>
      </c>
      <c r="J418" s="181" t="s">
        <v>866</v>
      </c>
      <c r="K418" s="181">
        <f>'Struktur Trp MM'!I39</f>
        <v>0</v>
      </c>
    </row>
    <row r="419" spans="1:11" s="61" customFormat="1" ht="15" customHeight="1" x14ac:dyDescent="0.2">
      <c r="A419" s="181" t="str">
        <f>'Struktur Trp MM'!A40</f>
        <v>---</v>
      </c>
      <c r="B419" s="181">
        <f>'Struktur Trp MM'!B40</f>
        <v>0</v>
      </c>
      <c r="C419" s="181" t="str">
        <f>'Struktur Trp MM'!C40</f>
        <v>---</v>
      </c>
      <c r="D419" s="181" t="str">
        <f>'Struktur Trp MM'!D40</f>
        <v>m²</v>
      </c>
      <c r="E419" s="195">
        <f>'Struktur Trp MM'!E40</f>
        <v>0</v>
      </c>
      <c r="F419" s="551" t="str">
        <f>'Struktur Trp MM'!F40</f>
        <v>-</v>
      </c>
      <c r="G419" s="551">
        <f>'Struktur Trp MM'!G40</f>
        <v>0</v>
      </c>
      <c r="H419" s="528">
        <f>'Struktur Trp MM'!H40</f>
        <v>0</v>
      </c>
      <c r="I419" s="181" t="s">
        <v>28</v>
      </c>
      <c r="J419" s="181" t="s">
        <v>866</v>
      </c>
      <c r="K419" s="181">
        <f>'Struktur Trp MM'!I40</f>
        <v>0</v>
      </c>
    </row>
    <row r="420" spans="1:11" s="61" customFormat="1" ht="15" customHeight="1" x14ac:dyDescent="0.2">
      <c r="A420" s="181" t="str">
        <f>'Struktur Trp MM'!A41</f>
        <v>---</v>
      </c>
      <c r="B420" s="181">
        <f>'Struktur Trp MM'!B41</f>
        <v>0</v>
      </c>
      <c r="C420" s="181" t="str">
        <f>'Struktur Trp MM'!C41</f>
        <v>---</v>
      </c>
      <c r="D420" s="181" t="str">
        <f>'Struktur Trp MM'!D41</f>
        <v>m²</v>
      </c>
      <c r="E420" s="195">
        <f>'Struktur Trp MM'!E41</f>
        <v>0</v>
      </c>
      <c r="F420" s="551" t="str">
        <f>'Struktur Trp MM'!F41</f>
        <v>-</v>
      </c>
      <c r="G420" s="551">
        <f>'Struktur Trp MM'!G41</f>
        <v>0</v>
      </c>
      <c r="H420" s="528">
        <f>'Struktur Trp MM'!H41</f>
        <v>0</v>
      </c>
      <c r="I420" s="181" t="s">
        <v>28</v>
      </c>
      <c r="J420" s="181" t="s">
        <v>866</v>
      </c>
      <c r="K420" s="181">
        <f>'Struktur Trp MM'!I41</f>
        <v>0</v>
      </c>
    </row>
    <row r="421" spans="1:11" s="61" customFormat="1" ht="15" customHeight="1" x14ac:dyDescent="0.2">
      <c r="A421" s="181" t="str">
        <f>'Struktur LBA'!A16</f>
        <v>A.2.3</v>
      </c>
      <c r="B421" s="181" t="str">
        <f>'Struktur LBA'!B16</f>
        <v>Aufenthaltsraum für zivile Mitarbeiter mit kleiner Tee-Küche</v>
      </c>
      <c r="C421" s="181" t="str">
        <f>'Struktur LBA'!C16</f>
        <v>HNF 1</v>
      </c>
      <c r="D421" s="181" t="str">
        <f>'Struktur LBA'!D16</f>
        <v>m2/Mitarbeiter</v>
      </c>
      <c r="E421" s="195">
        <f>'Struktur LBA'!E16</f>
        <v>0</v>
      </c>
      <c r="F421" s="551">
        <f>'Struktur LBA'!F16</f>
        <v>1.3</v>
      </c>
      <c r="G421" s="551" t="str">
        <f>'Struktur LBA'!G16</f>
        <v>-</v>
      </c>
      <c r="H421" s="528">
        <f>'Struktur LBA'!H16</f>
        <v>0</v>
      </c>
      <c r="I421" s="181" t="s">
        <v>973</v>
      </c>
      <c r="J421" s="181" t="s">
        <v>1094</v>
      </c>
      <c r="K421" s="181">
        <f>'Struktur LBA'!I16</f>
        <v>0</v>
      </c>
    </row>
    <row r="422" spans="1:11" s="61" customFormat="1" ht="15" customHeight="1" x14ac:dyDescent="0.2">
      <c r="A422" s="181" t="str">
        <f>'Struktur LBA'!A19</f>
        <v>H.2.5</v>
      </c>
      <c r="B422" s="181" t="str">
        <f>'Struktur LBA'!B19</f>
        <v>Loge</v>
      </c>
      <c r="C422" s="181" t="str">
        <f>'Struktur LBA'!C19</f>
        <v>HNF 2</v>
      </c>
      <c r="D422" s="181" t="str">
        <f>'Struktur LBA'!D19</f>
        <v>Raum</v>
      </c>
      <c r="E422" s="195">
        <f>'Struktur LBA'!E19</f>
        <v>0</v>
      </c>
      <c r="F422" s="551">
        <f>'Struktur LBA'!F19</f>
        <v>21</v>
      </c>
      <c r="G422" s="551" t="str">
        <f>'Struktur LBA'!G19</f>
        <v>-</v>
      </c>
      <c r="H422" s="528">
        <f>'Struktur LBA'!H19</f>
        <v>0</v>
      </c>
      <c r="I422" s="181" t="s">
        <v>973</v>
      </c>
      <c r="J422" s="181" t="s">
        <v>1094</v>
      </c>
      <c r="K422" s="181">
        <f>'Struktur LBA'!I19</f>
        <v>0</v>
      </c>
    </row>
    <row r="423" spans="1:11" s="61" customFormat="1" ht="15" customHeight="1" x14ac:dyDescent="0.2">
      <c r="A423" s="181" t="str">
        <f>'Struktur LBA'!A20</f>
        <v>H.2.8</v>
      </c>
      <c r="B423" s="181" t="str">
        <f>'Struktur LBA'!B20</f>
        <v>Sanitärräume Damen (WC, Lavabo)</v>
      </c>
      <c r="C423" s="181" t="str">
        <f>'Struktur LBA'!C20</f>
        <v>NNF 7</v>
      </c>
      <c r="D423" s="181" t="str">
        <f>'Struktur LBA'!D20</f>
        <v>Raum</v>
      </c>
      <c r="E423" s="195">
        <f>'Struktur LBA'!E20</f>
        <v>0</v>
      </c>
      <c r="F423" s="551">
        <f>'Struktur LBA'!F20</f>
        <v>2</v>
      </c>
      <c r="G423" s="551" t="str">
        <f>'Struktur LBA'!G20</f>
        <v>-</v>
      </c>
      <c r="H423" s="528">
        <f>'Struktur LBA'!H20</f>
        <v>0</v>
      </c>
      <c r="I423" s="181" t="s">
        <v>973</v>
      </c>
      <c r="J423" s="181" t="s">
        <v>1094</v>
      </c>
      <c r="K423" s="181">
        <f>'Struktur LBA'!I20</f>
        <v>0</v>
      </c>
    </row>
    <row r="424" spans="1:11" s="61" customFormat="1" ht="15" customHeight="1" x14ac:dyDescent="0.2">
      <c r="A424" s="181" t="str">
        <f>'Struktur LBA'!A21</f>
        <v>H.2.9</v>
      </c>
      <c r="B424" s="181" t="str">
        <f>'Struktur LBA'!B21</f>
        <v>Sanitärräume Herren (WC, Lavabo)</v>
      </c>
      <c r="C424" s="181" t="str">
        <f>'Struktur LBA'!C21</f>
        <v>NNF 7</v>
      </c>
      <c r="D424" s="181" t="str">
        <f>'Struktur LBA'!D21</f>
        <v>Raum</v>
      </c>
      <c r="E424" s="195">
        <f>'Struktur LBA'!E21</f>
        <v>0</v>
      </c>
      <c r="F424" s="551">
        <f>'Struktur LBA'!F21</f>
        <v>2</v>
      </c>
      <c r="G424" s="551" t="str">
        <f>'Struktur LBA'!G21</f>
        <v>-</v>
      </c>
      <c r="H424" s="528">
        <f>'Struktur LBA'!H21</f>
        <v>0</v>
      </c>
      <c r="I424" s="181" t="s">
        <v>973</v>
      </c>
      <c r="J424" s="181" t="s">
        <v>1094</v>
      </c>
      <c r="K424" s="181">
        <f>'Struktur LBA'!I21</f>
        <v>0</v>
      </c>
    </row>
    <row r="425" spans="1:11" s="61" customFormat="1" ht="15" customHeight="1" x14ac:dyDescent="0.2">
      <c r="A425" s="181" t="str">
        <f>'Struktur LBA'!A25</f>
        <v>B.1.3.1</v>
      </c>
      <c r="B425" s="181" t="str">
        <f>'Struktur LBA'!B25</f>
        <v>2-er Büro (2 BAP)</v>
      </c>
      <c r="C425" s="181" t="str">
        <f>'Struktur LBA'!C25</f>
        <v>HNF 2</v>
      </c>
      <c r="D425" s="181" t="str">
        <f>'Struktur LBA'!D25</f>
        <v>m2/MA</v>
      </c>
      <c r="E425" s="195">
        <f>'Struktur LBA'!E25</f>
        <v>0</v>
      </c>
      <c r="F425" s="551">
        <f>'Struktur LBA'!F25</f>
        <v>10.5</v>
      </c>
      <c r="G425" s="551">
        <f>'Struktur LBA'!G25</f>
        <v>21</v>
      </c>
      <c r="H425" s="528">
        <f>'Struktur LBA'!H25</f>
        <v>0</v>
      </c>
      <c r="I425" s="181" t="s">
        <v>973</v>
      </c>
      <c r="J425" s="181" t="s">
        <v>1094</v>
      </c>
      <c r="K425" s="181">
        <f>'Struktur LBA'!I25</f>
        <v>0</v>
      </c>
    </row>
    <row r="426" spans="1:11" s="61" customFormat="1" ht="15" customHeight="1" x14ac:dyDescent="0.2">
      <c r="A426" s="181" t="str">
        <f>'Struktur LBA'!A26</f>
        <v>B.1.3.2</v>
      </c>
      <c r="B426" s="181" t="str">
        <f>'Struktur LBA'!B26</f>
        <v xml:space="preserve">1-er Büro (1 BAP) </v>
      </c>
      <c r="C426" s="181" t="str">
        <f>'Struktur LBA'!C26</f>
        <v>HNF 2</v>
      </c>
      <c r="D426" s="181" t="str">
        <f>'Struktur LBA'!D26</f>
        <v>m2/MA</v>
      </c>
      <c r="E426" s="195">
        <f>'Struktur LBA'!E26</f>
        <v>0</v>
      </c>
      <c r="F426" s="551">
        <f>'Struktur LBA'!F26</f>
        <v>10.5</v>
      </c>
      <c r="G426" s="551" t="str">
        <f>'Struktur LBA'!G26</f>
        <v>-</v>
      </c>
      <c r="H426" s="528">
        <f>'Struktur LBA'!H26</f>
        <v>0</v>
      </c>
      <c r="I426" s="181" t="s">
        <v>973</v>
      </c>
      <c r="J426" s="181" t="s">
        <v>1094</v>
      </c>
      <c r="K426" s="181">
        <f>'Struktur LBA'!I26</f>
        <v>0</v>
      </c>
    </row>
    <row r="427" spans="1:11" s="61" customFormat="1" ht="15" customHeight="1" x14ac:dyDescent="0.2">
      <c r="A427" s="181" t="str">
        <f>'Struktur LBA'!A27</f>
        <v>B.1.3.3</v>
      </c>
      <c r="B427" s="181" t="str">
        <f>'Struktur LBA'!B27</f>
        <v>3-er Mehrplatzbüro (3 BAP)</v>
      </c>
      <c r="C427" s="181" t="str">
        <f>'Struktur LBA'!C27</f>
        <v>HNF 2</v>
      </c>
      <c r="D427" s="181" t="str">
        <f>'Struktur LBA'!D27</f>
        <v>m2/MA</v>
      </c>
      <c r="E427" s="195">
        <f>'Struktur LBA'!E27</f>
        <v>0</v>
      </c>
      <c r="F427" s="551">
        <f>'Struktur LBA'!F27</f>
        <v>7</v>
      </c>
      <c r="G427" s="551">
        <f>'Struktur LBA'!G27</f>
        <v>21</v>
      </c>
      <c r="H427" s="528">
        <f>'Struktur LBA'!H27</f>
        <v>0</v>
      </c>
      <c r="I427" s="181" t="s">
        <v>973</v>
      </c>
      <c r="J427" s="181" t="s">
        <v>1094</v>
      </c>
      <c r="K427" s="181">
        <f>'Struktur LBA'!I27</f>
        <v>0</v>
      </c>
    </row>
    <row r="428" spans="1:11" s="61" customFormat="1" ht="15" customHeight="1" x14ac:dyDescent="0.2">
      <c r="A428" s="181" t="str">
        <f>'Struktur LBA'!A30</f>
        <v>B.3.1</v>
      </c>
      <c r="B428" s="181" t="str">
        <f>'Struktur LBA'!B30</f>
        <v>Rapportraum</v>
      </c>
      <c r="C428" s="181" t="str">
        <f>'Struktur LBA'!C30</f>
        <v>HNF 2</v>
      </c>
      <c r="D428" s="181" t="str">
        <f>'Struktur LBA'!D30</f>
        <v>m2/AdA</v>
      </c>
      <c r="E428" s="195">
        <f>'Struktur LBA'!E30</f>
        <v>0</v>
      </c>
      <c r="F428" s="551">
        <f>'Struktur LBA'!F30</f>
        <v>2</v>
      </c>
      <c r="G428" s="551" t="str">
        <f>'Struktur LBA'!G30</f>
        <v>-</v>
      </c>
      <c r="H428" s="528">
        <f>'Struktur LBA'!H30</f>
        <v>0</v>
      </c>
      <c r="I428" s="181" t="s">
        <v>973</v>
      </c>
      <c r="J428" s="181" t="s">
        <v>1094</v>
      </c>
      <c r="K428" s="181">
        <f>'Struktur LBA'!I30</f>
        <v>0</v>
      </c>
    </row>
    <row r="429" spans="1:11" s="61" customFormat="1" ht="15" customHeight="1" x14ac:dyDescent="0.2">
      <c r="A429" s="181" t="str">
        <f>'Struktur LBA'!A31</f>
        <v>B1.1</v>
      </c>
      <c r="B429" s="181" t="str">
        <f>'Struktur LBA'!B31</f>
        <v>Lagerräume Sauberwäsche Betreiber</v>
      </c>
      <c r="C429" s="181" t="str">
        <f>'Struktur LBA'!C31</f>
        <v>HNF 4</v>
      </c>
      <c r="D429" s="181" t="str">
        <f>'Struktur LBA'!D31</f>
        <v>Raum</v>
      </c>
      <c r="E429" s="195">
        <f>'Struktur LBA'!E31</f>
        <v>0</v>
      </c>
      <c r="F429" s="551">
        <f>'Struktur LBA'!F31</f>
        <v>10.5</v>
      </c>
      <c r="G429" s="551" t="str">
        <f>'Struktur LBA'!G31</f>
        <v>-</v>
      </c>
      <c r="H429" s="528">
        <f>'Struktur LBA'!H31</f>
        <v>0</v>
      </c>
      <c r="I429" s="181" t="s">
        <v>973</v>
      </c>
      <c r="J429" s="181" t="s">
        <v>1094</v>
      </c>
      <c r="K429" s="181">
        <f>'Struktur LBA'!I31</f>
        <v>0</v>
      </c>
    </row>
    <row r="430" spans="1:11" s="61" customFormat="1" ht="15" customHeight="1" x14ac:dyDescent="0.2">
      <c r="A430" s="181" t="str">
        <f>'Struktur LBA'!A32</f>
        <v>B.1.2</v>
      </c>
      <c r="B430" s="181" t="str">
        <f>'Struktur LBA'!B32</f>
        <v>Entsorgungsdepot</v>
      </c>
      <c r="C430" s="181" t="str">
        <f>'Struktur LBA'!C32</f>
        <v>HNF 4</v>
      </c>
      <c r="D430" s="181" t="str">
        <f>'Struktur LBA'!D32</f>
        <v>Raum</v>
      </c>
      <c r="E430" s="195">
        <f>'Struktur LBA'!E32</f>
        <v>0</v>
      </c>
      <c r="F430" s="551">
        <f>'Struktur LBA'!F32</f>
        <v>10.5</v>
      </c>
      <c r="G430" s="551" t="str">
        <f>'Struktur LBA'!G32</f>
        <v>-</v>
      </c>
      <c r="H430" s="528">
        <f>'Struktur LBA'!H32</f>
        <v>0</v>
      </c>
      <c r="I430" s="181" t="s">
        <v>973</v>
      </c>
      <c r="J430" s="181" t="s">
        <v>1094</v>
      </c>
      <c r="K430" s="181">
        <f>'Struktur LBA'!I32</f>
        <v>0</v>
      </c>
    </row>
    <row r="431" spans="1:11" s="61" customFormat="1" ht="15" customHeight="1" x14ac:dyDescent="0.2">
      <c r="A431" s="181" t="str">
        <f>'Struktur LBA'!A33</f>
        <v>B1.2</v>
      </c>
      <c r="B431" s="181" t="str">
        <f>'Struktur LBA'!B33</f>
        <v>Büromaterial und Geräte</v>
      </c>
      <c r="C431" s="181" t="str">
        <f>'Struktur LBA'!C33</f>
        <v>HNF 4</v>
      </c>
      <c r="D431" s="181" t="str">
        <f>'Struktur LBA'!D33</f>
        <v>Raum</v>
      </c>
      <c r="E431" s="195">
        <f>'Struktur LBA'!E33</f>
        <v>0</v>
      </c>
      <c r="F431" s="551">
        <f>'Struktur LBA'!F33</f>
        <v>10.5</v>
      </c>
      <c r="G431" s="551" t="str">
        <f>'Struktur LBA'!G33</f>
        <v>-</v>
      </c>
      <c r="H431" s="528">
        <f>'Struktur LBA'!H33</f>
        <v>0</v>
      </c>
      <c r="I431" s="181" t="s">
        <v>973</v>
      </c>
      <c r="J431" s="181" t="s">
        <v>1094</v>
      </c>
      <c r="K431" s="181">
        <f>'Struktur LBA'!I33</f>
        <v>0</v>
      </c>
    </row>
    <row r="432" spans="1:11" s="61" customFormat="1" ht="15" customHeight="1" x14ac:dyDescent="0.2">
      <c r="A432" s="181" t="str">
        <f>'Struktur LBA'!A34</f>
        <v>B.1.3</v>
      </c>
      <c r="B432" s="181" t="str">
        <f>'Struktur LBA'!B34</f>
        <v xml:space="preserve">Archivraum </v>
      </c>
      <c r="C432" s="181" t="str">
        <f>'Struktur LBA'!C34</f>
        <v>HNF 4</v>
      </c>
      <c r="D432" s="181" t="str">
        <f>'Struktur LBA'!D34</f>
        <v>Raum</v>
      </c>
      <c r="E432" s="195">
        <f>'Struktur LBA'!E34</f>
        <v>0</v>
      </c>
      <c r="F432" s="551">
        <f>'Struktur LBA'!F34</f>
        <v>10.5</v>
      </c>
      <c r="G432" s="551" t="str">
        <f>'Struktur LBA'!G34</f>
        <v>-</v>
      </c>
      <c r="H432" s="528">
        <f>'Struktur LBA'!H34</f>
        <v>0</v>
      </c>
      <c r="I432" s="181" t="s">
        <v>973</v>
      </c>
      <c r="J432" s="181" t="s">
        <v>1094</v>
      </c>
      <c r="K432" s="181">
        <f>'Struktur LBA'!I34</f>
        <v>0</v>
      </c>
    </row>
    <row r="433" spans="1:11" s="61" customFormat="1" ht="15" customHeight="1" x14ac:dyDescent="0.2">
      <c r="A433" s="181" t="str">
        <f>'Struktur LBA'!A35</f>
        <v>F.1.7.1</v>
      </c>
      <c r="B433" s="181" t="str">
        <f>'Struktur LBA'!B35</f>
        <v>Zimmer Betriebssanitäter</v>
      </c>
      <c r="C433" s="181" t="str">
        <f>'Struktur LBA'!C35</f>
        <v>HNF 6</v>
      </c>
      <c r="D433" s="181" t="str">
        <f>'Struktur LBA'!D35</f>
        <v>Raum</v>
      </c>
      <c r="E433" s="195">
        <f>'Struktur LBA'!E35</f>
        <v>0</v>
      </c>
      <c r="F433" s="551">
        <f>'Struktur LBA'!F35</f>
        <v>10.5</v>
      </c>
      <c r="G433" s="551" t="str">
        <f>'Struktur LBA'!G35</f>
        <v>-</v>
      </c>
      <c r="H433" s="528">
        <f>'Struktur LBA'!H35</f>
        <v>0</v>
      </c>
      <c r="I433" s="181" t="s">
        <v>973</v>
      </c>
      <c r="J433" s="181" t="s">
        <v>1094</v>
      </c>
      <c r="K433" s="181">
        <f>'Struktur LBA'!I35</f>
        <v>0</v>
      </c>
    </row>
    <row r="434" spans="1:11" s="61" customFormat="1" ht="15" customHeight="1" x14ac:dyDescent="0.2">
      <c r="A434" s="181" t="str">
        <f>'Struktur LBA'!A36</f>
        <v>A.3.7</v>
      </c>
      <c r="B434" s="181" t="str">
        <f>'Struktur LBA'!B36</f>
        <v>Putzraum (Reinigungsgeräte) Betreiber</v>
      </c>
      <c r="C434" s="181" t="str">
        <f>'Struktur LBA'!C36</f>
        <v>NNF 7</v>
      </c>
      <c r="D434" s="181" t="str">
        <f>'Struktur LBA'!D36</f>
        <v>Raum</v>
      </c>
      <c r="E434" s="195">
        <f>'Struktur LBA'!E36</f>
        <v>0</v>
      </c>
      <c r="F434" s="551">
        <f>'Struktur LBA'!F36</f>
        <v>8</v>
      </c>
      <c r="G434" s="551" t="str">
        <f>'Struktur LBA'!G36</f>
        <v>-</v>
      </c>
      <c r="H434" s="528">
        <f>'Struktur LBA'!H36</f>
        <v>0</v>
      </c>
      <c r="I434" s="181" t="s">
        <v>973</v>
      </c>
      <c r="J434" s="181" t="s">
        <v>1094</v>
      </c>
      <c r="K434" s="181">
        <f>'Struktur LBA'!I36</f>
        <v>0</v>
      </c>
    </row>
    <row r="435" spans="1:11" s="61" customFormat="1" ht="15" customHeight="1" x14ac:dyDescent="0.2">
      <c r="A435" s="181" t="str">
        <f>'Struktur LBA'!A37</f>
        <v>A.3.8</v>
      </c>
      <c r="B435" s="181" t="str">
        <f>'Struktur LBA'!B37</f>
        <v>Umkleideraum mit Schränken</v>
      </c>
      <c r="C435" s="181" t="str">
        <f>'Struktur LBA'!C37</f>
        <v>NNF 7</v>
      </c>
      <c r="D435" s="181" t="str">
        <f>'Struktur LBA'!D37</f>
        <v>MA</v>
      </c>
      <c r="E435" s="195">
        <f>'Struktur LBA'!E37</f>
        <v>0</v>
      </c>
      <c r="F435" s="551">
        <f>'Struktur LBA'!F37</f>
        <v>0.8</v>
      </c>
      <c r="G435" s="551" t="str">
        <f>'Struktur LBA'!G37</f>
        <v>-</v>
      </c>
      <c r="H435" s="528">
        <f>'Struktur LBA'!H37</f>
        <v>0</v>
      </c>
      <c r="I435" s="181" t="s">
        <v>973</v>
      </c>
      <c r="J435" s="181" t="s">
        <v>1094</v>
      </c>
      <c r="K435" s="181">
        <f>'Struktur LBA'!I37</f>
        <v>0</v>
      </c>
    </row>
    <row r="436" spans="1:11" s="61" customFormat="1" ht="15" customHeight="1" x14ac:dyDescent="0.2">
      <c r="A436" s="181" t="str">
        <f>'Struktur LBA'!A38</f>
        <v>A.3.9</v>
      </c>
      <c r="B436" s="181" t="str">
        <f>'Struktur LBA'!B38</f>
        <v>WC / DU</v>
      </c>
      <c r="C436" s="181" t="str">
        <f>'Struktur LBA'!C38</f>
        <v>NNF 7</v>
      </c>
      <c r="D436" s="181" t="str">
        <f>'Struktur LBA'!D38</f>
        <v>m2/AdA</v>
      </c>
      <c r="E436" s="195">
        <f>'Struktur LBA'!E38</f>
        <v>0</v>
      </c>
      <c r="F436" s="551">
        <f>'Struktur LBA'!F38</f>
        <v>13</v>
      </c>
      <c r="G436" s="551" t="str">
        <f>'Struktur LBA'!G38</f>
        <v>-</v>
      </c>
      <c r="H436" s="528">
        <f>'Struktur LBA'!H38</f>
        <v>0</v>
      </c>
      <c r="I436" s="181" t="s">
        <v>973</v>
      </c>
      <c r="J436" s="181" t="s">
        <v>1094</v>
      </c>
      <c r="K436" s="181">
        <f>'Struktur LBA'!I38</f>
        <v>0</v>
      </c>
    </row>
    <row r="437" spans="1:11" s="61" customFormat="1" ht="15" customHeight="1" x14ac:dyDescent="0.2">
      <c r="A437" s="181" t="str">
        <f>'Struktur LBA'!A39</f>
        <v>A.4.1</v>
      </c>
      <c r="B437" s="181" t="str">
        <f>'Struktur LBA'!B39</f>
        <v>Fhr N Raum / Wirerzenter</v>
      </c>
      <c r="C437" s="181" t="str">
        <f>'Struktur LBA'!C39</f>
        <v>NNF 7</v>
      </c>
      <c r="D437" s="181" t="str">
        <f>'Struktur LBA'!D39</f>
        <v>Modul</v>
      </c>
      <c r="E437" s="195">
        <f>'Struktur LBA'!E39</f>
        <v>0</v>
      </c>
      <c r="F437" s="551">
        <f>'Struktur LBA'!F39</f>
        <v>12</v>
      </c>
      <c r="G437" s="551" t="str">
        <f>'Struktur LBA'!G39</f>
        <v>-</v>
      </c>
      <c r="H437" s="528">
        <f>'Struktur LBA'!H39</f>
        <v>0</v>
      </c>
      <c r="I437" s="181" t="s">
        <v>973</v>
      </c>
      <c r="J437" s="181" t="s">
        <v>1094</v>
      </c>
      <c r="K437" s="181">
        <f>'Struktur LBA'!I39</f>
        <v>0</v>
      </c>
    </row>
    <row r="438" spans="1:11" s="61" customFormat="1" ht="15" customHeight="1" x14ac:dyDescent="0.2">
      <c r="A438" s="181" t="str">
        <f>'Struktur LBA'!A40</f>
        <v>10.1.1</v>
      </c>
      <c r="B438" s="181" t="str">
        <f>'Struktur LBA'!B40</f>
        <v>Parkplätze Militär- und Verwaltungsfahrzeuge</v>
      </c>
      <c r="C438" s="181" t="str">
        <f>'Struktur LBA'!C40</f>
        <v>BUF 10</v>
      </c>
      <c r="D438" s="181" t="str">
        <f>'Struktur LBA'!D40</f>
        <v>Aussenfläche</v>
      </c>
      <c r="E438" s="195">
        <f>'Struktur LBA'!E40</f>
        <v>0</v>
      </c>
      <c r="F438" s="551">
        <f>'Struktur LBA'!F40</f>
        <v>15</v>
      </c>
      <c r="G438" s="551" t="str">
        <f>'Struktur LBA'!G40</f>
        <v>-</v>
      </c>
      <c r="H438" s="528">
        <f>'Struktur LBA'!H40</f>
        <v>0</v>
      </c>
      <c r="I438" s="181" t="s">
        <v>973</v>
      </c>
      <c r="J438" s="181" t="s">
        <v>1094</v>
      </c>
      <c r="K438" s="181">
        <f>'Struktur LBA'!I40</f>
        <v>0</v>
      </c>
    </row>
    <row r="439" spans="1:11" s="61" customFormat="1" ht="15" customHeight="1" x14ac:dyDescent="0.2">
      <c r="A439" s="181" t="str">
        <f>'Struktur LBA'!A41</f>
        <v>10.1.2</v>
      </c>
      <c r="B439" s="181" t="str">
        <f>'Struktur LBA'!B41</f>
        <v>Parkplätze Privatfahrzeuge</v>
      </c>
      <c r="C439" s="181" t="str">
        <f>'Struktur LBA'!C41</f>
        <v>BUF 10</v>
      </c>
      <c r="D439" s="181" t="str">
        <f>'Struktur LBA'!D41</f>
        <v>Aussenfläche</v>
      </c>
      <c r="E439" s="195">
        <f>'Struktur LBA'!E41</f>
        <v>0</v>
      </c>
      <c r="F439" s="551">
        <f>'Struktur LBA'!F41</f>
        <v>15</v>
      </c>
      <c r="G439" s="551" t="str">
        <f>'Struktur LBA'!G41</f>
        <v>-</v>
      </c>
      <c r="H439" s="528">
        <f>'Struktur LBA'!H41</f>
        <v>0</v>
      </c>
      <c r="I439" s="181" t="s">
        <v>973</v>
      </c>
      <c r="J439" s="181" t="s">
        <v>1094</v>
      </c>
      <c r="K439" s="181">
        <f>'Struktur LBA'!I41</f>
        <v>0</v>
      </c>
    </row>
    <row r="440" spans="1:11" s="61" customFormat="1" ht="15" customHeight="1" x14ac:dyDescent="0.2">
      <c r="A440" s="181" t="str">
        <f>'Struktur LBA'!A42</f>
        <v>10.2.1</v>
      </c>
      <c r="B440" s="181" t="str">
        <f>'Struktur LBA'!B42</f>
        <v xml:space="preserve">Vorplätze             </v>
      </c>
      <c r="C440" s="181" t="str">
        <f>'Struktur LBA'!C42</f>
        <v>BUF 10</v>
      </c>
      <c r="D440" s="181" t="str">
        <f>'Struktur LBA'!D42</f>
        <v>Aussenfläche</v>
      </c>
      <c r="E440" s="195">
        <f>'Struktur LBA'!E42</f>
        <v>0</v>
      </c>
      <c r="F440" s="551">
        <f>'Struktur LBA'!F42</f>
        <v>0</v>
      </c>
      <c r="G440" s="551" t="str">
        <f>'Struktur LBA'!G42</f>
        <v>-</v>
      </c>
      <c r="H440" s="528">
        <f>'Struktur LBA'!H42</f>
        <v>0</v>
      </c>
      <c r="I440" s="181" t="s">
        <v>973</v>
      </c>
      <c r="J440" s="181" t="s">
        <v>1094</v>
      </c>
      <c r="K440" s="181">
        <f>'Struktur LBA'!I42</f>
        <v>0</v>
      </c>
    </row>
    <row r="441" spans="1:11" s="61" customFormat="1" ht="15" customHeight="1" x14ac:dyDescent="0.2">
      <c r="A441" s="181" t="str">
        <f>'Struktur LBA'!A43</f>
        <v>10.2.2</v>
      </c>
      <c r="B441" s="181" t="str">
        <f>'Struktur LBA'!B43</f>
        <v xml:space="preserve">Strassen        </v>
      </c>
      <c r="C441" s="181" t="str">
        <f>'Struktur LBA'!C43</f>
        <v>BUF 10</v>
      </c>
      <c r="D441" s="181" t="str">
        <f>'Struktur LBA'!D43</f>
        <v>Aussenfläche</v>
      </c>
      <c r="E441" s="195">
        <f>'Struktur LBA'!E43</f>
        <v>0</v>
      </c>
      <c r="F441" s="551">
        <f>'Struktur LBA'!F43</f>
        <v>0</v>
      </c>
      <c r="G441" s="551" t="str">
        <f>'Struktur LBA'!G43</f>
        <v>-</v>
      </c>
      <c r="H441" s="528">
        <f>'Struktur LBA'!H43</f>
        <v>0</v>
      </c>
      <c r="I441" s="181" t="s">
        <v>973</v>
      </c>
      <c r="J441" s="181" t="s">
        <v>1094</v>
      </c>
      <c r="K441" s="181">
        <f>'Struktur LBA'!I43</f>
        <v>0</v>
      </c>
    </row>
    <row r="442" spans="1:11" s="61" customFormat="1" ht="15" customHeight="1" x14ac:dyDescent="0.2">
      <c r="A442" s="181" t="str">
        <f>'Struktur LBA'!A44</f>
        <v>10.2.3</v>
      </c>
      <c r="B442" s="181" t="str">
        <f>'Struktur LBA'!B44</f>
        <v>Wendeplätze</v>
      </c>
      <c r="C442" s="181" t="str">
        <f>'Struktur LBA'!C44</f>
        <v>BUF 10</v>
      </c>
      <c r="D442" s="181" t="str">
        <f>'Struktur LBA'!D44</f>
        <v>Aussenfläche</v>
      </c>
      <c r="E442" s="195">
        <f>'Struktur LBA'!E44</f>
        <v>0</v>
      </c>
      <c r="F442" s="551">
        <f>'Struktur LBA'!F44</f>
        <v>0</v>
      </c>
      <c r="G442" s="551" t="str">
        <f>'Struktur LBA'!G44</f>
        <v>-</v>
      </c>
      <c r="H442" s="528">
        <f>'Struktur LBA'!H44</f>
        <v>0</v>
      </c>
      <c r="I442" s="181" t="s">
        <v>973</v>
      </c>
      <c r="J442" s="181" t="s">
        <v>1094</v>
      </c>
      <c r="K442" s="181">
        <f>'Struktur LBA'!I44</f>
        <v>0</v>
      </c>
    </row>
    <row r="443" spans="1:11" s="61" customFormat="1" ht="15" customHeight="1" x14ac:dyDescent="0.2">
      <c r="A443" s="181" t="str">
        <f>'Struktur LBA'!A45</f>
        <v>10.2.4</v>
      </c>
      <c r="B443" s="181" t="str">
        <f>'Struktur LBA'!B45</f>
        <v>Freihaltefläche</v>
      </c>
      <c r="C443" s="181" t="str">
        <f>'Struktur LBA'!C45</f>
        <v>BUF 10</v>
      </c>
      <c r="D443" s="181" t="str">
        <f>'Struktur LBA'!D45</f>
        <v>Aussenfläche</v>
      </c>
      <c r="E443" s="195">
        <f>'Struktur LBA'!E45</f>
        <v>0</v>
      </c>
      <c r="F443" s="551">
        <f>'Struktur LBA'!F45</f>
        <v>0</v>
      </c>
      <c r="G443" s="551" t="str">
        <f>'Struktur LBA'!G45</f>
        <v>-</v>
      </c>
      <c r="H443" s="528">
        <f>'Struktur LBA'!H45</f>
        <v>0</v>
      </c>
      <c r="I443" s="181" t="s">
        <v>973</v>
      </c>
      <c r="J443" s="181" t="s">
        <v>1094</v>
      </c>
      <c r="K443" s="181">
        <f>'Struktur LBA'!I45</f>
        <v>0</v>
      </c>
    </row>
    <row r="444" spans="1:11" s="61" customFormat="1" ht="15" customHeight="1" x14ac:dyDescent="0.2">
      <c r="A444" s="181" t="str">
        <f>'Struktur LBA'!A49</f>
        <v>B.1.3.1</v>
      </c>
      <c r="B444" s="181" t="str">
        <f>'Struktur LBA'!B49</f>
        <v>2-er Büro (2 BAP)</v>
      </c>
      <c r="C444" s="181" t="str">
        <f>'Struktur LBA'!C49</f>
        <v>HNF 2</v>
      </c>
      <c r="D444" s="181" t="str">
        <f>'Struktur LBA'!D49</f>
        <v>m2/AdA</v>
      </c>
      <c r="E444" s="195">
        <f>'Struktur LBA'!E49</f>
        <v>0</v>
      </c>
      <c r="F444" s="551">
        <f>'Struktur LBA'!F49</f>
        <v>10.5</v>
      </c>
      <c r="G444" s="551">
        <f>'Struktur LBA'!G49</f>
        <v>21</v>
      </c>
      <c r="H444" s="528">
        <f>'Struktur LBA'!H49</f>
        <v>0</v>
      </c>
      <c r="I444" s="181" t="s">
        <v>973</v>
      </c>
      <c r="J444" s="181" t="s">
        <v>1094</v>
      </c>
      <c r="K444" s="181">
        <f>'Struktur LBA'!I49</f>
        <v>0</v>
      </c>
    </row>
    <row r="445" spans="1:11" s="61" customFormat="1" ht="15" customHeight="1" x14ac:dyDescent="0.2">
      <c r="A445" s="181" t="str">
        <f>'Struktur LBA'!A50</f>
        <v>B.1.3.2</v>
      </c>
      <c r="B445" s="181" t="str">
        <f>'Struktur LBA'!B50</f>
        <v xml:space="preserve">1-er Büro (1 BAP) </v>
      </c>
      <c r="C445" s="181" t="str">
        <f>'Struktur LBA'!C50</f>
        <v>HNF 2</v>
      </c>
      <c r="D445" s="181" t="str">
        <f>'Struktur LBA'!D50</f>
        <v>Raum</v>
      </c>
      <c r="E445" s="195">
        <f>'Struktur LBA'!E50</f>
        <v>0</v>
      </c>
      <c r="F445" s="551">
        <f>'Struktur LBA'!F50</f>
        <v>10.5</v>
      </c>
      <c r="G445" s="551" t="str">
        <f>'Struktur LBA'!G50</f>
        <v>-</v>
      </c>
      <c r="H445" s="528">
        <f>'Struktur LBA'!H50</f>
        <v>0</v>
      </c>
      <c r="I445" s="181" t="s">
        <v>973</v>
      </c>
      <c r="J445" s="181" t="s">
        <v>1094</v>
      </c>
      <c r="K445" s="181">
        <f>'Struktur LBA'!I50</f>
        <v>0</v>
      </c>
    </row>
    <row r="446" spans="1:11" s="61" customFormat="1" ht="15" customHeight="1" x14ac:dyDescent="0.2">
      <c r="A446" s="181" t="str">
        <f>'Struktur LBA'!A51</f>
        <v>B.1.3.3</v>
      </c>
      <c r="B446" s="181" t="str">
        <f>'Struktur LBA'!B51</f>
        <v>3-er Mehrplatzbüro (3 BAP)</v>
      </c>
      <c r="C446" s="181" t="str">
        <f>'Struktur LBA'!C51</f>
        <v>HNF 2</v>
      </c>
      <c r="D446" s="181" t="str">
        <f>'Struktur LBA'!D51</f>
        <v>m2/AdA</v>
      </c>
      <c r="E446" s="195">
        <f>'Struktur LBA'!E51</f>
        <v>0</v>
      </c>
      <c r="F446" s="551">
        <f>'Struktur LBA'!F51</f>
        <v>7</v>
      </c>
      <c r="G446" s="551">
        <f>'Struktur LBA'!G51</f>
        <v>21</v>
      </c>
      <c r="H446" s="528">
        <f>'Struktur LBA'!H51</f>
        <v>0</v>
      </c>
      <c r="I446" s="181" t="s">
        <v>973</v>
      </c>
      <c r="J446" s="181" t="s">
        <v>1094</v>
      </c>
      <c r="K446" s="181">
        <f>'Struktur LBA'!I51</f>
        <v>0</v>
      </c>
    </row>
    <row r="447" spans="1:11" s="61" customFormat="1" ht="15" customHeight="1" x14ac:dyDescent="0.2">
      <c r="A447" s="181" t="str">
        <f>'Struktur LBA'!A54</f>
        <v>B.3.1</v>
      </c>
      <c r="B447" s="181" t="str">
        <f>'Struktur LBA'!B54</f>
        <v>Rapportraum</v>
      </c>
      <c r="C447" s="181" t="str">
        <f>'Struktur LBA'!C54</f>
        <v>HNF 2</v>
      </c>
      <c r="D447" s="181" t="str">
        <f>'Struktur LBA'!D54</f>
        <v>m2/AdA</v>
      </c>
      <c r="E447" s="195">
        <f>'Struktur LBA'!E54</f>
        <v>0</v>
      </c>
      <c r="F447" s="551">
        <f>'Struktur LBA'!F54</f>
        <v>2</v>
      </c>
      <c r="G447" s="551" t="str">
        <f>'Struktur LBA'!G54</f>
        <v>-</v>
      </c>
      <c r="H447" s="528">
        <f>'Struktur LBA'!H54</f>
        <v>0</v>
      </c>
      <c r="I447" s="181" t="s">
        <v>973</v>
      </c>
      <c r="J447" s="181" t="s">
        <v>1094</v>
      </c>
      <c r="K447" s="181">
        <f>'Struktur LBA'!I54</f>
        <v>0</v>
      </c>
    </row>
    <row r="448" spans="1:11" s="61" customFormat="1" ht="15" customHeight="1" x14ac:dyDescent="0.2">
      <c r="A448" s="181" t="str">
        <f>'Struktur LBA'!A55</f>
        <v>C.1.3</v>
      </c>
      <c r="B448" s="181" t="str">
        <f>'Struktur LBA'!B55</f>
        <v xml:space="preserve">Werkhalle für Trp Hdw </v>
      </c>
      <c r="C448" s="181" t="str">
        <f>'Struktur LBA'!C55</f>
        <v>HNF 3</v>
      </c>
      <c r="D448" s="181" t="str">
        <f>'Struktur LBA'!D55</f>
        <v>m²</v>
      </c>
      <c r="E448" s="195">
        <f>'Struktur LBA'!E55</f>
        <v>0</v>
      </c>
      <c r="F448" s="551">
        <f>'Struktur LBA'!F55</f>
        <v>0</v>
      </c>
      <c r="G448" s="551" t="str">
        <f>'Struktur LBA'!G55</f>
        <v>-</v>
      </c>
      <c r="H448" s="528">
        <f>'Struktur LBA'!H55</f>
        <v>0</v>
      </c>
      <c r="I448" s="181" t="s">
        <v>973</v>
      </c>
      <c r="J448" s="181" t="s">
        <v>1094</v>
      </c>
      <c r="K448" s="181">
        <f>'Struktur LBA'!I55</f>
        <v>0</v>
      </c>
    </row>
    <row r="449" spans="1:11" s="61" customFormat="1" ht="15" customHeight="1" x14ac:dyDescent="0.2">
      <c r="A449" s="181" t="str">
        <f>'Struktur LBA'!A56</f>
        <v>C.1.4</v>
      </c>
      <c r="B449" s="181" t="str">
        <f>'Struktur LBA'!B56</f>
        <v>Ih Werkhalle</v>
      </c>
      <c r="C449" s="181" t="str">
        <f>'Struktur LBA'!C56</f>
        <v>HNF 3</v>
      </c>
      <c r="D449" s="181" t="str">
        <f>'Struktur LBA'!D56</f>
        <v>m²</v>
      </c>
      <c r="E449" s="195">
        <f>'Struktur LBA'!E56</f>
        <v>0</v>
      </c>
      <c r="F449" s="551">
        <f>'Struktur LBA'!F56</f>
        <v>0</v>
      </c>
      <c r="G449" s="551" t="str">
        <f>'Struktur LBA'!G56</f>
        <v>-</v>
      </c>
      <c r="H449" s="528">
        <f>'Struktur LBA'!H56</f>
        <v>0</v>
      </c>
      <c r="I449" s="181" t="s">
        <v>973</v>
      </c>
      <c r="J449" s="181" t="s">
        <v>1094</v>
      </c>
      <c r="K449" s="181">
        <f>'Struktur LBA'!I56</f>
        <v>0</v>
      </c>
    </row>
    <row r="450" spans="1:11" s="61" customFormat="1" ht="15" customHeight="1" x14ac:dyDescent="0.2">
      <c r="A450" s="181" t="str">
        <f>'Struktur LBA'!A57</f>
        <v>C.2.1</v>
      </c>
      <c r="B450" s="181" t="str">
        <f>'Struktur LBA'!B57</f>
        <v>Werkstatt Radfahrzeuge</v>
      </c>
      <c r="C450" s="181" t="str">
        <f>'Struktur LBA'!C57</f>
        <v>HNF 3</v>
      </c>
      <c r="D450" s="181" t="str">
        <f>'Struktur LBA'!D57</f>
        <v>m²</v>
      </c>
      <c r="E450" s="195">
        <f>'Struktur LBA'!E57</f>
        <v>0</v>
      </c>
      <c r="F450" s="551">
        <f>'Struktur LBA'!F57</f>
        <v>0</v>
      </c>
      <c r="G450" s="551" t="str">
        <f>'Struktur LBA'!G57</f>
        <v>-</v>
      </c>
      <c r="H450" s="528">
        <f>'Struktur LBA'!H57</f>
        <v>0</v>
      </c>
      <c r="I450" s="181" t="s">
        <v>973</v>
      </c>
      <c r="J450" s="181" t="s">
        <v>1094</v>
      </c>
      <c r="K450" s="181">
        <f>'Struktur LBA'!I57</f>
        <v>0</v>
      </c>
    </row>
    <row r="451" spans="1:11" s="61" customFormat="1" ht="15" customHeight="1" x14ac:dyDescent="0.2">
      <c r="A451" s="181" t="str">
        <f>'Struktur LBA'!A58</f>
        <v>C.2.2</v>
      </c>
      <c r="B451" s="181" t="str">
        <f>'Struktur LBA'!B58</f>
        <v>Werkstatt gepanzerte Radfahrzeuge</v>
      </c>
      <c r="C451" s="181" t="str">
        <f>'Struktur LBA'!C58</f>
        <v>HNF 3</v>
      </c>
      <c r="D451" s="181" t="str">
        <f>'Struktur LBA'!D58</f>
        <v>m²</v>
      </c>
      <c r="E451" s="195">
        <f>'Struktur LBA'!E58</f>
        <v>0</v>
      </c>
      <c r="F451" s="551">
        <f>'Struktur LBA'!F58</f>
        <v>0</v>
      </c>
      <c r="G451" s="551" t="str">
        <f>'Struktur LBA'!G58</f>
        <v>-</v>
      </c>
      <c r="H451" s="528">
        <f>'Struktur LBA'!H58</f>
        <v>0</v>
      </c>
      <c r="I451" s="181" t="s">
        <v>973</v>
      </c>
      <c r="J451" s="181" t="s">
        <v>1094</v>
      </c>
      <c r="K451" s="181">
        <f>'Struktur LBA'!I58</f>
        <v>0</v>
      </c>
    </row>
    <row r="452" spans="1:11" s="61" customFormat="1" ht="15" customHeight="1" x14ac:dyDescent="0.2">
      <c r="A452" s="181" t="str">
        <f>'Struktur LBA'!A59</f>
        <v>C.2.3</v>
      </c>
      <c r="B452" s="181" t="str">
        <f>'Struktur LBA'!B59</f>
        <v>Werkstatt Raupenfahrzeuge</v>
      </c>
      <c r="C452" s="181" t="str">
        <f>'Struktur LBA'!C59</f>
        <v>HNF 3</v>
      </c>
      <c r="D452" s="181" t="str">
        <f>'Struktur LBA'!D59</f>
        <v>m²</v>
      </c>
      <c r="E452" s="195">
        <f>'Struktur LBA'!E59</f>
        <v>0</v>
      </c>
      <c r="F452" s="551">
        <f>'Struktur LBA'!F59</f>
        <v>0</v>
      </c>
      <c r="G452" s="551" t="str">
        <f>'Struktur LBA'!G59</f>
        <v>-</v>
      </c>
      <c r="H452" s="528">
        <f>'Struktur LBA'!H59</f>
        <v>0</v>
      </c>
      <c r="I452" s="181" t="s">
        <v>973</v>
      </c>
      <c r="J452" s="181" t="s">
        <v>1094</v>
      </c>
      <c r="K452" s="181">
        <f>'Struktur LBA'!I59</f>
        <v>0</v>
      </c>
    </row>
    <row r="453" spans="1:11" s="61" customFormat="1" ht="15" customHeight="1" x14ac:dyDescent="0.2">
      <c r="A453" s="181" t="str">
        <f>'Struktur LBA'!A60</f>
        <v>C.2.4</v>
      </c>
      <c r="B453" s="181" t="str">
        <f>'Struktur LBA'!B60</f>
        <v>Werkstatt Karosserie/ Spenglerei</v>
      </c>
      <c r="C453" s="181" t="str">
        <f>'Struktur LBA'!C60</f>
        <v>HNF 3</v>
      </c>
      <c r="D453" s="181" t="str">
        <f>'Struktur LBA'!D60</f>
        <v>m²</v>
      </c>
      <c r="E453" s="195">
        <f>'Struktur LBA'!E60</f>
        <v>0</v>
      </c>
      <c r="F453" s="551">
        <f>'Struktur LBA'!F60</f>
        <v>0</v>
      </c>
      <c r="G453" s="551" t="str">
        <f>'Struktur LBA'!G60</f>
        <v>-</v>
      </c>
      <c r="H453" s="528">
        <f>'Struktur LBA'!H60</f>
        <v>0</v>
      </c>
      <c r="I453" s="181" t="s">
        <v>973</v>
      </c>
      <c r="J453" s="181" t="s">
        <v>1094</v>
      </c>
      <c r="K453" s="181">
        <f>'Struktur LBA'!I60</f>
        <v>0</v>
      </c>
    </row>
    <row r="454" spans="1:11" s="61" customFormat="1" ht="15" customHeight="1" x14ac:dyDescent="0.2">
      <c r="A454" s="181" t="str">
        <f>'Struktur LBA'!A61</f>
        <v>C.2.5</v>
      </c>
      <c r="B454" s="181" t="str">
        <f>'Struktur LBA'!B61</f>
        <v>Lackiererei</v>
      </c>
      <c r="C454" s="181" t="str">
        <f>'Struktur LBA'!C61</f>
        <v>HNF 3</v>
      </c>
      <c r="D454" s="181" t="str">
        <f>'Struktur LBA'!D61</f>
        <v>m²</v>
      </c>
      <c r="E454" s="195">
        <f>'Struktur LBA'!E61</f>
        <v>0</v>
      </c>
      <c r="F454" s="551">
        <f>'Struktur LBA'!F61</f>
        <v>0</v>
      </c>
      <c r="G454" s="551" t="str">
        <f>'Struktur LBA'!G61</f>
        <v>-</v>
      </c>
      <c r="H454" s="528">
        <f>'Struktur LBA'!H61</f>
        <v>0</v>
      </c>
      <c r="I454" s="181" t="s">
        <v>973</v>
      </c>
      <c r="J454" s="181" t="s">
        <v>1094</v>
      </c>
      <c r="K454" s="181">
        <f>'Struktur LBA'!I61</f>
        <v>0</v>
      </c>
    </row>
    <row r="455" spans="1:11" s="61" customFormat="1" ht="15" customHeight="1" x14ac:dyDescent="0.2">
      <c r="A455" s="181" t="str">
        <f>'Struktur LBA'!A62</f>
        <v>C.2.6</v>
      </c>
      <c r="B455" s="181" t="str">
        <f>'Struktur LBA'!B62</f>
        <v>Waffenwerkstatt</v>
      </c>
      <c r="C455" s="181" t="str">
        <f>'Struktur LBA'!C62</f>
        <v>HNF 3</v>
      </c>
      <c r="D455" s="181" t="str">
        <f>'Struktur LBA'!D62</f>
        <v>m²</v>
      </c>
      <c r="E455" s="195">
        <f>'Struktur LBA'!E62</f>
        <v>0</v>
      </c>
      <c r="F455" s="551">
        <f>'Struktur LBA'!F62</f>
        <v>0</v>
      </c>
      <c r="G455" s="551" t="str">
        <f>'Struktur LBA'!G62</f>
        <v>-</v>
      </c>
      <c r="H455" s="528">
        <f>'Struktur LBA'!H62</f>
        <v>0</v>
      </c>
      <c r="I455" s="181" t="s">
        <v>973</v>
      </c>
      <c r="J455" s="181" t="s">
        <v>1094</v>
      </c>
      <c r="K455" s="181">
        <f>'Struktur LBA'!I62</f>
        <v>0</v>
      </c>
    </row>
    <row r="456" spans="1:11" s="61" customFormat="1" ht="15" customHeight="1" x14ac:dyDescent="0.2">
      <c r="A456" s="181" t="str">
        <f>'Struktur LBA'!A63</f>
        <v>C.2.7</v>
      </c>
      <c r="B456" s="181" t="str">
        <f>'Struktur LBA'!B63</f>
        <v>Werkstatt Übermittlung/ Kommunikation</v>
      </c>
      <c r="C456" s="181" t="str">
        <f>'Struktur LBA'!C63</f>
        <v>HNF 3</v>
      </c>
      <c r="D456" s="181" t="str">
        <f>'Struktur LBA'!D63</f>
        <v>m²</v>
      </c>
      <c r="E456" s="195">
        <f>'Struktur LBA'!E63</f>
        <v>0</v>
      </c>
      <c r="F456" s="551">
        <f>'Struktur LBA'!F63</f>
        <v>0</v>
      </c>
      <c r="G456" s="551" t="str">
        <f>'Struktur LBA'!G63</f>
        <v>-</v>
      </c>
      <c r="H456" s="528">
        <f>'Struktur LBA'!H63</f>
        <v>0</v>
      </c>
      <c r="I456" s="181" t="s">
        <v>973</v>
      </c>
      <c r="J456" s="181" t="s">
        <v>1094</v>
      </c>
      <c r="K456" s="181">
        <f>'Struktur LBA'!I63</f>
        <v>0</v>
      </c>
    </row>
    <row r="457" spans="1:11" s="61" customFormat="1" ht="15" customHeight="1" x14ac:dyDescent="0.2">
      <c r="A457" s="181" t="str">
        <f>'Struktur LBA'!A64</f>
        <v>C.2.8</v>
      </c>
      <c r="B457" s="181" t="str">
        <f>'Struktur LBA'!B64</f>
        <v>Werkstatt Systeme</v>
      </c>
      <c r="C457" s="181" t="str">
        <f>'Struktur LBA'!C64</f>
        <v>HNF 3</v>
      </c>
      <c r="D457" s="181" t="str">
        <f>'Struktur LBA'!D64</f>
        <v>m²</v>
      </c>
      <c r="E457" s="195">
        <f>'Struktur LBA'!E64</f>
        <v>0</v>
      </c>
      <c r="F457" s="551">
        <f>'Struktur LBA'!F64</f>
        <v>0</v>
      </c>
      <c r="G457" s="551" t="str">
        <f>'Struktur LBA'!G64</f>
        <v>-</v>
      </c>
      <c r="H457" s="528">
        <f>'Struktur LBA'!H64</f>
        <v>0</v>
      </c>
      <c r="I457" s="181" t="s">
        <v>973</v>
      </c>
      <c r="J457" s="181" t="s">
        <v>1094</v>
      </c>
      <c r="K457" s="181">
        <f>'Struktur LBA'!I64</f>
        <v>0</v>
      </c>
    </row>
    <row r="458" spans="1:11" s="61" customFormat="1" ht="15" customHeight="1" x14ac:dyDescent="0.2">
      <c r="A458" s="181" t="str">
        <f>'Struktur LBA'!A65</f>
        <v>C.2.9</v>
      </c>
      <c r="B458" s="181" t="str">
        <f>'Struktur LBA'!B65</f>
        <v>Werkstatt Container</v>
      </c>
      <c r="C458" s="181" t="str">
        <f>'Struktur LBA'!C65</f>
        <v>HNF 3</v>
      </c>
      <c r="D458" s="181" t="str">
        <f>'Struktur LBA'!D65</f>
        <v>m²</v>
      </c>
      <c r="E458" s="195">
        <f>'Struktur LBA'!E65</f>
        <v>0</v>
      </c>
      <c r="F458" s="551">
        <f>'Struktur LBA'!F65</f>
        <v>0</v>
      </c>
      <c r="G458" s="551" t="str">
        <f>'Struktur LBA'!G65</f>
        <v>-</v>
      </c>
      <c r="H458" s="528">
        <f>'Struktur LBA'!H65</f>
        <v>0</v>
      </c>
      <c r="I458" s="181" t="s">
        <v>973</v>
      </c>
      <c r="J458" s="181" t="s">
        <v>1094</v>
      </c>
      <c r="K458" s="181">
        <f>'Struktur LBA'!I65</f>
        <v>0</v>
      </c>
    </row>
    <row r="459" spans="1:11" s="61" customFormat="1" ht="15" customHeight="1" x14ac:dyDescent="0.2">
      <c r="A459" s="181" t="str">
        <f>'Struktur LBA'!A66</f>
        <v>C.2.10</v>
      </c>
      <c r="B459" s="181" t="str">
        <f>'Struktur LBA'!B66</f>
        <v>Werkstatt Feuerlöscher</v>
      </c>
      <c r="C459" s="181" t="str">
        <f>'Struktur LBA'!C66</f>
        <v>HNF 3</v>
      </c>
      <c r="D459" s="181" t="str">
        <f>'Struktur LBA'!D66</f>
        <v>m²</v>
      </c>
      <c r="E459" s="195">
        <f>'Struktur LBA'!E66</f>
        <v>0</v>
      </c>
      <c r="F459" s="551">
        <f>'Struktur LBA'!F66</f>
        <v>0</v>
      </c>
      <c r="G459" s="551" t="str">
        <f>'Struktur LBA'!G66</f>
        <v>-</v>
      </c>
      <c r="H459" s="528">
        <f>'Struktur LBA'!H66</f>
        <v>0</v>
      </c>
      <c r="I459" s="181" t="s">
        <v>973</v>
      </c>
      <c r="J459" s="181" t="s">
        <v>1094</v>
      </c>
      <c r="K459" s="181">
        <f>'Struktur LBA'!I66</f>
        <v>0</v>
      </c>
    </row>
    <row r="460" spans="1:11" s="61" customFormat="1" ht="15" customHeight="1" x14ac:dyDescent="0.2">
      <c r="A460" s="181" t="str">
        <f>'Struktur LBA'!A67</f>
        <v>C.2.11</v>
      </c>
      <c r="B460" s="181" t="str">
        <f>'Struktur LBA'!B67</f>
        <v>Ausbildungswerkstatt</v>
      </c>
      <c r="C460" s="181" t="str">
        <f>'Struktur LBA'!C67</f>
        <v>HNF 3</v>
      </c>
      <c r="D460" s="181" t="str">
        <f>'Struktur LBA'!D67</f>
        <v>m²</v>
      </c>
      <c r="E460" s="195">
        <f>'Struktur LBA'!E67</f>
        <v>0</v>
      </c>
      <c r="F460" s="551">
        <f>'Struktur LBA'!F67</f>
        <v>0</v>
      </c>
      <c r="G460" s="551" t="str">
        <f>'Struktur LBA'!G67</f>
        <v>-</v>
      </c>
      <c r="H460" s="528">
        <f>'Struktur LBA'!H67</f>
        <v>0</v>
      </c>
      <c r="I460" s="181" t="s">
        <v>973</v>
      </c>
      <c r="J460" s="181" t="s">
        <v>1094</v>
      </c>
      <c r="K460" s="181">
        <f>'Struktur LBA'!I67</f>
        <v>0</v>
      </c>
    </row>
    <row r="461" spans="1:11" s="61" customFormat="1" ht="15" customHeight="1" x14ac:dyDescent="0.2">
      <c r="A461" s="181" t="str">
        <f>'Struktur LBA'!A68</f>
        <v>C.3.1</v>
      </c>
      <c r="B461" s="181" t="str">
        <f>'Struktur LBA'!B68</f>
        <v>Schneiderei</v>
      </c>
      <c r="C461" s="181" t="str">
        <f>'Struktur LBA'!C68</f>
        <v>HNF 3</v>
      </c>
      <c r="D461" s="181" t="str">
        <f>'Struktur LBA'!D68</f>
        <v>m²</v>
      </c>
      <c r="E461" s="195">
        <f>'Struktur LBA'!E68</f>
        <v>0</v>
      </c>
      <c r="F461" s="551">
        <f>'Struktur LBA'!F68</f>
        <v>0</v>
      </c>
      <c r="G461" s="551" t="str">
        <f>'Struktur LBA'!G68</f>
        <v>-</v>
      </c>
      <c r="H461" s="528">
        <f>'Struktur LBA'!H68</f>
        <v>0</v>
      </c>
      <c r="I461" s="181" t="s">
        <v>973</v>
      </c>
      <c r="J461" s="181" t="s">
        <v>1094</v>
      </c>
      <c r="K461" s="181">
        <f>'Struktur LBA'!I68</f>
        <v>0</v>
      </c>
    </row>
    <row r="462" spans="1:11" s="61" customFormat="1" ht="15" customHeight="1" x14ac:dyDescent="0.2">
      <c r="A462" s="181" t="str">
        <f>'Struktur LBA'!A69</f>
        <v>C.3.2</v>
      </c>
      <c r="B462" s="181" t="str">
        <f>'Struktur LBA'!B69</f>
        <v>Sattlerei</v>
      </c>
      <c r="C462" s="181" t="str">
        <f>'Struktur LBA'!C69</f>
        <v>HNF 3</v>
      </c>
      <c r="D462" s="181" t="str">
        <f>'Struktur LBA'!D69</f>
        <v>m²</v>
      </c>
      <c r="E462" s="195">
        <f>'Struktur LBA'!E69</f>
        <v>0</v>
      </c>
      <c r="F462" s="551">
        <f>'Struktur LBA'!F69</f>
        <v>0</v>
      </c>
      <c r="G462" s="551" t="str">
        <f>'Struktur LBA'!G69</f>
        <v>-</v>
      </c>
      <c r="H462" s="528">
        <f>'Struktur LBA'!H69</f>
        <v>0</v>
      </c>
      <c r="I462" s="181" t="s">
        <v>973</v>
      </c>
      <c r="J462" s="181" t="s">
        <v>1094</v>
      </c>
      <c r="K462" s="181">
        <f>'Struktur LBA'!I69</f>
        <v>0</v>
      </c>
    </row>
    <row r="463" spans="1:11" s="61" customFormat="1" ht="15" customHeight="1" x14ac:dyDescent="0.2">
      <c r="A463" s="181" t="str">
        <f>'Struktur LBA'!A70</f>
        <v>C.3.3</v>
      </c>
      <c r="B463" s="181" t="str">
        <f>'Struktur LBA'!B70</f>
        <v>Allgemeine Werkstatt</v>
      </c>
      <c r="C463" s="181" t="str">
        <f>'Struktur LBA'!C70</f>
        <v>HNF 3</v>
      </c>
      <c r="D463" s="181" t="str">
        <f>'Struktur LBA'!D70</f>
        <v>m²</v>
      </c>
      <c r="E463" s="195">
        <f>'Struktur LBA'!E70</f>
        <v>0</v>
      </c>
      <c r="F463" s="551">
        <f>'Struktur LBA'!F70</f>
        <v>0</v>
      </c>
      <c r="G463" s="551" t="str">
        <f>'Struktur LBA'!G70</f>
        <v>-</v>
      </c>
      <c r="H463" s="528">
        <f>'Struktur LBA'!H70</f>
        <v>0</v>
      </c>
      <c r="I463" s="181" t="s">
        <v>973</v>
      </c>
      <c r="J463" s="181" t="s">
        <v>1094</v>
      </c>
      <c r="K463" s="181">
        <f>'Struktur LBA'!I70</f>
        <v>0</v>
      </c>
    </row>
    <row r="464" spans="1:11" s="61" customFormat="1" ht="15" customHeight="1" x14ac:dyDescent="0.2">
      <c r="A464" s="181" t="str">
        <f>'Struktur LBA'!A71</f>
        <v>C.4.1</v>
      </c>
      <c r="B464" s="181" t="str">
        <f>'Struktur LBA'!B71</f>
        <v>Werkstatt HLKS/Sanitär</v>
      </c>
      <c r="C464" s="181" t="str">
        <f>'Struktur LBA'!C71</f>
        <v>HNF 3</v>
      </c>
      <c r="D464" s="181" t="str">
        <f>'Struktur LBA'!D71</f>
        <v>m²</v>
      </c>
      <c r="E464" s="195">
        <f>'Struktur LBA'!E71</f>
        <v>0</v>
      </c>
      <c r="F464" s="551">
        <f>'Struktur LBA'!F71</f>
        <v>0</v>
      </c>
      <c r="G464" s="551" t="str">
        <f>'Struktur LBA'!G71</f>
        <v>-</v>
      </c>
      <c r="H464" s="528">
        <f>'Struktur LBA'!H71</f>
        <v>0</v>
      </c>
      <c r="I464" s="181" t="s">
        <v>973</v>
      </c>
      <c r="J464" s="181" t="s">
        <v>1094</v>
      </c>
      <c r="K464" s="181">
        <f>'Struktur LBA'!I71</f>
        <v>0</v>
      </c>
    </row>
    <row r="465" spans="1:11" s="61" customFormat="1" ht="15" customHeight="1" x14ac:dyDescent="0.2">
      <c r="A465" s="181" t="str">
        <f>'Struktur LBA'!A72</f>
        <v>C.4.2</v>
      </c>
      <c r="B465" s="181" t="str">
        <f>'Struktur LBA'!B72</f>
        <v>Werkstatt Elektro</v>
      </c>
      <c r="C465" s="181" t="str">
        <f>'Struktur LBA'!C72</f>
        <v>HNF 3</v>
      </c>
      <c r="D465" s="181" t="str">
        <f>'Struktur LBA'!D72</f>
        <v>m²</v>
      </c>
      <c r="E465" s="195">
        <f>'Struktur LBA'!E72</f>
        <v>0</v>
      </c>
      <c r="F465" s="551">
        <f>'Struktur LBA'!F72</f>
        <v>0</v>
      </c>
      <c r="G465" s="551" t="str">
        <f>'Struktur LBA'!G72</f>
        <v>-</v>
      </c>
      <c r="H465" s="528">
        <f>'Struktur LBA'!H72</f>
        <v>0</v>
      </c>
      <c r="I465" s="181" t="s">
        <v>973</v>
      </c>
      <c r="J465" s="181" t="s">
        <v>1094</v>
      </c>
      <c r="K465" s="181">
        <f>'Struktur LBA'!I72</f>
        <v>0</v>
      </c>
    </row>
    <row r="466" spans="1:11" s="61" customFormat="1" ht="15" customHeight="1" x14ac:dyDescent="0.2">
      <c r="A466" s="181" t="str">
        <f>'Struktur LBA'!A73</f>
        <v>C.4.3</v>
      </c>
      <c r="B466" s="181" t="str">
        <f>'Struktur LBA'!B73</f>
        <v>Schreinerei</v>
      </c>
      <c r="C466" s="181" t="str">
        <f>'Struktur LBA'!C73</f>
        <v>HNF 3</v>
      </c>
      <c r="D466" s="181" t="str">
        <f>'Struktur LBA'!D73</f>
        <v>m²</v>
      </c>
      <c r="E466" s="195">
        <f>'Struktur LBA'!E73</f>
        <v>0</v>
      </c>
      <c r="F466" s="551">
        <f>'Struktur LBA'!F73</f>
        <v>0</v>
      </c>
      <c r="G466" s="551" t="str">
        <f>'Struktur LBA'!G73</f>
        <v>-</v>
      </c>
      <c r="H466" s="528">
        <f>'Struktur LBA'!H73</f>
        <v>0</v>
      </c>
      <c r="I466" s="181" t="s">
        <v>973</v>
      </c>
      <c r="J466" s="181" t="s">
        <v>1094</v>
      </c>
      <c r="K466" s="181">
        <f>'Struktur LBA'!I73</f>
        <v>0</v>
      </c>
    </row>
    <row r="467" spans="1:11" s="61" customFormat="1" ht="15" customHeight="1" x14ac:dyDescent="0.2">
      <c r="A467" s="181" t="str">
        <f>'Struktur LBA'!A74</f>
        <v>D.1.14</v>
      </c>
      <c r="B467" s="181" t="str">
        <f>'Struktur LBA'!B74</f>
        <v>Lagerräume für gefährliche Güter
(Lösungsmittel, Betriebsstoffe)</v>
      </c>
      <c r="C467" s="181" t="str">
        <f>'Struktur LBA'!C74</f>
        <v>HNF 4</v>
      </c>
      <c r="D467" s="181" t="str">
        <f>'Struktur LBA'!D74</f>
        <v>m²</v>
      </c>
      <c r="E467" s="195">
        <f>'Struktur LBA'!E74</f>
        <v>0</v>
      </c>
      <c r="F467" s="551">
        <f>'Struktur LBA'!F74</f>
        <v>0</v>
      </c>
      <c r="G467" s="551" t="str">
        <f>'Struktur LBA'!G74</f>
        <v>-</v>
      </c>
      <c r="H467" s="528">
        <f>'Struktur LBA'!H74</f>
        <v>0</v>
      </c>
      <c r="I467" s="181" t="s">
        <v>973</v>
      </c>
      <c r="J467" s="181" t="s">
        <v>1094</v>
      </c>
      <c r="K467" s="181">
        <f>'Struktur LBA'!I74</f>
        <v>0</v>
      </c>
    </row>
    <row r="468" spans="1:11" s="61" customFormat="1" ht="15" customHeight="1" x14ac:dyDescent="0.2">
      <c r="A468" s="181" t="str">
        <f>'Struktur LBA'!A75</f>
        <v>D.1.15</v>
      </c>
      <c r="B468" s="181" t="str">
        <f>'Struktur LBA'!B75</f>
        <v xml:space="preserve">Lagerräume Munition </v>
      </c>
      <c r="C468" s="181" t="str">
        <f>'Struktur LBA'!C75</f>
        <v>HNF 4</v>
      </c>
      <c r="D468" s="181" t="str">
        <f>'Struktur LBA'!D75</f>
        <v>m²</v>
      </c>
      <c r="E468" s="195">
        <f>'Struktur LBA'!E75</f>
        <v>0</v>
      </c>
      <c r="F468" s="551">
        <f>'Struktur LBA'!F75</f>
        <v>0</v>
      </c>
      <c r="G468" s="551" t="str">
        <f>'Struktur LBA'!G75</f>
        <v>-</v>
      </c>
      <c r="H468" s="528">
        <f>'Struktur LBA'!H75</f>
        <v>0</v>
      </c>
      <c r="I468" s="181" t="s">
        <v>973</v>
      </c>
      <c r="J468" s="181" t="s">
        <v>1094</v>
      </c>
      <c r="K468" s="181">
        <f>'Struktur LBA'!I75</f>
        <v>0</v>
      </c>
    </row>
    <row r="469" spans="1:11" s="61" customFormat="1" ht="15" customHeight="1" x14ac:dyDescent="0.2">
      <c r="A469" s="181" t="str">
        <f>'Struktur LBA'!A76</f>
        <v>D.1.16</v>
      </c>
      <c r="B469" s="181" t="str">
        <f>'Struktur LBA'!B76</f>
        <v xml:space="preserve">Sicherheitsraum </v>
      </c>
      <c r="C469" s="181" t="str">
        <f>'Struktur LBA'!C76</f>
        <v>HNF 4</v>
      </c>
      <c r="D469" s="181" t="str">
        <f>'Struktur LBA'!D76</f>
        <v>m²</v>
      </c>
      <c r="E469" s="195">
        <f>'Struktur LBA'!E76</f>
        <v>0</v>
      </c>
      <c r="F469" s="551">
        <f>'Struktur LBA'!F76</f>
        <v>0</v>
      </c>
      <c r="G469" s="551" t="str">
        <f>'Struktur LBA'!G76</f>
        <v>-</v>
      </c>
      <c r="H469" s="528">
        <f>'Struktur LBA'!H76</f>
        <v>0</v>
      </c>
      <c r="I469" s="181" t="s">
        <v>973</v>
      </c>
      <c r="J469" s="181" t="s">
        <v>1094</v>
      </c>
      <c r="K469" s="181">
        <f>'Struktur LBA'!I76</f>
        <v>0</v>
      </c>
    </row>
    <row r="470" spans="1:11" s="61" customFormat="1" ht="15" customHeight="1" x14ac:dyDescent="0.2">
      <c r="A470" s="181" t="str">
        <f>'Struktur LBA'!A77</f>
        <v>D.1.20</v>
      </c>
      <c r="B470" s="181" t="str">
        <f>'Struktur LBA'!B77</f>
        <v>Trocknungsraum für Kleider</v>
      </c>
      <c r="C470" s="181" t="str">
        <f>'Struktur LBA'!C77</f>
        <v>HNF 4</v>
      </c>
      <c r="D470" s="181" t="str">
        <f>'Struktur LBA'!D77</f>
        <v>m²</v>
      </c>
      <c r="E470" s="195">
        <f>'Struktur LBA'!E77</f>
        <v>0</v>
      </c>
      <c r="F470" s="551">
        <f>'Struktur LBA'!F77</f>
        <v>0</v>
      </c>
      <c r="G470" s="551" t="str">
        <f>'Struktur LBA'!G77</f>
        <v>-</v>
      </c>
      <c r="H470" s="528">
        <f>'Struktur LBA'!H77</f>
        <v>0</v>
      </c>
      <c r="I470" s="181" t="s">
        <v>973</v>
      </c>
      <c r="J470" s="181" t="s">
        <v>1094</v>
      </c>
      <c r="K470" s="181">
        <f>'Struktur LBA'!I77</f>
        <v>0</v>
      </c>
    </row>
    <row r="471" spans="1:11" s="61" customFormat="1" ht="15" customHeight="1" x14ac:dyDescent="0.2">
      <c r="A471" s="181" t="str">
        <f>'Struktur LBA'!A78</f>
        <v>D.1.21</v>
      </c>
      <c r="B471" s="181" t="str">
        <f>'Struktur LBA'!B78</f>
        <v>Nachtlieferung - Box</v>
      </c>
      <c r="C471" s="181" t="str">
        <f>'Struktur LBA'!C78</f>
        <v>HNF 4</v>
      </c>
      <c r="D471" s="181" t="str">
        <f>'Struktur LBA'!D78</f>
        <v>m²</v>
      </c>
      <c r="E471" s="195">
        <f>'Struktur LBA'!E78</f>
        <v>0</v>
      </c>
      <c r="F471" s="551">
        <f>'Struktur LBA'!F78</f>
        <v>0</v>
      </c>
      <c r="G471" s="551" t="str">
        <f>'Struktur LBA'!G78</f>
        <v>-</v>
      </c>
      <c r="H471" s="528">
        <f>'Struktur LBA'!H78</f>
        <v>0</v>
      </c>
      <c r="I471" s="181" t="s">
        <v>973</v>
      </c>
      <c r="J471" s="181" t="s">
        <v>1094</v>
      </c>
      <c r="K471" s="181">
        <f>'Struktur LBA'!I78</f>
        <v>0</v>
      </c>
    </row>
    <row r="472" spans="1:11" s="61" customFormat="1" ht="15" customHeight="1" x14ac:dyDescent="0.2">
      <c r="A472" s="181" t="str">
        <f>'Struktur LBA'!A79</f>
        <v>D.1.22</v>
      </c>
      <c r="B472" s="181" t="str">
        <f>'Struktur LBA'!B79</f>
        <v>Lager Instandhaltungswerkstätten</v>
      </c>
      <c r="C472" s="181" t="str">
        <f>'Struktur LBA'!C79</f>
        <v>HNF 4</v>
      </c>
      <c r="D472" s="181" t="str">
        <f>'Struktur LBA'!D79</f>
        <v>m²</v>
      </c>
      <c r="E472" s="195">
        <f>'Struktur LBA'!E79</f>
        <v>0</v>
      </c>
      <c r="F472" s="551">
        <f>'Struktur LBA'!F79</f>
        <v>0</v>
      </c>
      <c r="G472" s="551" t="str">
        <f>'Struktur LBA'!G79</f>
        <v>-</v>
      </c>
      <c r="H472" s="528">
        <f>'Struktur LBA'!H79</f>
        <v>0</v>
      </c>
      <c r="I472" s="181" t="s">
        <v>973</v>
      </c>
      <c r="J472" s="181" t="s">
        <v>1094</v>
      </c>
      <c r="K472" s="181">
        <f>'Struktur LBA'!I79</f>
        <v>0</v>
      </c>
    </row>
    <row r="473" spans="1:11" s="61" customFormat="1" ht="15" customHeight="1" x14ac:dyDescent="0.2">
      <c r="A473" s="181" t="str">
        <f>'Struktur LBA'!A80</f>
        <v>D.1.23</v>
      </c>
      <c r="B473" s="181" t="str">
        <f>'Struktur LBA'!B80</f>
        <v>Lager Textilwerkstätten</v>
      </c>
      <c r="C473" s="181" t="str">
        <f>'Struktur LBA'!C80</f>
        <v>HNF 4</v>
      </c>
      <c r="D473" s="181" t="str">
        <f>'Struktur LBA'!D80</f>
        <v>m²</v>
      </c>
      <c r="E473" s="195">
        <f>'Struktur LBA'!E80</f>
        <v>0</v>
      </c>
      <c r="F473" s="551">
        <f>'Struktur LBA'!F80</f>
        <v>0</v>
      </c>
      <c r="G473" s="551" t="str">
        <f>'Struktur LBA'!G80</f>
        <v>-</v>
      </c>
      <c r="H473" s="528">
        <f>'Struktur LBA'!H80</f>
        <v>0</v>
      </c>
      <c r="I473" s="181" t="s">
        <v>973</v>
      </c>
      <c r="J473" s="181" t="s">
        <v>1094</v>
      </c>
      <c r="K473" s="181">
        <f>'Struktur LBA'!I80</f>
        <v>0</v>
      </c>
    </row>
    <row r="474" spans="1:11" s="61" customFormat="1" ht="15" customHeight="1" x14ac:dyDescent="0.2">
      <c r="A474" s="181" t="str">
        <f>'Struktur LBA'!A81</f>
        <v>D.1.24</v>
      </c>
      <c r="B474" s="181" t="str">
        <f>'Struktur LBA'!B81</f>
        <v>Lager B&amp;B Werkstätten</v>
      </c>
      <c r="C474" s="181" t="str">
        <f>'Struktur LBA'!C81</f>
        <v>HNF 4</v>
      </c>
      <c r="D474" s="181" t="str">
        <f>'Struktur LBA'!D81</f>
        <v>m²</v>
      </c>
      <c r="E474" s="195">
        <f>'Struktur LBA'!E81</f>
        <v>0</v>
      </c>
      <c r="F474" s="551">
        <f>'Struktur LBA'!F81</f>
        <v>0</v>
      </c>
      <c r="G474" s="551" t="str">
        <f>'Struktur LBA'!G81</f>
        <v>-</v>
      </c>
      <c r="H474" s="528">
        <f>'Struktur LBA'!H81</f>
        <v>0</v>
      </c>
      <c r="I474" s="181" t="s">
        <v>973</v>
      </c>
      <c r="J474" s="181" t="s">
        <v>1094</v>
      </c>
      <c r="K474" s="181">
        <f>'Struktur LBA'!I81</f>
        <v>0</v>
      </c>
    </row>
    <row r="475" spans="1:11" s="61" customFormat="1" ht="15" customHeight="1" x14ac:dyDescent="0.2">
      <c r="A475" s="181" t="str">
        <f>'Struktur LBA'!A82</f>
        <v>D.2.1</v>
      </c>
      <c r="B475" s="181" t="str">
        <f>'Struktur LBA'!B82</f>
        <v>Büromaterial und Geräte</v>
      </c>
      <c r="C475" s="181" t="str">
        <f>'Struktur LBA'!C82</f>
        <v>HNF 4</v>
      </c>
      <c r="D475" s="181" t="str">
        <f>'Struktur LBA'!D82</f>
        <v>Raum</v>
      </c>
      <c r="E475" s="195">
        <f>'Struktur LBA'!E82</f>
        <v>0</v>
      </c>
      <c r="F475" s="551">
        <f>'Struktur LBA'!F82</f>
        <v>10.5</v>
      </c>
      <c r="G475" s="551" t="str">
        <f>'Struktur LBA'!G82</f>
        <v>-</v>
      </c>
      <c r="H475" s="528">
        <f>'Struktur LBA'!H82</f>
        <v>0</v>
      </c>
      <c r="I475" s="181" t="s">
        <v>973</v>
      </c>
      <c r="J475" s="181" t="s">
        <v>1094</v>
      </c>
      <c r="K475" s="181">
        <f>'Struktur LBA'!I82</f>
        <v>0</v>
      </c>
    </row>
    <row r="476" spans="1:11" s="61" customFormat="1" ht="15" customHeight="1" x14ac:dyDescent="0.2">
      <c r="A476" s="181" t="str">
        <f>'Struktur LBA'!A83</f>
        <v>D.2.2</v>
      </c>
      <c r="B476" s="181" t="str">
        <f>'Struktur LBA'!B83</f>
        <v xml:space="preserve">Archivraum </v>
      </c>
      <c r="C476" s="181" t="str">
        <f>'Struktur LBA'!C83</f>
        <v>HNF 4</v>
      </c>
      <c r="D476" s="181" t="str">
        <f>'Struktur LBA'!D83</f>
        <v>Raum</v>
      </c>
      <c r="E476" s="195">
        <f>'Struktur LBA'!E83</f>
        <v>0</v>
      </c>
      <c r="F476" s="551">
        <f>'Struktur LBA'!F83</f>
        <v>10.5</v>
      </c>
      <c r="G476" s="551" t="str">
        <f>'Struktur LBA'!G83</f>
        <v>-</v>
      </c>
      <c r="H476" s="528">
        <f>'Struktur LBA'!H83</f>
        <v>0</v>
      </c>
      <c r="I476" s="181" t="s">
        <v>973</v>
      </c>
      <c r="J476" s="181" t="s">
        <v>1094</v>
      </c>
      <c r="K476" s="181">
        <f>'Struktur LBA'!I83</f>
        <v>0</v>
      </c>
    </row>
    <row r="477" spans="1:11" s="61" customFormat="1" ht="15" customHeight="1" x14ac:dyDescent="0.2">
      <c r="A477" s="181" t="str">
        <f>'Struktur LBA'!A84</f>
        <v>D.2.1</v>
      </c>
      <c r="B477" s="181" t="str">
        <f>'Struktur LBA'!B84</f>
        <v>Umkleideraum mit Schränken</v>
      </c>
      <c r="C477" s="181" t="str">
        <f>'Struktur LBA'!C84</f>
        <v>NNF 7</v>
      </c>
      <c r="D477" s="181" t="str">
        <f>'Struktur LBA'!D84</f>
        <v>MA</v>
      </c>
      <c r="E477" s="195">
        <f>'Struktur LBA'!E84</f>
        <v>0</v>
      </c>
      <c r="F477" s="551">
        <f>'Struktur LBA'!F84</f>
        <v>0.8</v>
      </c>
      <c r="G477" s="551" t="str">
        <f>'Struktur LBA'!G84</f>
        <v>-</v>
      </c>
      <c r="H477" s="528">
        <f>'Struktur LBA'!H84</f>
        <v>0</v>
      </c>
      <c r="I477" s="181" t="s">
        <v>973</v>
      </c>
      <c r="J477" s="181" t="s">
        <v>1094</v>
      </c>
      <c r="K477" s="181">
        <f>'Struktur LBA'!I84</f>
        <v>0</v>
      </c>
    </row>
    <row r="478" spans="1:11" s="61" customFormat="1" ht="15" customHeight="1" x14ac:dyDescent="0.2">
      <c r="A478" s="181" t="str">
        <f>'Struktur LBA'!A85</f>
        <v>D.2.2</v>
      </c>
      <c r="B478" s="181" t="str">
        <f>'Struktur LBA'!B85</f>
        <v>WC / DU</v>
      </c>
      <c r="C478" s="181" t="str">
        <f>'Struktur LBA'!C85</f>
        <v>NNF 7</v>
      </c>
      <c r="D478" s="181" t="str">
        <f>'Struktur LBA'!D85</f>
        <v>1 Modul / 50 MA</v>
      </c>
      <c r="E478" s="195">
        <f>'Struktur LBA'!E85</f>
        <v>0</v>
      </c>
      <c r="F478" s="551">
        <f>'Struktur LBA'!F85</f>
        <v>13</v>
      </c>
      <c r="G478" s="551" t="str">
        <f>'Struktur LBA'!G85</f>
        <v>-</v>
      </c>
      <c r="H478" s="528">
        <f>'Struktur LBA'!H85</f>
        <v>0</v>
      </c>
      <c r="I478" s="181" t="s">
        <v>973</v>
      </c>
      <c r="J478" s="181" t="s">
        <v>1094</v>
      </c>
      <c r="K478" s="181">
        <f>'Struktur LBA'!I85</f>
        <v>0</v>
      </c>
    </row>
    <row r="479" spans="1:11" s="61" customFormat="1" ht="15" customHeight="1" x14ac:dyDescent="0.2">
      <c r="A479" s="181" t="str">
        <f>'Struktur LBA'!A86</f>
        <v>10.1.1</v>
      </c>
      <c r="B479" s="181" t="str">
        <f>'Struktur LBA'!B86</f>
        <v>Parkplätze Militär- und Verwaltungsfahrzeuge</v>
      </c>
      <c r="C479" s="181" t="str">
        <f>'Struktur LBA'!C86</f>
        <v>BUF 10</v>
      </c>
      <c r="D479" s="181" t="str">
        <f>'Struktur LBA'!D86</f>
        <v>Aussenfläche</v>
      </c>
      <c r="E479" s="195">
        <f>'Struktur LBA'!E86</f>
        <v>0</v>
      </c>
      <c r="F479" s="551">
        <f>'Struktur LBA'!F86</f>
        <v>0</v>
      </c>
      <c r="G479" s="551" t="str">
        <f>'Struktur LBA'!G86</f>
        <v>-</v>
      </c>
      <c r="H479" s="528">
        <f>'Struktur LBA'!H86</f>
        <v>0</v>
      </c>
      <c r="I479" s="181" t="s">
        <v>973</v>
      </c>
      <c r="J479" s="181" t="s">
        <v>1094</v>
      </c>
      <c r="K479" s="181">
        <f>'Struktur LBA'!I86</f>
        <v>0</v>
      </c>
    </row>
    <row r="480" spans="1:11" s="61" customFormat="1" ht="15" customHeight="1" x14ac:dyDescent="0.2">
      <c r="A480" s="181" t="str">
        <f>'Struktur LBA'!A87</f>
        <v>10.1.2</v>
      </c>
      <c r="B480" s="181" t="str">
        <f>'Struktur LBA'!B87</f>
        <v>Parkplätze Privatfahrzeuge</v>
      </c>
      <c r="C480" s="181" t="str">
        <f>'Struktur LBA'!C87</f>
        <v>BUF 10</v>
      </c>
      <c r="D480" s="181" t="str">
        <f>'Struktur LBA'!D87</f>
        <v>Aussenfläche</v>
      </c>
      <c r="E480" s="195">
        <f>'Struktur LBA'!E87</f>
        <v>0</v>
      </c>
      <c r="F480" s="551">
        <f>'Struktur LBA'!F87</f>
        <v>0</v>
      </c>
      <c r="G480" s="551" t="str">
        <f>'Struktur LBA'!G87</f>
        <v>-</v>
      </c>
      <c r="H480" s="528">
        <f>'Struktur LBA'!H87</f>
        <v>0</v>
      </c>
      <c r="I480" s="181" t="s">
        <v>973</v>
      </c>
      <c r="J480" s="181" t="s">
        <v>1094</v>
      </c>
      <c r="K480" s="181">
        <f>'Struktur LBA'!I87</f>
        <v>0</v>
      </c>
    </row>
    <row r="481" spans="1:11" s="61" customFormat="1" ht="15" customHeight="1" x14ac:dyDescent="0.2">
      <c r="A481" s="181" t="str">
        <f>'Struktur LBA'!A88</f>
        <v>10.1.3</v>
      </c>
      <c r="B481" s="181" t="str">
        <f>'Struktur LBA'!B88</f>
        <v xml:space="preserve">Lagerfläche Charge-F  </v>
      </c>
      <c r="C481" s="181" t="str">
        <f>'Struktur LBA'!C88</f>
        <v>BUF 10</v>
      </c>
      <c r="D481" s="181" t="str">
        <f>'Struktur LBA'!D88</f>
        <v>Aussenfläche</v>
      </c>
      <c r="E481" s="195">
        <f>'Struktur LBA'!E88</f>
        <v>0</v>
      </c>
      <c r="F481" s="551">
        <f>'Struktur LBA'!F88</f>
        <v>0</v>
      </c>
      <c r="G481" s="551" t="str">
        <f>'Struktur LBA'!G88</f>
        <v>-</v>
      </c>
      <c r="H481" s="528">
        <f>'Struktur LBA'!H88</f>
        <v>0</v>
      </c>
      <c r="I481" s="181" t="s">
        <v>973</v>
      </c>
      <c r="J481" s="181" t="s">
        <v>1094</v>
      </c>
      <c r="K481" s="181">
        <f>'Struktur LBA'!I88</f>
        <v>0</v>
      </c>
    </row>
    <row r="482" spans="1:11" s="61" customFormat="1" ht="15" customHeight="1" x14ac:dyDescent="0.2">
      <c r="A482" s="181" t="str">
        <f>'Struktur LBA'!A89</f>
        <v>10.2.1</v>
      </c>
      <c r="B482" s="181" t="str">
        <f>'Struktur LBA'!B89</f>
        <v>Vorplätze</v>
      </c>
      <c r="C482" s="181" t="str">
        <f>'Struktur LBA'!C89</f>
        <v>BUF 10</v>
      </c>
      <c r="D482" s="181" t="str">
        <f>'Struktur LBA'!D89</f>
        <v>Aussenfläche</v>
      </c>
      <c r="E482" s="195">
        <f>'Struktur LBA'!E89</f>
        <v>0</v>
      </c>
      <c r="F482" s="551">
        <f>'Struktur LBA'!F89</f>
        <v>0</v>
      </c>
      <c r="G482" s="551" t="str">
        <f>'Struktur LBA'!G89</f>
        <v>-</v>
      </c>
      <c r="H482" s="528">
        <f>'Struktur LBA'!H89</f>
        <v>0</v>
      </c>
      <c r="I482" s="181" t="s">
        <v>973</v>
      </c>
      <c r="J482" s="181" t="s">
        <v>1094</v>
      </c>
      <c r="K482" s="181">
        <f>'Struktur LBA'!I89</f>
        <v>0</v>
      </c>
    </row>
    <row r="483" spans="1:11" s="61" customFormat="1" ht="15" customHeight="1" x14ac:dyDescent="0.2">
      <c r="A483" s="181" t="str">
        <f>'Struktur LBA'!A90</f>
        <v>10.2.2</v>
      </c>
      <c r="B483" s="181" t="str">
        <f>'Struktur LBA'!B90</f>
        <v>Strassen</v>
      </c>
      <c r="C483" s="181" t="str">
        <f>'Struktur LBA'!C90</f>
        <v>BUF 10</v>
      </c>
      <c r="D483" s="181" t="str">
        <f>'Struktur LBA'!D90</f>
        <v>Aussenfläche</v>
      </c>
      <c r="E483" s="195">
        <f>'Struktur LBA'!E90</f>
        <v>0</v>
      </c>
      <c r="F483" s="551">
        <f>'Struktur LBA'!F90</f>
        <v>0</v>
      </c>
      <c r="G483" s="551" t="str">
        <f>'Struktur LBA'!G90</f>
        <v>-</v>
      </c>
      <c r="H483" s="528">
        <f>'Struktur LBA'!H90</f>
        <v>0</v>
      </c>
      <c r="I483" s="181" t="s">
        <v>973</v>
      </c>
      <c r="J483" s="181" t="s">
        <v>1094</v>
      </c>
      <c r="K483" s="181">
        <f>'Struktur LBA'!I90</f>
        <v>0</v>
      </c>
    </row>
    <row r="484" spans="1:11" s="61" customFormat="1" ht="15" customHeight="1" x14ac:dyDescent="0.2">
      <c r="A484" s="181" t="str">
        <f>'Struktur LBA'!A91</f>
        <v>10.2.3</v>
      </c>
      <c r="B484" s="181" t="str">
        <f>'Struktur LBA'!B91</f>
        <v>Wendeplätze</v>
      </c>
      <c r="C484" s="181" t="str">
        <f>'Struktur LBA'!C91</f>
        <v>BUF 10</v>
      </c>
      <c r="D484" s="181" t="str">
        <f>'Struktur LBA'!D91</f>
        <v>Aussenfläche</v>
      </c>
      <c r="E484" s="195">
        <f>'Struktur LBA'!E91</f>
        <v>0</v>
      </c>
      <c r="F484" s="551">
        <f>'Struktur LBA'!F91</f>
        <v>0</v>
      </c>
      <c r="G484" s="551" t="str">
        <f>'Struktur LBA'!G91</f>
        <v>-</v>
      </c>
      <c r="H484" s="528">
        <f>'Struktur LBA'!H91</f>
        <v>0</v>
      </c>
      <c r="I484" s="181" t="s">
        <v>973</v>
      </c>
      <c r="J484" s="181" t="s">
        <v>1094</v>
      </c>
      <c r="K484" s="181">
        <f>'Struktur LBA'!I91</f>
        <v>0</v>
      </c>
    </row>
    <row r="485" spans="1:11" s="61" customFormat="1" ht="15" customHeight="1" x14ac:dyDescent="0.2">
      <c r="A485" s="181" t="str">
        <f>'Struktur LBA'!A92</f>
        <v>10.2.4</v>
      </c>
      <c r="B485" s="181" t="str">
        <f>'Struktur LBA'!B92</f>
        <v>Freihaltefläche</v>
      </c>
      <c r="C485" s="181" t="str">
        <f>'Struktur LBA'!C92</f>
        <v>BUF 10</v>
      </c>
      <c r="D485" s="181" t="str">
        <f>'Struktur LBA'!D92</f>
        <v>Aussenfläche</v>
      </c>
      <c r="E485" s="195">
        <f>'Struktur LBA'!E92</f>
        <v>0</v>
      </c>
      <c r="F485" s="551">
        <f>'Struktur LBA'!F92</f>
        <v>0</v>
      </c>
      <c r="G485" s="551" t="str">
        <f>'Struktur LBA'!G92</f>
        <v>-</v>
      </c>
      <c r="H485" s="528">
        <f>'Struktur LBA'!H92</f>
        <v>0</v>
      </c>
      <c r="I485" s="181" t="s">
        <v>973</v>
      </c>
      <c r="J485" s="181" t="s">
        <v>1094</v>
      </c>
      <c r="K485" s="181">
        <f>'Struktur LBA'!I92</f>
        <v>0</v>
      </c>
    </row>
    <row r="486" spans="1:11" s="61" customFormat="1" ht="15" customHeight="1" x14ac:dyDescent="0.2">
      <c r="A486" s="181" t="str">
        <f>'Struktur LBA'!A96</f>
        <v>B.1.3.1</v>
      </c>
      <c r="B486" s="181" t="str">
        <f>'Struktur LBA'!B96</f>
        <v>2-er Büro (2 BAP)</v>
      </c>
      <c r="C486" s="181" t="str">
        <f>'Struktur LBA'!C96</f>
        <v>HNF 2</v>
      </c>
      <c r="D486" s="181" t="str">
        <f>'Struktur LBA'!D96</f>
        <v>m2/AdA</v>
      </c>
      <c r="E486" s="195">
        <f>'Struktur LBA'!E96</f>
        <v>0</v>
      </c>
      <c r="F486" s="551">
        <f>'Struktur LBA'!F96</f>
        <v>10.5</v>
      </c>
      <c r="G486" s="551">
        <f>'Struktur LBA'!G96</f>
        <v>21</v>
      </c>
      <c r="H486" s="528">
        <f>'Struktur LBA'!H96</f>
        <v>0</v>
      </c>
      <c r="I486" s="181" t="s">
        <v>973</v>
      </c>
      <c r="J486" s="181" t="s">
        <v>1094</v>
      </c>
      <c r="K486" s="181">
        <f>'Struktur LBA'!I96</f>
        <v>0</v>
      </c>
    </row>
    <row r="487" spans="1:11" s="61" customFormat="1" ht="15" customHeight="1" x14ac:dyDescent="0.2">
      <c r="A487" s="181" t="str">
        <f>'Struktur LBA'!A97</f>
        <v>B.1.3.2</v>
      </c>
      <c r="B487" s="181" t="str">
        <f>'Struktur LBA'!B97</f>
        <v xml:space="preserve">1-er Büro (1 BAP) </v>
      </c>
      <c r="C487" s="181" t="str">
        <f>'Struktur LBA'!C97</f>
        <v>HNF 2</v>
      </c>
      <c r="D487" s="181" t="str">
        <f>'Struktur LBA'!D97</f>
        <v>Raum</v>
      </c>
      <c r="E487" s="195">
        <f>'Struktur LBA'!E97</f>
        <v>0</v>
      </c>
      <c r="F487" s="551">
        <f>'Struktur LBA'!F97</f>
        <v>10.5</v>
      </c>
      <c r="G487" s="551" t="str">
        <f>'Struktur LBA'!G97</f>
        <v>-</v>
      </c>
      <c r="H487" s="528">
        <f>'Struktur LBA'!H97</f>
        <v>0</v>
      </c>
      <c r="I487" s="181" t="s">
        <v>973</v>
      </c>
      <c r="J487" s="181" t="s">
        <v>1094</v>
      </c>
      <c r="K487" s="181">
        <f>'Struktur LBA'!I97</f>
        <v>0</v>
      </c>
    </row>
    <row r="488" spans="1:11" s="61" customFormat="1" ht="15" customHeight="1" x14ac:dyDescent="0.2">
      <c r="A488" s="181" t="str">
        <f>'Struktur LBA'!A98</f>
        <v>B.1.3.3</v>
      </c>
      <c r="B488" s="181" t="str">
        <f>'Struktur LBA'!B98</f>
        <v>3-er Mehrplatzbüro (3 BAP)</v>
      </c>
      <c r="C488" s="181" t="str">
        <f>'Struktur LBA'!C98</f>
        <v>HNF 2</v>
      </c>
      <c r="D488" s="181" t="str">
        <f>'Struktur LBA'!D98</f>
        <v>m2/AdA</v>
      </c>
      <c r="E488" s="195">
        <f>'Struktur LBA'!E98</f>
        <v>0</v>
      </c>
      <c r="F488" s="551">
        <f>'Struktur LBA'!F98</f>
        <v>7</v>
      </c>
      <c r="G488" s="551">
        <f>'Struktur LBA'!G98</f>
        <v>21</v>
      </c>
      <c r="H488" s="528">
        <f>'Struktur LBA'!H98</f>
        <v>0</v>
      </c>
      <c r="I488" s="181" t="s">
        <v>973</v>
      </c>
      <c r="J488" s="181" t="s">
        <v>1094</v>
      </c>
      <c r="K488" s="181">
        <f>'Struktur LBA'!I98</f>
        <v>0</v>
      </c>
    </row>
    <row r="489" spans="1:11" s="61" customFormat="1" ht="15" customHeight="1" x14ac:dyDescent="0.2">
      <c r="A489" s="181" t="str">
        <f>'Struktur LBA'!A101</f>
        <v>B.3.1</v>
      </c>
      <c r="B489" s="181" t="str">
        <f>'Struktur LBA'!B101</f>
        <v>Rapportraum</v>
      </c>
      <c r="C489" s="181" t="str">
        <f>'Struktur LBA'!C101</f>
        <v>HNF 2</v>
      </c>
      <c r="D489" s="181" t="str">
        <f>'Struktur LBA'!D101</f>
        <v>m2/AdA</v>
      </c>
      <c r="E489" s="195">
        <f>'Struktur LBA'!E101</f>
        <v>0</v>
      </c>
      <c r="F489" s="551">
        <f>'Struktur LBA'!F101</f>
        <v>2</v>
      </c>
      <c r="G489" s="551" t="str">
        <f>'Struktur LBA'!G101</f>
        <v>-</v>
      </c>
      <c r="H489" s="528">
        <f>'Struktur LBA'!H101</f>
        <v>0</v>
      </c>
      <c r="I489" s="181" t="s">
        <v>973</v>
      </c>
      <c r="J489" s="181" t="s">
        <v>1094</v>
      </c>
      <c r="K489" s="181">
        <f>'Struktur LBA'!I101</f>
        <v>0</v>
      </c>
    </row>
    <row r="490" spans="1:11" s="61" customFormat="1" ht="15" customHeight="1" x14ac:dyDescent="0.2">
      <c r="A490" s="181" t="str">
        <f>'Struktur LBA'!A102</f>
        <v>D.1.11</v>
      </c>
      <c r="B490" s="181" t="str">
        <f>'Struktur LBA'!B102</f>
        <v>Lagerräume Material</v>
      </c>
      <c r="C490" s="181" t="str">
        <f>'Struktur LBA'!C102</f>
        <v>HNF 4</v>
      </c>
      <c r="D490" s="181" t="str">
        <f>'Struktur LBA'!D102</f>
        <v>m²</v>
      </c>
      <c r="E490" s="195">
        <f>'Struktur LBA'!E102</f>
        <v>0</v>
      </c>
      <c r="F490" s="551">
        <f>'Struktur LBA'!F102</f>
        <v>0</v>
      </c>
      <c r="G490" s="551" t="str">
        <f>'Struktur LBA'!G102</f>
        <v>-</v>
      </c>
      <c r="H490" s="528">
        <f>'Struktur LBA'!H102</f>
        <v>0</v>
      </c>
      <c r="I490" s="181" t="s">
        <v>973</v>
      </c>
      <c r="J490" s="181" t="s">
        <v>1094</v>
      </c>
      <c r="K490" s="181">
        <f>'Struktur LBA'!I102</f>
        <v>0</v>
      </c>
    </row>
    <row r="491" spans="1:11" s="61" customFormat="1" ht="15" customHeight="1" x14ac:dyDescent="0.2">
      <c r="A491" s="181" t="str">
        <f>'Struktur LBA'!A103</f>
        <v>D.1.12</v>
      </c>
      <c r="B491" s="181" t="str">
        <f>'Struktur LBA'!B103</f>
        <v xml:space="preserve">Lagerräume Material (Fw Mag) Trp Ukft </v>
      </c>
      <c r="C491" s="181" t="str">
        <f>'Struktur LBA'!C103</f>
        <v>HNF 4</v>
      </c>
      <c r="D491" s="181" t="str">
        <f>'Struktur LBA'!D103</f>
        <v>Raum</v>
      </c>
      <c r="E491" s="195">
        <f>'Struktur LBA'!E103</f>
        <v>0</v>
      </c>
      <c r="F491" s="551">
        <f>'Struktur LBA'!F103</f>
        <v>0</v>
      </c>
      <c r="G491" s="551" t="str">
        <f>'Struktur LBA'!G103</f>
        <v>-</v>
      </c>
      <c r="H491" s="528">
        <f>'Struktur LBA'!H103</f>
        <v>0</v>
      </c>
      <c r="I491" s="181" t="s">
        <v>973</v>
      </c>
      <c r="J491" s="181" t="s">
        <v>1094</v>
      </c>
      <c r="K491" s="181">
        <f>'Struktur LBA'!I103</f>
        <v>0</v>
      </c>
    </row>
    <row r="492" spans="1:11" s="61" customFormat="1" ht="15" customHeight="1" x14ac:dyDescent="0.2">
      <c r="A492" s="181" t="str">
        <f>'Struktur LBA'!A104</f>
        <v>D.1.13</v>
      </c>
      <c r="B492" s="181" t="str">
        <f>'Struktur LBA'!B104</f>
        <v>Lagerräume Material und Geräte (Infra, Betreiber)</v>
      </c>
      <c r="C492" s="181" t="str">
        <f>'Struktur LBA'!C104</f>
        <v>HNF 4</v>
      </c>
      <c r="D492" s="181" t="str">
        <f>'Struktur LBA'!D104</f>
        <v>m²</v>
      </c>
      <c r="E492" s="195">
        <f>'Struktur LBA'!E104</f>
        <v>0</v>
      </c>
      <c r="F492" s="551">
        <f>'Struktur LBA'!F104</f>
        <v>0</v>
      </c>
      <c r="G492" s="551" t="str">
        <f>'Struktur LBA'!G104</f>
        <v>-</v>
      </c>
      <c r="H492" s="528">
        <f>'Struktur LBA'!H104</f>
        <v>0</v>
      </c>
      <c r="I492" s="181" t="s">
        <v>973</v>
      </c>
      <c r="J492" s="181" t="s">
        <v>1094</v>
      </c>
      <c r="K492" s="181">
        <f>'Struktur LBA'!I104</f>
        <v>0</v>
      </c>
    </row>
    <row r="493" spans="1:11" s="61" customFormat="1" ht="15" customHeight="1" x14ac:dyDescent="0.2">
      <c r="A493" s="181" t="str">
        <f>'Struktur LBA'!A105</f>
        <v>D.1.14</v>
      </c>
      <c r="B493" s="181" t="str">
        <f>'Struktur LBA'!B105</f>
        <v>Lagerräume für Gefahrengüter (Lösungsmittel, Betriebsstoffe, Akkus)</v>
      </c>
      <c r="C493" s="181" t="str">
        <f>'Struktur LBA'!C105</f>
        <v>HNF 4</v>
      </c>
      <c r="D493" s="181" t="str">
        <f>'Struktur LBA'!D105</f>
        <v>m²</v>
      </c>
      <c r="E493" s="195">
        <f>'Struktur LBA'!E105</f>
        <v>0</v>
      </c>
      <c r="F493" s="551">
        <f>'Struktur LBA'!F105</f>
        <v>0</v>
      </c>
      <c r="G493" s="551" t="str">
        <f>'Struktur LBA'!G105</f>
        <v>-</v>
      </c>
      <c r="H493" s="528">
        <f>'Struktur LBA'!H105</f>
        <v>0</v>
      </c>
      <c r="I493" s="181" t="s">
        <v>973</v>
      </c>
      <c r="J493" s="181" t="s">
        <v>1094</v>
      </c>
      <c r="K493" s="181">
        <f>'Struktur LBA'!I105</f>
        <v>0</v>
      </c>
    </row>
    <row r="494" spans="1:11" s="61" customFormat="1" ht="15" customHeight="1" x14ac:dyDescent="0.2">
      <c r="A494" s="181" t="str">
        <f>'Struktur LBA'!A106</f>
        <v>D.1.15</v>
      </c>
      <c r="B494" s="181" t="str">
        <f>'Struktur LBA'!B106</f>
        <v xml:space="preserve">Lagerräume Munition </v>
      </c>
      <c r="C494" s="181" t="str">
        <f>'Struktur LBA'!C106</f>
        <v>HNF 4</v>
      </c>
      <c r="D494" s="181" t="str">
        <f>'Struktur LBA'!D106</f>
        <v>m²</v>
      </c>
      <c r="E494" s="195">
        <f>'Struktur LBA'!E106</f>
        <v>0</v>
      </c>
      <c r="F494" s="551">
        <f>'Struktur LBA'!F106</f>
        <v>0</v>
      </c>
      <c r="G494" s="551" t="str">
        <f>'Struktur LBA'!G106</f>
        <v>-</v>
      </c>
      <c r="H494" s="528">
        <f>'Struktur LBA'!H106</f>
        <v>0</v>
      </c>
      <c r="I494" s="181" t="s">
        <v>973</v>
      </c>
      <c r="J494" s="181" t="s">
        <v>1094</v>
      </c>
      <c r="K494" s="181">
        <f>'Struktur LBA'!I106</f>
        <v>0</v>
      </c>
    </row>
    <row r="495" spans="1:11" s="61" customFormat="1" ht="15" customHeight="1" x14ac:dyDescent="0.2">
      <c r="A495" s="181" t="str">
        <f>'Struktur LBA'!A107</f>
        <v>D.1.16</v>
      </c>
      <c r="B495" s="181" t="str">
        <f>'Struktur LBA'!B107</f>
        <v xml:space="preserve">Sicherheitsraum </v>
      </c>
      <c r="C495" s="181" t="str">
        <f>'Struktur LBA'!C107</f>
        <v>HNF 4</v>
      </c>
      <c r="D495" s="181" t="str">
        <f>'Struktur LBA'!D107</f>
        <v>m²</v>
      </c>
      <c r="E495" s="195">
        <f>'Struktur LBA'!E107</f>
        <v>0</v>
      </c>
      <c r="F495" s="551">
        <f>'Struktur LBA'!F107</f>
        <v>0</v>
      </c>
      <c r="G495" s="551" t="str">
        <f>'Struktur LBA'!G107</f>
        <v>-</v>
      </c>
      <c r="H495" s="528">
        <f>'Struktur LBA'!H107</f>
        <v>0</v>
      </c>
      <c r="I495" s="181" t="s">
        <v>973</v>
      </c>
      <c r="J495" s="181" t="s">
        <v>1094</v>
      </c>
      <c r="K495" s="181">
        <f>'Struktur LBA'!I107</f>
        <v>0</v>
      </c>
    </row>
    <row r="496" spans="1:11" s="61" customFormat="1" ht="15" customHeight="1" x14ac:dyDescent="0.2">
      <c r="A496" s="181" t="str">
        <f>'Struktur LBA'!A108</f>
        <v>D.1.17</v>
      </c>
      <c r="B496" s="181" t="str">
        <f>'Struktur LBA'!B108</f>
        <v>Halle für Fz leicht</v>
      </c>
      <c r="C496" s="181" t="str">
        <f>'Struktur LBA'!C108</f>
        <v>HNF 4</v>
      </c>
      <c r="D496" s="181" t="str">
        <f>'Struktur LBA'!D108</f>
        <v>m²</v>
      </c>
      <c r="E496" s="195">
        <f>'Struktur LBA'!E108</f>
        <v>0</v>
      </c>
      <c r="F496" s="551">
        <f>'Struktur LBA'!F108</f>
        <v>0</v>
      </c>
      <c r="G496" s="551" t="str">
        <f>'Struktur LBA'!G108</f>
        <v>-</v>
      </c>
      <c r="H496" s="528">
        <f>'Struktur LBA'!H108</f>
        <v>0</v>
      </c>
      <c r="I496" s="181" t="s">
        <v>973</v>
      </c>
      <c r="J496" s="181" t="s">
        <v>1094</v>
      </c>
      <c r="K496" s="181">
        <f>'Struktur LBA'!I108</f>
        <v>0</v>
      </c>
    </row>
    <row r="497" spans="1:11" s="61" customFormat="1" ht="15" customHeight="1" x14ac:dyDescent="0.2">
      <c r="A497" s="181" t="str">
        <f>'Struktur LBA'!A109</f>
        <v>D.1.18</v>
      </c>
      <c r="B497" s="181" t="str">
        <f>'Struktur LBA'!B109</f>
        <v>Halle für Fz schwer</v>
      </c>
      <c r="C497" s="181" t="str">
        <f>'Struktur LBA'!C109</f>
        <v>HNF 4</v>
      </c>
      <c r="D497" s="181" t="str">
        <f>'Struktur LBA'!D109</f>
        <v>m²</v>
      </c>
      <c r="E497" s="195">
        <f>'Struktur LBA'!E109</f>
        <v>0</v>
      </c>
      <c r="F497" s="551">
        <f>'Struktur LBA'!F109</f>
        <v>0</v>
      </c>
      <c r="G497" s="551" t="str">
        <f>'Struktur LBA'!G109</f>
        <v>-</v>
      </c>
      <c r="H497" s="528">
        <f>'Struktur LBA'!H109</f>
        <v>0</v>
      </c>
      <c r="I497" s="181" t="s">
        <v>973</v>
      </c>
      <c r="J497" s="181" t="s">
        <v>1094</v>
      </c>
      <c r="K497" s="181">
        <f>'Struktur LBA'!I109</f>
        <v>0</v>
      </c>
    </row>
    <row r="498" spans="1:11" s="61" customFormat="1" ht="15" customHeight="1" x14ac:dyDescent="0.2">
      <c r="A498" s="181" t="str">
        <f>'Struktur LBA'!A110</f>
        <v>D.1.19</v>
      </c>
      <c r="B498" s="181" t="str">
        <f>'Struktur LBA'!B110</f>
        <v>Halle für Container</v>
      </c>
      <c r="C498" s="181" t="str">
        <f>'Struktur LBA'!C110</f>
        <v>HNF 4</v>
      </c>
      <c r="D498" s="181" t="str">
        <f>'Struktur LBA'!D110</f>
        <v>m²</v>
      </c>
      <c r="E498" s="195">
        <f>'Struktur LBA'!E110</f>
        <v>0</v>
      </c>
      <c r="F498" s="551">
        <f>'Struktur LBA'!F110</f>
        <v>0</v>
      </c>
      <c r="G498" s="551" t="str">
        <f>'Struktur LBA'!G110</f>
        <v>-</v>
      </c>
      <c r="H498" s="528">
        <f>'Struktur LBA'!H110</f>
        <v>0</v>
      </c>
      <c r="I498" s="181" t="s">
        <v>973</v>
      </c>
      <c r="J498" s="181" t="s">
        <v>1094</v>
      </c>
      <c r="K498" s="181">
        <f>'Struktur LBA'!I110</f>
        <v>0</v>
      </c>
    </row>
    <row r="499" spans="1:11" s="61" customFormat="1" ht="15" customHeight="1" x14ac:dyDescent="0.2">
      <c r="A499" s="181" t="str">
        <f>'Struktur LBA'!A111</f>
        <v>D.1.22</v>
      </c>
      <c r="B499" s="181" t="str">
        <f>'Struktur LBA'!B111</f>
        <v>Trocknungsraum für Kleider</v>
      </c>
      <c r="C499" s="181" t="str">
        <f>'Struktur LBA'!C111</f>
        <v>HNF 4</v>
      </c>
      <c r="D499" s="181" t="str">
        <f>'Struktur LBA'!D111</f>
        <v>m²</v>
      </c>
      <c r="E499" s="195">
        <f>'Struktur LBA'!E111</f>
        <v>0</v>
      </c>
      <c r="F499" s="551">
        <f>'Struktur LBA'!F111</f>
        <v>0</v>
      </c>
      <c r="G499" s="551" t="str">
        <f>'Struktur LBA'!G111</f>
        <v>-</v>
      </c>
      <c r="H499" s="528">
        <f>'Struktur LBA'!H111</f>
        <v>0</v>
      </c>
      <c r="I499" s="181" t="s">
        <v>973</v>
      </c>
      <c r="J499" s="181" t="s">
        <v>1094</v>
      </c>
      <c r="K499" s="181">
        <f>'Struktur LBA'!I111</f>
        <v>0</v>
      </c>
    </row>
    <row r="500" spans="1:11" s="61" customFormat="1" ht="15" customHeight="1" x14ac:dyDescent="0.2">
      <c r="A500" s="181" t="str">
        <f>'Struktur LBA'!A112</f>
        <v>D.1.23</v>
      </c>
      <c r="B500" s="181" t="str">
        <f>'Struktur LBA'!B112</f>
        <v>Nachtlieferung - Box</v>
      </c>
      <c r="C500" s="181" t="str">
        <f>'Struktur LBA'!C112</f>
        <v>HNF 4</v>
      </c>
      <c r="D500" s="181" t="str">
        <f>'Struktur LBA'!D112</f>
        <v>m²</v>
      </c>
      <c r="E500" s="195">
        <f>'Struktur LBA'!E112</f>
        <v>0</v>
      </c>
      <c r="F500" s="551">
        <f>'Struktur LBA'!F112</f>
        <v>0</v>
      </c>
      <c r="G500" s="551" t="str">
        <f>'Struktur LBA'!G112</f>
        <v>-</v>
      </c>
      <c r="H500" s="528">
        <f>'Struktur LBA'!H112</f>
        <v>0</v>
      </c>
      <c r="I500" s="181" t="s">
        <v>973</v>
      </c>
      <c r="J500" s="181" t="s">
        <v>1094</v>
      </c>
      <c r="K500" s="181">
        <f>'Struktur LBA'!I112</f>
        <v>0</v>
      </c>
    </row>
    <row r="501" spans="1:11" s="61" customFormat="1" ht="15" customHeight="1" x14ac:dyDescent="0.2">
      <c r="A501" s="181" t="str">
        <f>'Struktur LBA'!A113</f>
        <v>D.2.1</v>
      </c>
      <c r="B501" s="181" t="str">
        <f>'Struktur LBA'!B113</f>
        <v>Büromaterial und Geräte</v>
      </c>
      <c r="C501" s="181" t="str">
        <f>'Struktur LBA'!C113</f>
        <v>HNF 4</v>
      </c>
      <c r="D501" s="181" t="str">
        <f>'Struktur LBA'!D113</f>
        <v>Raum</v>
      </c>
      <c r="E501" s="195">
        <f>'Struktur LBA'!E113</f>
        <v>0</v>
      </c>
      <c r="F501" s="551">
        <f>'Struktur LBA'!F113</f>
        <v>10.5</v>
      </c>
      <c r="G501" s="551" t="str">
        <f>'Struktur LBA'!G113</f>
        <v>-</v>
      </c>
      <c r="H501" s="528">
        <f>'Struktur LBA'!H113</f>
        <v>0</v>
      </c>
      <c r="I501" s="181" t="s">
        <v>973</v>
      </c>
      <c r="J501" s="181" t="s">
        <v>1094</v>
      </c>
      <c r="K501" s="181">
        <f>'Struktur LBA'!I113</f>
        <v>0</v>
      </c>
    </row>
    <row r="502" spans="1:11" s="61" customFormat="1" ht="15" customHeight="1" x14ac:dyDescent="0.2">
      <c r="A502" s="181" t="str">
        <f>'Struktur LBA'!A114</f>
        <v>D.2.2</v>
      </c>
      <c r="B502" s="181" t="str">
        <f>'Struktur LBA'!B114</f>
        <v xml:space="preserve">Archivraum </v>
      </c>
      <c r="C502" s="181" t="str">
        <f>'Struktur LBA'!C114</f>
        <v>HNF 4</v>
      </c>
      <c r="D502" s="181" t="str">
        <f>'Struktur LBA'!D114</f>
        <v>Raum</v>
      </c>
      <c r="E502" s="195">
        <f>'Struktur LBA'!E114</f>
        <v>0</v>
      </c>
      <c r="F502" s="551">
        <f>'Struktur LBA'!F114</f>
        <v>10.5</v>
      </c>
      <c r="G502" s="551" t="str">
        <f>'Struktur LBA'!G114</f>
        <v>-</v>
      </c>
      <c r="H502" s="528">
        <f>'Struktur LBA'!H114</f>
        <v>0</v>
      </c>
      <c r="I502" s="181" t="s">
        <v>973</v>
      </c>
      <c r="J502" s="181" t="s">
        <v>1094</v>
      </c>
      <c r="K502" s="181">
        <f>'Struktur LBA'!I114</f>
        <v>0</v>
      </c>
    </row>
    <row r="503" spans="1:11" s="61" customFormat="1" ht="15" customHeight="1" x14ac:dyDescent="0.2">
      <c r="A503" s="181" t="str">
        <f>'Struktur LBA'!A115</f>
        <v>10.1.1</v>
      </c>
      <c r="B503" s="181" t="str">
        <f>'Struktur LBA'!B115</f>
        <v>Parkplätze Militär- und Verwaltungsfahrzeuge</v>
      </c>
      <c r="C503" s="181" t="str">
        <f>'Struktur LBA'!C115</f>
        <v>BUF 10</v>
      </c>
      <c r="D503" s="181" t="str">
        <f>'Struktur LBA'!D115</f>
        <v>Aussenfläche</v>
      </c>
      <c r="E503" s="195">
        <f>'Struktur LBA'!E115</f>
        <v>0</v>
      </c>
      <c r="F503" s="551">
        <f>'Struktur LBA'!F115</f>
        <v>15</v>
      </c>
      <c r="G503" s="551" t="str">
        <f>'Struktur LBA'!G115</f>
        <v>-</v>
      </c>
      <c r="H503" s="528">
        <f>'Struktur LBA'!H115</f>
        <v>0</v>
      </c>
      <c r="I503" s="181" t="s">
        <v>973</v>
      </c>
      <c r="J503" s="181" t="s">
        <v>1094</v>
      </c>
      <c r="K503" s="181">
        <f>'Struktur LBA'!I115</f>
        <v>0</v>
      </c>
    </row>
    <row r="504" spans="1:11" s="61" customFormat="1" ht="15" customHeight="1" x14ac:dyDescent="0.2">
      <c r="A504" s="181" t="str">
        <f>'Struktur LBA'!A116</f>
        <v>10.1.2</v>
      </c>
      <c r="B504" s="181" t="str">
        <f>'Struktur LBA'!B116</f>
        <v>Parkplätze Privatfahrzeuge</v>
      </c>
      <c r="C504" s="181" t="str">
        <f>'Struktur LBA'!C116</f>
        <v>BUF 10</v>
      </c>
      <c r="D504" s="181" t="str">
        <f>'Struktur LBA'!D116</f>
        <v>Aussenfläche</v>
      </c>
      <c r="E504" s="195">
        <f>'Struktur LBA'!E116</f>
        <v>0</v>
      </c>
      <c r="F504" s="551">
        <f>'Struktur LBA'!F116</f>
        <v>15</v>
      </c>
      <c r="G504" s="551" t="str">
        <f>'Struktur LBA'!G116</f>
        <v>-</v>
      </c>
      <c r="H504" s="528">
        <f>'Struktur LBA'!H116</f>
        <v>0</v>
      </c>
      <c r="I504" s="181" t="s">
        <v>973</v>
      </c>
      <c r="J504" s="181" t="s">
        <v>1094</v>
      </c>
      <c r="K504" s="181">
        <f>'Struktur LBA'!I116</f>
        <v>0</v>
      </c>
    </row>
    <row r="505" spans="1:11" s="61" customFormat="1" ht="15" customHeight="1" x14ac:dyDescent="0.2">
      <c r="A505" s="181" t="str">
        <f>'Struktur LBA'!A117</f>
        <v>10.2.4</v>
      </c>
      <c r="B505" s="181" t="str">
        <f>'Struktur LBA'!B117</f>
        <v>Abspritzplatz</v>
      </c>
      <c r="C505" s="181" t="str">
        <f>'Struktur LBA'!C117</f>
        <v>BUF 10</v>
      </c>
      <c r="D505" s="181" t="str">
        <f>'Struktur LBA'!D117</f>
        <v>Aussenfläche</v>
      </c>
      <c r="E505" s="195">
        <f>'Struktur LBA'!E117</f>
        <v>0</v>
      </c>
      <c r="F505" s="551">
        <f>'Struktur LBA'!F117</f>
        <v>0</v>
      </c>
      <c r="G505" s="551" t="str">
        <f>'Struktur LBA'!G117</f>
        <v>-</v>
      </c>
      <c r="H505" s="528">
        <f>'Struktur LBA'!H117</f>
        <v>0</v>
      </c>
      <c r="I505" s="181" t="s">
        <v>973</v>
      </c>
      <c r="J505" s="181" t="s">
        <v>1094</v>
      </c>
      <c r="K505" s="181">
        <f>'Struktur LBA'!I117</f>
        <v>0</v>
      </c>
    </row>
    <row r="506" spans="1:11" s="61" customFormat="1" ht="15" customHeight="1" x14ac:dyDescent="0.2">
      <c r="A506" s="181" t="str">
        <f>'Struktur LBA'!A118</f>
        <v>10.2.5</v>
      </c>
      <c r="B506" s="181" t="str">
        <f>'Struktur LBA'!B118</f>
        <v>Reinigungsplatz</v>
      </c>
      <c r="C506" s="181" t="str">
        <f>'Struktur LBA'!C118</f>
        <v>BUF 10</v>
      </c>
      <c r="D506" s="181" t="str">
        <f>'Struktur LBA'!D118</f>
        <v>Aussenfläche</v>
      </c>
      <c r="E506" s="195">
        <f>'Struktur LBA'!E118</f>
        <v>0</v>
      </c>
      <c r="F506" s="551">
        <f>'Struktur LBA'!F118</f>
        <v>0</v>
      </c>
      <c r="G506" s="551" t="str">
        <f>'Struktur LBA'!G118</f>
        <v>-</v>
      </c>
      <c r="H506" s="528">
        <f>'Struktur LBA'!H118</f>
        <v>0</v>
      </c>
      <c r="I506" s="181" t="s">
        <v>973</v>
      </c>
      <c r="J506" s="181" t="s">
        <v>1094</v>
      </c>
      <c r="K506" s="181">
        <f>'Struktur LBA'!I118</f>
        <v>0</v>
      </c>
    </row>
    <row r="507" spans="1:11" s="61" customFormat="1" ht="15" customHeight="1" x14ac:dyDescent="0.2">
      <c r="A507" s="181" t="str">
        <f>'Struktur LBA'!A119</f>
        <v>10.2.6</v>
      </c>
      <c r="B507" s="181" t="str">
        <f>'Struktur LBA'!B119</f>
        <v>Kontrollplatz</v>
      </c>
      <c r="C507" s="181" t="str">
        <f>'Struktur LBA'!C119</f>
        <v>BUF 10</v>
      </c>
      <c r="D507" s="181" t="str">
        <f>'Struktur LBA'!D119</f>
        <v>Aussenfläche</v>
      </c>
      <c r="E507" s="195">
        <f>'Struktur LBA'!E119</f>
        <v>0</v>
      </c>
      <c r="F507" s="551">
        <f>'Struktur LBA'!F119</f>
        <v>0</v>
      </c>
      <c r="G507" s="551" t="str">
        <f>'Struktur LBA'!G119</f>
        <v>-</v>
      </c>
      <c r="H507" s="528">
        <f>'Struktur LBA'!H119</f>
        <v>0</v>
      </c>
      <c r="I507" s="181" t="s">
        <v>973</v>
      </c>
      <c r="J507" s="181" t="s">
        <v>1094</v>
      </c>
      <c r="K507" s="181">
        <f>'Struktur LBA'!I119</f>
        <v>0</v>
      </c>
    </row>
    <row r="508" spans="1:11" s="61" customFormat="1" ht="15" customHeight="1" x14ac:dyDescent="0.2">
      <c r="A508" s="181" t="str">
        <f>'Struktur LBA'!A120</f>
        <v>10.2.1</v>
      </c>
      <c r="B508" s="181" t="str">
        <f>'Struktur LBA'!B120</f>
        <v>Vorplätze</v>
      </c>
      <c r="C508" s="181" t="str">
        <f>'Struktur LBA'!C120</f>
        <v>BUF 10</v>
      </c>
      <c r="D508" s="181" t="str">
        <f>'Struktur LBA'!D120</f>
        <v>Aussenfläche</v>
      </c>
      <c r="E508" s="195">
        <f>'Struktur LBA'!E120</f>
        <v>0</v>
      </c>
      <c r="F508" s="551">
        <f>'Struktur LBA'!F120</f>
        <v>0</v>
      </c>
      <c r="G508" s="551" t="str">
        <f>'Struktur LBA'!G120</f>
        <v>-</v>
      </c>
      <c r="H508" s="528">
        <f>'Struktur LBA'!H120</f>
        <v>0</v>
      </c>
      <c r="I508" s="181" t="s">
        <v>973</v>
      </c>
      <c r="J508" s="181" t="s">
        <v>1094</v>
      </c>
      <c r="K508" s="181">
        <f>'Struktur LBA'!I120</f>
        <v>0</v>
      </c>
    </row>
    <row r="509" spans="1:11" s="61" customFormat="1" ht="15" customHeight="1" x14ac:dyDescent="0.2">
      <c r="A509" s="181" t="str">
        <f>'Struktur LBA'!A121</f>
        <v>10.2.2</v>
      </c>
      <c r="B509" s="181" t="str">
        <f>'Struktur LBA'!B121</f>
        <v>Strassen</v>
      </c>
      <c r="C509" s="181" t="str">
        <f>'Struktur LBA'!C121</f>
        <v>BUF 10</v>
      </c>
      <c r="D509" s="181" t="str">
        <f>'Struktur LBA'!D121</f>
        <v>Aussenfläche</v>
      </c>
      <c r="E509" s="195">
        <f>'Struktur LBA'!E121</f>
        <v>0</v>
      </c>
      <c r="F509" s="551">
        <f>'Struktur LBA'!F121</f>
        <v>0</v>
      </c>
      <c r="G509" s="551" t="str">
        <f>'Struktur LBA'!G121</f>
        <v>-</v>
      </c>
      <c r="H509" s="528">
        <f>'Struktur LBA'!H121</f>
        <v>0</v>
      </c>
      <c r="I509" s="181" t="s">
        <v>973</v>
      </c>
      <c r="J509" s="181" t="s">
        <v>1094</v>
      </c>
      <c r="K509" s="181">
        <f>'Struktur LBA'!I121</f>
        <v>0</v>
      </c>
    </row>
    <row r="510" spans="1:11" s="61" customFormat="1" ht="15" customHeight="1" x14ac:dyDescent="0.2">
      <c r="A510" s="181" t="str">
        <f>'Struktur LBA'!A122</f>
        <v>10.2.3</v>
      </c>
      <c r="B510" s="181" t="str">
        <f>'Struktur LBA'!B122</f>
        <v>Wendeplätze</v>
      </c>
      <c r="C510" s="181" t="str">
        <f>'Struktur LBA'!C122</f>
        <v>BUF 10</v>
      </c>
      <c r="D510" s="181" t="str">
        <f>'Struktur LBA'!D122</f>
        <v>Aussenfläche</v>
      </c>
      <c r="E510" s="195">
        <f>'Struktur LBA'!E122</f>
        <v>0</v>
      </c>
      <c r="F510" s="551">
        <f>'Struktur LBA'!F122</f>
        <v>0</v>
      </c>
      <c r="G510" s="551" t="str">
        <f>'Struktur LBA'!G122</f>
        <v>-</v>
      </c>
      <c r="H510" s="528">
        <f>'Struktur LBA'!H122</f>
        <v>0</v>
      </c>
      <c r="I510" s="181" t="s">
        <v>973</v>
      </c>
      <c r="J510" s="181" t="s">
        <v>1094</v>
      </c>
      <c r="K510" s="181">
        <f>'Struktur LBA'!I122</f>
        <v>0</v>
      </c>
    </row>
    <row r="511" spans="1:11" s="61" customFormat="1" ht="15" customHeight="1" x14ac:dyDescent="0.2">
      <c r="A511" s="181" t="str">
        <f>'Struktur LBA'!A123</f>
        <v>10.2.4</v>
      </c>
      <c r="B511" s="181" t="str">
        <f>'Struktur LBA'!B123</f>
        <v>Freihaltefläche</v>
      </c>
      <c r="C511" s="181" t="str">
        <f>'Struktur LBA'!C123</f>
        <v>BUF 10</v>
      </c>
      <c r="D511" s="181" t="str">
        <f>'Struktur LBA'!D123</f>
        <v>Aussenfläche</v>
      </c>
      <c r="E511" s="195">
        <f>'Struktur LBA'!E123</f>
        <v>0</v>
      </c>
      <c r="F511" s="551">
        <f>'Struktur LBA'!F123</f>
        <v>0</v>
      </c>
      <c r="G511" s="551" t="str">
        <f>'Struktur LBA'!G123</f>
        <v>-</v>
      </c>
      <c r="H511" s="528">
        <f>'Struktur LBA'!H123</f>
        <v>0</v>
      </c>
      <c r="I511" s="181" t="s">
        <v>973</v>
      </c>
      <c r="J511" s="181" t="s">
        <v>1094</v>
      </c>
      <c r="K511" s="181">
        <f>'Struktur LBA'!I123</f>
        <v>0</v>
      </c>
    </row>
    <row r="512" spans="1:11" s="61" customFormat="1" ht="15" customHeight="1" x14ac:dyDescent="0.2">
      <c r="A512" s="181" t="str">
        <f>'Struktur LBA'!A127</f>
        <v>B.1.3.1</v>
      </c>
      <c r="B512" s="181" t="str">
        <f>'Struktur LBA'!B127</f>
        <v>2-er Büro (2 BAP)</v>
      </c>
      <c r="C512" s="181" t="str">
        <f>'Struktur LBA'!C127</f>
        <v>HNF 2</v>
      </c>
      <c r="D512" s="181" t="str">
        <f>'Struktur LBA'!D127</f>
        <v>m2/AdA</v>
      </c>
      <c r="E512" s="195">
        <f>'Struktur LBA'!E127</f>
        <v>0</v>
      </c>
      <c r="F512" s="551">
        <f>'Struktur LBA'!F127</f>
        <v>10.5</v>
      </c>
      <c r="G512" s="551">
        <f>'Struktur LBA'!G127</f>
        <v>21</v>
      </c>
      <c r="H512" s="528">
        <f>'Struktur LBA'!H127</f>
        <v>0</v>
      </c>
      <c r="I512" s="181" t="s">
        <v>973</v>
      </c>
      <c r="J512" s="181" t="s">
        <v>1094</v>
      </c>
      <c r="K512" s="181">
        <f>'Struktur LBA'!I127</f>
        <v>0</v>
      </c>
    </row>
    <row r="513" spans="1:11" s="61" customFormat="1" ht="15" customHeight="1" x14ac:dyDescent="0.2">
      <c r="A513" s="181" t="str">
        <f>'Struktur LBA'!A128</f>
        <v>B.1.3.2</v>
      </c>
      <c r="B513" s="181" t="str">
        <f>'Struktur LBA'!B128</f>
        <v xml:space="preserve">1-er Büro (1 BAP) </v>
      </c>
      <c r="C513" s="181" t="str">
        <f>'Struktur LBA'!C128</f>
        <v>HNF 2</v>
      </c>
      <c r="D513" s="181" t="str">
        <f>'Struktur LBA'!D128</f>
        <v>Raum</v>
      </c>
      <c r="E513" s="195">
        <f>'Struktur LBA'!E128</f>
        <v>0</v>
      </c>
      <c r="F513" s="551">
        <f>'Struktur LBA'!F128</f>
        <v>10.5</v>
      </c>
      <c r="G513" s="551" t="str">
        <f>'Struktur LBA'!G128</f>
        <v>-</v>
      </c>
      <c r="H513" s="528">
        <f>'Struktur LBA'!H128</f>
        <v>0</v>
      </c>
      <c r="I513" s="181" t="s">
        <v>973</v>
      </c>
      <c r="J513" s="181" t="s">
        <v>1094</v>
      </c>
      <c r="K513" s="181">
        <f>'Struktur LBA'!I128</f>
        <v>0</v>
      </c>
    </row>
    <row r="514" spans="1:11" s="61" customFormat="1" ht="15" customHeight="1" x14ac:dyDescent="0.2">
      <c r="A514" s="181" t="str">
        <f>'Struktur LBA'!A129</f>
        <v>B.1.3.3</v>
      </c>
      <c r="B514" s="181" t="str">
        <f>'Struktur LBA'!B129</f>
        <v>3-er Mehrplatzbüro (3 BAP)</v>
      </c>
      <c r="C514" s="181" t="str">
        <f>'Struktur LBA'!C129</f>
        <v>HNF 2</v>
      </c>
      <c r="D514" s="181" t="str">
        <f>'Struktur LBA'!D129</f>
        <v>m2/AdA</v>
      </c>
      <c r="E514" s="195">
        <f>'Struktur LBA'!E129</f>
        <v>0</v>
      </c>
      <c r="F514" s="551">
        <f>'Struktur LBA'!F129</f>
        <v>7</v>
      </c>
      <c r="G514" s="551">
        <f>'Struktur LBA'!G129</f>
        <v>21</v>
      </c>
      <c r="H514" s="528">
        <f>'Struktur LBA'!H129</f>
        <v>0</v>
      </c>
      <c r="I514" s="181" t="s">
        <v>973</v>
      </c>
      <c r="J514" s="181" t="s">
        <v>1094</v>
      </c>
      <c r="K514" s="181">
        <f>'Struktur LBA'!I129</f>
        <v>0</v>
      </c>
    </row>
    <row r="515" spans="1:11" s="61" customFormat="1" ht="15" customHeight="1" x14ac:dyDescent="0.2">
      <c r="A515" s="181" t="str">
        <f>'Struktur LBA'!A132</f>
        <v>B.3.1</v>
      </c>
      <c r="B515" s="181" t="str">
        <f>'Struktur LBA'!B132</f>
        <v>Rapportraum</v>
      </c>
      <c r="C515" s="181" t="str">
        <f>'Struktur LBA'!C132</f>
        <v>HNF 2</v>
      </c>
      <c r="D515" s="181" t="str">
        <f>'Struktur LBA'!D132</f>
        <v>m2/AdA</v>
      </c>
      <c r="E515" s="195">
        <f>'Struktur LBA'!E132</f>
        <v>0</v>
      </c>
      <c r="F515" s="551">
        <f>'Struktur LBA'!F132</f>
        <v>2</v>
      </c>
      <c r="G515" s="551" t="str">
        <f>'Struktur LBA'!G132</f>
        <v>-</v>
      </c>
      <c r="H515" s="528">
        <f>'Struktur LBA'!H132</f>
        <v>0</v>
      </c>
      <c r="I515" s="181" t="s">
        <v>973</v>
      </c>
      <c r="J515" s="181" t="s">
        <v>1094</v>
      </c>
      <c r="K515" s="181">
        <f>'Struktur LBA'!I132</f>
        <v>0</v>
      </c>
    </row>
    <row r="516" spans="1:11" s="61" customFormat="1" ht="15" customHeight="1" x14ac:dyDescent="0.2">
      <c r="A516" s="181" t="str">
        <f>'Struktur LBA'!A133</f>
        <v>C.3.1</v>
      </c>
      <c r="B516" s="181" t="str">
        <f>'Struktur LBA'!B133</f>
        <v>Werkstatt HLKS/Sanitär</v>
      </c>
      <c r="C516" s="181" t="str">
        <f>'Struktur LBA'!C133</f>
        <v>HNF 3</v>
      </c>
      <c r="D516" s="181" t="str">
        <f>'Struktur LBA'!D133</f>
        <v>m²</v>
      </c>
      <c r="E516" s="195">
        <f>'Struktur LBA'!E133</f>
        <v>0</v>
      </c>
      <c r="F516" s="551">
        <f>'Struktur LBA'!F133</f>
        <v>0</v>
      </c>
      <c r="G516" s="551" t="str">
        <f>'Struktur LBA'!G133</f>
        <v>-</v>
      </c>
      <c r="H516" s="528">
        <f>'Struktur LBA'!H133</f>
        <v>0</v>
      </c>
      <c r="I516" s="181" t="s">
        <v>973</v>
      </c>
      <c r="J516" s="181" t="s">
        <v>1094</v>
      </c>
      <c r="K516" s="181">
        <f>'Struktur LBA'!I133</f>
        <v>0</v>
      </c>
    </row>
    <row r="517" spans="1:11" s="61" customFormat="1" ht="15" customHeight="1" x14ac:dyDescent="0.2">
      <c r="A517" s="181" t="str">
        <f>'Struktur LBA'!A134</f>
        <v>C.3.2</v>
      </c>
      <c r="B517" s="181" t="str">
        <f>'Struktur LBA'!B134</f>
        <v>Werkstatt Elektro</v>
      </c>
      <c r="C517" s="181" t="str">
        <f>'Struktur LBA'!C134</f>
        <v>HNF 3</v>
      </c>
      <c r="D517" s="181" t="str">
        <f>'Struktur LBA'!D134</f>
        <v>m²</v>
      </c>
      <c r="E517" s="195">
        <f>'Struktur LBA'!E134</f>
        <v>0</v>
      </c>
      <c r="F517" s="551">
        <f>'Struktur LBA'!F134</f>
        <v>0</v>
      </c>
      <c r="G517" s="551" t="str">
        <f>'Struktur LBA'!G134</f>
        <v>-</v>
      </c>
      <c r="H517" s="528">
        <f>'Struktur LBA'!H134</f>
        <v>0</v>
      </c>
      <c r="I517" s="181" t="s">
        <v>973</v>
      </c>
      <c r="J517" s="181" t="s">
        <v>1094</v>
      </c>
      <c r="K517" s="181">
        <f>'Struktur LBA'!I134</f>
        <v>0</v>
      </c>
    </row>
    <row r="518" spans="1:11" s="61" customFormat="1" ht="15" customHeight="1" x14ac:dyDescent="0.2">
      <c r="A518" s="181" t="str">
        <f>'Struktur LBA'!A135</f>
        <v>C.3.3</v>
      </c>
      <c r="B518" s="181" t="str">
        <f>'Struktur LBA'!B135</f>
        <v>Schreinerei</v>
      </c>
      <c r="C518" s="181" t="str">
        <f>'Struktur LBA'!C135</f>
        <v>HNF 3</v>
      </c>
      <c r="D518" s="181" t="str">
        <f>'Struktur LBA'!D135</f>
        <v>m²</v>
      </c>
      <c r="E518" s="195">
        <f>'Struktur LBA'!E135</f>
        <v>0</v>
      </c>
      <c r="F518" s="551">
        <f>'Struktur LBA'!F135</f>
        <v>0</v>
      </c>
      <c r="G518" s="551" t="str">
        <f>'Struktur LBA'!G135</f>
        <v>-</v>
      </c>
      <c r="H518" s="528">
        <f>'Struktur LBA'!H135</f>
        <v>0</v>
      </c>
      <c r="I518" s="181" t="s">
        <v>973</v>
      </c>
      <c r="J518" s="181" t="s">
        <v>1094</v>
      </c>
      <c r="K518" s="181">
        <f>'Struktur LBA'!I135</f>
        <v>0</v>
      </c>
    </row>
    <row r="519" spans="1:11" s="61" customFormat="1" ht="15" customHeight="1" x14ac:dyDescent="0.2">
      <c r="A519" s="181" t="str">
        <f>'Struktur LBA'!A136</f>
        <v>C.3.4</v>
      </c>
      <c r="B519" s="181" t="str">
        <f>'Struktur LBA'!B136</f>
        <v>Allgemeine Werkstatt</v>
      </c>
      <c r="C519" s="181" t="str">
        <f>'Struktur LBA'!C136</f>
        <v>HNF 3</v>
      </c>
      <c r="D519" s="181" t="str">
        <f>'Struktur LBA'!D136</f>
        <v>m²</v>
      </c>
      <c r="E519" s="195">
        <f>'Struktur LBA'!E136</f>
        <v>0</v>
      </c>
      <c r="F519" s="551">
        <f>'Struktur LBA'!F136</f>
        <v>0</v>
      </c>
      <c r="G519" s="551" t="str">
        <f>'Struktur LBA'!G136</f>
        <v>-</v>
      </c>
      <c r="H519" s="528">
        <f>'Struktur LBA'!H136</f>
        <v>0</v>
      </c>
      <c r="I519" s="181" t="s">
        <v>973</v>
      </c>
      <c r="J519" s="181" t="s">
        <v>1094</v>
      </c>
      <c r="K519" s="181">
        <f>'Struktur LBA'!I136</f>
        <v>0</v>
      </c>
    </row>
    <row r="520" spans="1:11" s="61" customFormat="1" ht="15" customHeight="1" x14ac:dyDescent="0.2">
      <c r="A520" s="181" t="str">
        <f>'Struktur LBA'!A137</f>
        <v>D.1.14</v>
      </c>
      <c r="B520" s="181" t="str">
        <f>'Struktur LBA'!B137</f>
        <v>Lagerräume für gefährliche Güter (Lösungsmittel, Betriebsstoffe)</v>
      </c>
      <c r="C520" s="181" t="str">
        <f>'Struktur LBA'!C137</f>
        <v>HNF 4</v>
      </c>
      <c r="D520" s="181" t="str">
        <f>'Struktur LBA'!D137</f>
        <v>m²</v>
      </c>
      <c r="E520" s="195">
        <f>'Struktur LBA'!E137</f>
        <v>0</v>
      </c>
      <c r="F520" s="551">
        <f>'Struktur LBA'!F137</f>
        <v>0</v>
      </c>
      <c r="G520" s="551" t="str">
        <f>'Struktur LBA'!G137</f>
        <v>-</v>
      </c>
      <c r="H520" s="528">
        <f>'Struktur LBA'!H137</f>
        <v>0</v>
      </c>
      <c r="I520" s="181" t="s">
        <v>973</v>
      </c>
      <c r="J520" s="181" t="s">
        <v>1094</v>
      </c>
      <c r="K520" s="181">
        <f>'Struktur LBA'!I137</f>
        <v>0</v>
      </c>
    </row>
    <row r="521" spans="1:11" s="61" customFormat="1" ht="15" customHeight="1" x14ac:dyDescent="0.2">
      <c r="A521" s="181" t="str">
        <f>'Struktur LBA'!A138</f>
        <v>D.1.15</v>
      </c>
      <c r="B521" s="181" t="str">
        <f>'Struktur LBA'!B138</f>
        <v xml:space="preserve">Lagerräume Munition </v>
      </c>
      <c r="C521" s="181" t="str">
        <f>'Struktur LBA'!C138</f>
        <v>HNF 4</v>
      </c>
      <c r="D521" s="181" t="str">
        <f>'Struktur LBA'!D138</f>
        <v>m²</v>
      </c>
      <c r="E521" s="195">
        <f>'Struktur LBA'!E138</f>
        <v>0</v>
      </c>
      <c r="F521" s="551">
        <f>'Struktur LBA'!F138</f>
        <v>0</v>
      </c>
      <c r="G521" s="551" t="str">
        <f>'Struktur LBA'!G138</f>
        <v>-</v>
      </c>
      <c r="H521" s="528">
        <f>'Struktur LBA'!H138</f>
        <v>0</v>
      </c>
      <c r="I521" s="181" t="s">
        <v>973</v>
      </c>
      <c r="J521" s="181" t="s">
        <v>1094</v>
      </c>
      <c r="K521" s="181">
        <f>'Struktur LBA'!I138</f>
        <v>0</v>
      </c>
    </row>
    <row r="522" spans="1:11" s="61" customFormat="1" ht="15" customHeight="1" x14ac:dyDescent="0.2">
      <c r="A522" s="181" t="str">
        <f>'Struktur LBA'!A139</f>
        <v>D.1.16</v>
      </c>
      <c r="B522" s="181" t="str">
        <f>'Struktur LBA'!B139</f>
        <v xml:space="preserve">Sicherheitsraum </v>
      </c>
      <c r="C522" s="181" t="str">
        <f>'Struktur LBA'!C139</f>
        <v>HNF 4</v>
      </c>
      <c r="D522" s="181" t="str">
        <f>'Struktur LBA'!D139</f>
        <v>m²</v>
      </c>
      <c r="E522" s="195">
        <f>'Struktur LBA'!E139</f>
        <v>0</v>
      </c>
      <c r="F522" s="551">
        <f>'Struktur LBA'!F139</f>
        <v>0</v>
      </c>
      <c r="G522" s="551" t="str">
        <f>'Struktur LBA'!G139</f>
        <v>-</v>
      </c>
      <c r="H522" s="528">
        <f>'Struktur LBA'!H139</f>
        <v>0</v>
      </c>
      <c r="I522" s="181" t="s">
        <v>973</v>
      </c>
      <c r="J522" s="181" t="s">
        <v>1094</v>
      </c>
      <c r="K522" s="181">
        <f>'Struktur LBA'!I139</f>
        <v>0</v>
      </c>
    </row>
    <row r="523" spans="1:11" s="61" customFormat="1" ht="15" customHeight="1" x14ac:dyDescent="0.2">
      <c r="A523" s="181" t="str">
        <f>'Struktur LBA'!A140</f>
        <v>D.1.20</v>
      </c>
      <c r="B523" s="181" t="str">
        <f>'Struktur LBA'!B140</f>
        <v xml:space="preserve">Fahrzeughallen (Infra, Betreiber) </v>
      </c>
      <c r="C523" s="181" t="str">
        <f>'Struktur LBA'!C140</f>
        <v>HNF 4</v>
      </c>
      <c r="D523" s="181" t="str">
        <f>'Struktur LBA'!D140</f>
        <v>m²</v>
      </c>
      <c r="E523" s="195">
        <f>'Struktur LBA'!E140</f>
        <v>0</v>
      </c>
      <c r="F523" s="551">
        <f>'Struktur LBA'!F140</f>
        <v>0</v>
      </c>
      <c r="G523" s="551" t="str">
        <f>'Struktur LBA'!G140</f>
        <v>-</v>
      </c>
      <c r="H523" s="528">
        <f>'Struktur LBA'!H140</f>
        <v>0</v>
      </c>
      <c r="I523" s="181" t="s">
        <v>973</v>
      </c>
      <c r="J523" s="181" t="s">
        <v>1094</v>
      </c>
      <c r="K523" s="181">
        <f>'Struktur LBA'!I140</f>
        <v>0</v>
      </c>
    </row>
    <row r="524" spans="1:11" s="61" customFormat="1" ht="15" customHeight="1" x14ac:dyDescent="0.2">
      <c r="A524" s="181" t="str">
        <f>'Struktur LBA'!A141</f>
        <v>D.1.21</v>
      </c>
      <c r="B524" s="181" t="str">
        <f>'Struktur LBA'!B141</f>
        <v>Trocknungsraum für Kleider</v>
      </c>
      <c r="C524" s="181" t="str">
        <f>'Struktur LBA'!C141</f>
        <v>HNF 4</v>
      </c>
      <c r="D524" s="181" t="str">
        <f>'Struktur LBA'!D141</f>
        <v>m²</v>
      </c>
      <c r="E524" s="195">
        <f>'Struktur LBA'!E141</f>
        <v>0</v>
      </c>
      <c r="F524" s="551">
        <f>'Struktur LBA'!F141</f>
        <v>0</v>
      </c>
      <c r="G524" s="551" t="str">
        <f>'Struktur LBA'!G141</f>
        <v>-</v>
      </c>
      <c r="H524" s="528">
        <f>'Struktur LBA'!H141</f>
        <v>0</v>
      </c>
      <c r="I524" s="181" t="s">
        <v>973</v>
      </c>
      <c r="J524" s="181" t="s">
        <v>1094</v>
      </c>
      <c r="K524" s="181">
        <f>'Struktur LBA'!I141</f>
        <v>0</v>
      </c>
    </row>
    <row r="525" spans="1:11" s="61" customFormat="1" ht="15" customHeight="1" x14ac:dyDescent="0.2">
      <c r="A525" s="181" t="str">
        <f>'Struktur LBA'!A142</f>
        <v>D.1.22</v>
      </c>
      <c r="B525" s="181" t="str">
        <f>'Struktur LBA'!B142</f>
        <v>Lager Instandhaltungswerkstätten</v>
      </c>
      <c r="C525" s="181" t="str">
        <f>'Struktur LBA'!C142</f>
        <v>HNF 4</v>
      </c>
      <c r="D525" s="181" t="str">
        <f>'Struktur LBA'!D142</f>
        <v>m²</v>
      </c>
      <c r="E525" s="195">
        <f>'Struktur LBA'!E142</f>
        <v>0</v>
      </c>
      <c r="F525" s="551">
        <f>'Struktur LBA'!F142</f>
        <v>0</v>
      </c>
      <c r="G525" s="551" t="str">
        <f>'Struktur LBA'!G142</f>
        <v>-</v>
      </c>
      <c r="H525" s="528">
        <f>'Struktur LBA'!H142</f>
        <v>0</v>
      </c>
      <c r="I525" s="181" t="s">
        <v>973</v>
      </c>
      <c r="J525" s="181" t="s">
        <v>1094</v>
      </c>
      <c r="K525" s="181">
        <f>'Struktur LBA'!I142</f>
        <v>0</v>
      </c>
    </row>
    <row r="526" spans="1:11" s="61" customFormat="1" ht="15" customHeight="1" x14ac:dyDescent="0.2">
      <c r="A526" s="181" t="str">
        <f>'Struktur LBA'!A143</f>
        <v>D.1.23</v>
      </c>
      <c r="B526" s="181" t="str">
        <f>'Struktur LBA'!B143</f>
        <v>Lager Textilwerkstätten</v>
      </c>
      <c r="C526" s="181" t="str">
        <f>'Struktur LBA'!C143</f>
        <v>HNF 4</v>
      </c>
      <c r="D526" s="181" t="str">
        <f>'Struktur LBA'!D143</f>
        <v>m²</v>
      </c>
      <c r="E526" s="195">
        <f>'Struktur LBA'!E143</f>
        <v>0</v>
      </c>
      <c r="F526" s="551">
        <f>'Struktur LBA'!F143</f>
        <v>0</v>
      </c>
      <c r="G526" s="551" t="str">
        <f>'Struktur LBA'!G143</f>
        <v>-</v>
      </c>
      <c r="H526" s="528">
        <f>'Struktur LBA'!H143</f>
        <v>0</v>
      </c>
      <c r="I526" s="181" t="s">
        <v>973</v>
      </c>
      <c r="J526" s="181" t="s">
        <v>1094</v>
      </c>
      <c r="K526" s="181">
        <f>'Struktur LBA'!I143</f>
        <v>0</v>
      </c>
    </row>
    <row r="527" spans="1:11" s="61" customFormat="1" ht="15" customHeight="1" x14ac:dyDescent="0.2">
      <c r="A527" s="181" t="str">
        <f>'Struktur LBA'!A144</f>
        <v>D.1.24</v>
      </c>
      <c r="B527" s="181" t="str">
        <f>'Struktur LBA'!B144</f>
        <v>Lager B&amp;B Wwerkstätten</v>
      </c>
      <c r="C527" s="181" t="str">
        <f>'Struktur LBA'!C144</f>
        <v>HNF 4</v>
      </c>
      <c r="D527" s="181" t="str">
        <f>'Struktur LBA'!D144</f>
        <v>m²</v>
      </c>
      <c r="E527" s="195">
        <f>'Struktur LBA'!E144</f>
        <v>0</v>
      </c>
      <c r="F527" s="551">
        <f>'Struktur LBA'!F144</f>
        <v>0</v>
      </c>
      <c r="G527" s="551" t="str">
        <f>'Struktur LBA'!G144</f>
        <v>-</v>
      </c>
      <c r="H527" s="528">
        <f>'Struktur LBA'!H144</f>
        <v>0</v>
      </c>
      <c r="I527" s="181" t="s">
        <v>973</v>
      </c>
      <c r="J527" s="181" t="s">
        <v>1094</v>
      </c>
      <c r="K527" s="181">
        <f>'Struktur LBA'!I144</f>
        <v>0</v>
      </c>
    </row>
    <row r="528" spans="1:11" s="61" customFormat="1" ht="15" customHeight="1" x14ac:dyDescent="0.2">
      <c r="A528" s="181" t="str">
        <f>'Struktur LBA'!A145</f>
        <v>D.2.1</v>
      </c>
      <c r="B528" s="181" t="str">
        <f>'Struktur LBA'!B145</f>
        <v>Büromaterial und Geräte</v>
      </c>
      <c r="C528" s="181" t="str">
        <f>'Struktur LBA'!C145</f>
        <v>HNF 4</v>
      </c>
      <c r="D528" s="181" t="str">
        <f>'Struktur LBA'!D145</f>
        <v>Raum</v>
      </c>
      <c r="E528" s="195">
        <f>'Struktur LBA'!E145</f>
        <v>0</v>
      </c>
      <c r="F528" s="551">
        <f>'Struktur LBA'!F145</f>
        <v>10.5</v>
      </c>
      <c r="G528" s="551" t="str">
        <f>'Struktur LBA'!G145</f>
        <v>-</v>
      </c>
      <c r="H528" s="528">
        <f>'Struktur LBA'!H145</f>
        <v>0</v>
      </c>
      <c r="I528" s="181" t="s">
        <v>973</v>
      </c>
      <c r="J528" s="181" t="s">
        <v>1094</v>
      </c>
      <c r="K528" s="181">
        <f>'Struktur LBA'!I145</f>
        <v>0</v>
      </c>
    </row>
    <row r="529" spans="1:11" s="61" customFormat="1" ht="15" customHeight="1" x14ac:dyDescent="0.2">
      <c r="A529" s="181" t="str">
        <f>'Struktur LBA'!A146</f>
        <v>D.2.2</v>
      </c>
      <c r="B529" s="181" t="str">
        <f>'Struktur LBA'!B146</f>
        <v xml:space="preserve">Archivraum </v>
      </c>
      <c r="C529" s="181" t="str">
        <f>'Struktur LBA'!C146</f>
        <v>HNF 4</v>
      </c>
      <c r="D529" s="181" t="str">
        <f>'Struktur LBA'!D146</f>
        <v>Raum</v>
      </c>
      <c r="E529" s="195">
        <f>'Struktur LBA'!E146</f>
        <v>0</v>
      </c>
      <c r="F529" s="551">
        <f>'Struktur LBA'!F146</f>
        <v>10.5</v>
      </c>
      <c r="G529" s="551" t="str">
        <f>'Struktur LBA'!G146</f>
        <v>-</v>
      </c>
      <c r="H529" s="528">
        <f>'Struktur LBA'!H146</f>
        <v>0</v>
      </c>
      <c r="I529" s="181" t="s">
        <v>973</v>
      </c>
      <c r="J529" s="181" t="s">
        <v>1094</v>
      </c>
      <c r="K529" s="181">
        <f>'Struktur LBA'!I146</f>
        <v>0</v>
      </c>
    </row>
    <row r="530" spans="1:11" s="61" customFormat="1" ht="15" customHeight="1" x14ac:dyDescent="0.2">
      <c r="A530" s="181" t="str">
        <f>'Struktur LBA'!A147</f>
        <v>10.1.1</v>
      </c>
      <c r="B530" s="181" t="str">
        <f>'Struktur LBA'!B147</f>
        <v>Parkplätze Militär- und Verwaltungsfahrzeuge</v>
      </c>
      <c r="C530" s="181" t="str">
        <f>'Struktur LBA'!C147</f>
        <v>BUF 10</v>
      </c>
      <c r="D530" s="181" t="str">
        <f>'Struktur LBA'!D147</f>
        <v>Aussenfläche</v>
      </c>
      <c r="E530" s="195">
        <f>'Struktur LBA'!E147</f>
        <v>0</v>
      </c>
      <c r="F530" s="551">
        <f>'Struktur LBA'!F147</f>
        <v>15</v>
      </c>
      <c r="G530" s="551" t="str">
        <f>'Struktur LBA'!G147</f>
        <v>-</v>
      </c>
      <c r="H530" s="528">
        <f>'Struktur LBA'!H147</f>
        <v>0</v>
      </c>
      <c r="I530" s="181" t="s">
        <v>973</v>
      </c>
      <c r="J530" s="181" t="s">
        <v>1094</v>
      </c>
      <c r="K530" s="181">
        <f>'Struktur LBA'!I147</f>
        <v>0</v>
      </c>
    </row>
    <row r="531" spans="1:11" s="61" customFormat="1" ht="15" customHeight="1" x14ac:dyDescent="0.2">
      <c r="A531" s="181" t="str">
        <f>'Struktur LBA'!A148</f>
        <v>10.1.2</v>
      </c>
      <c r="B531" s="181" t="str">
        <f>'Struktur LBA'!B148</f>
        <v>Parkplätze Privatfahrzeuge</v>
      </c>
      <c r="C531" s="181" t="str">
        <f>'Struktur LBA'!C148</f>
        <v>BUF 10</v>
      </c>
      <c r="D531" s="181" t="str">
        <f>'Struktur LBA'!D148</f>
        <v>Aussenfläche</v>
      </c>
      <c r="E531" s="195">
        <f>'Struktur LBA'!E148</f>
        <v>0</v>
      </c>
      <c r="F531" s="551">
        <f>'Struktur LBA'!F148</f>
        <v>15</v>
      </c>
      <c r="G531" s="551" t="str">
        <f>'Struktur LBA'!G148</f>
        <v>-</v>
      </c>
      <c r="H531" s="528">
        <f>'Struktur LBA'!H148</f>
        <v>0</v>
      </c>
      <c r="I531" s="181" t="s">
        <v>973</v>
      </c>
      <c r="J531" s="181" t="s">
        <v>1094</v>
      </c>
      <c r="K531" s="181">
        <f>'Struktur LBA'!I148</f>
        <v>0</v>
      </c>
    </row>
    <row r="532" spans="1:11" s="61" customFormat="1" ht="15" customHeight="1" x14ac:dyDescent="0.2">
      <c r="A532" s="181" t="str">
        <f>'Struktur LBA'!A149</f>
        <v>10.2.4</v>
      </c>
      <c r="B532" s="181" t="str">
        <f>'Struktur LBA'!B149</f>
        <v>Abspritzplatz</v>
      </c>
      <c r="C532" s="181" t="str">
        <f>'Struktur LBA'!C149</f>
        <v>BUF 10</v>
      </c>
      <c r="D532" s="181" t="str">
        <f>'Struktur LBA'!D149</f>
        <v>Aussenfläche</v>
      </c>
      <c r="E532" s="195">
        <f>'Struktur LBA'!E149</f>
        <v>0</v>
      </c>
      <c r="F532" s="551">
        <f>'Struktur LBA'!F149</f>
        <v>0</v>
      </c>
      <c r="G532" s="551" t="str">
        <f>'Struktur LBA'!G149</f>
        <v>-</v>
      </c>
      <c r="H532" s="528">
        <f>'Struktur LBA'!H149</f>
        <v>0</v>
      </c>
      <c r="I532" s="181" t="s">
        <v>973</v>
      </c>
      <c r="J532" s="181" t="s">
        <v>1094</v>
      </c>
      <c r="K532" s="181">
        <f>'Struktur LBA'!I149</f>
        <v>0</v>
      </c>
    </row>
    <row r="533" spans="1:11" s="61" customFormat="1" ht="15" customHeight="1" x14ac:dyDescent="0.2">
      <c r="A533" s="181" t="str">
        <f>'Struktur LBA'!A150</f>
        <v>10.3.1</v>
      </c>
      <c r="B533" s="181" t="str">
        <f>'Struktur LBA'!B150</f>
        <v>Recycling / Abfall</v>
      </c>
      <c r="C533" s="181" t="str">
        <f>'Struktur LBA'!C150</f>
        <v>BUF 10</v>
      </c>
      <c r="D533" s="181" t="str">
        <f>'Struktur LBA'!D150</f>
        <v>Aussenfläche</v>
      </c>
      <c r="E533" s="195">
        <f>'Struktur LBA'!E150</f>
        <v>0</v>
      </c>
      <c r="F533" s="551">
        <f>'Struktur LBA'!F150</f>
        <v>0</v>
      </c>
      <c r="G533" s="551" t="str">
        <f>'Struktur LBA'!G150</f>
        <v>-</v>
      </c>
      <c r="H533" s="528">
        <f>'Struktur LBA'!H150</f>
        <v>0</v>
      </c>
      <c r="I533" s="181" t="s">
        <v>973</v>
      </c>
      <c r="J533" s="181" t="s">
        <v>1094</v>
      </c>
      <c r="K533" s="181">
        <f>'Struktur LBA'!I150</f>
        <v>0</v>
      </c>
    </row>
    <row r="534" spans="1:11" s="61" customFormat="1" ht="15" customHeight="1" x14ac:dyDescent="0.2">
      <c r="A534" s="181" t="str">
        <f>'Struktur LBA'!A151</f>
        <v>10.2.1</v>
      </c>
      <c r="B534" s="181" t="str">
        <f>'Struktur LBA'!B151</f>
        <v>Vorplätze</v>
      </c>
      <c r="C534" s="181" t="str">
        <f>'Struktur LBA'!C151</f>
        <v>BUF 10</v>
      </c>
      <c r="D534" s="181" t="str">
        <f>'Struktur LBA'!D151</f>
        <v>Aussenfläche</v>
      </c>
      <c r="E534" s="195">
        <f>'Struktur LBA'!E151</f>
        <v>0</v>
      </c>
      <c r="F534" s="551">
        <f>'Struktur LBA'!F151</f>
        <v>0</v>
      </c>
      <c r="G534" s="551" t="str">
        <f>'Struktur LBA'!G151</f>
        <v>-</v>
      </c>
      <c r="H534" s="528">
        <f>'Struktur LBA'!H151</f>
        <v>0</v>
      </c>
      <c r="I534" s="181" t="s">
        <v>973</v>
      </c>
      <c r="J534" s="181" t="s">
        <v>1094</v>
      </c>
      <c r="K534" s="181">
        <f>'Struktur LBA'!I151</f>
        <v>0</v>
      </c>
    </row>
    <row r="535" spans="1:11" s="61" customFormat="1" ht="15" customHeight="1" x14ac:dyDescent="0.2">
      <c r="A535" s="181" t="str">
        <f>'Struktur LBA'!A152</f>
        <v>10.2.2</v>
      </c>
      <c r="B535" s="181" t="str">
        <f>'Struktur LBA'!B152</f>
        <v>Strassen</v>
      </c>
      <c r="C535" s="181" t="str">
        <f>'Struktur LBA'!C152</f>
        <v>BUF 10</v>
      </c>
      <c r="D535" s="181" t="str">
        <f>'Struktur LBA'!D152</f>
        <v>Aussenfläche</v>
      </c>
      <c r="E535" s="195">
        <f>'Struktur LBA'!E152</f>
        <v>0</v>
      </c>
      <c r="F535" s="551">
        <f>'Struktur LBA'!F152</f>
        <v>0</v>
      </c>
      <c r="G535" s="551" t="str">
        <f>'Struktur LBA'!G152</f>
        <v>-</v>
      </c>
      <c r="H535" s="528">
        <f>'Struktur LBA'!H152</f>
        <v>0</v>
      </c>
      <c r="I535" s="181" t="s">
        <v>973</v>
      </c>
      <c r="J535" s="181" t="s">
        <v>1094</v>
      </c>
      <c r="K535" s="181">
        <f>'Struktur LBA'!I152</f>
        <v>0</v>
      </c>
    </row>
    <row r="536" spans="1:11" s="61" customFormat="1" ht="15" customHeight="1" x14ac:dyDescent="0.2">
      <c r="A536" s="181" t="str">
        <f>'Struktur LBA'!A153</f>
        <v>10.2.3</v>
      </c>
      <c r="B536" s="181" t="str">
        <f>'Struktur LBA'!B153</f>
        <v>Wendeplätze</v>
      </c>
      <c r="C536" s="181" t="str">
        <f>'Struktur LBA'!C153</f>
        <v>BUF 10</v>
      </c>
      <c r="D536" s="181" t="str">
        <f>'Struktur LBA'!D153</f>
        <v>Aussenfläche</v>
      </c>
      <c r="E536" s="195">
        <f>'Struktur LBA'!E153</f>
        <v>0</v>
      </c>
      <c r="F536" s="551">
        <f>'Struktur LBA'!F153</f>
        <v>0</v>
      </c>
      <c r="G536" s="551" t="str">
        <f>'Struktur LBA'!G153</f>
        <v>-</v>
      </c>
      <c r="H536" s="528">
        <f>'Struktur LBA'!H153</f>
        <v>0</v>
      </c>
      <c r="I536" s="181" t="s">
        <v>973</v>
      </c>
      <c r="J536" s="181" t="s">
        <v>1094</v>
      </c>
      <c r="K536" s="181">
        <f>'Struktur LBA'!I153</f>
        <v>0</v>
      </c>
    </row>
    <row r="537" spans="1:11" s="61" customFormat="1" ht="15" customHeight="1" x14ac:dyDescent="0.2">
      <c r="A537" s="181" t="str">
        <f>'Struktur LBA'!A154</f>
        <v>10.2.4</v>
      </c>
      <c r="B537" s="181" t="str">
        <f>'Struktur LBA'!B154</f>
        <v>Freihaltefläche</v>
      </c>
      <c r="C537" s="181" t="str">
        <f>'Struktur LBA'!C154</f>
        <v>BUF 10</v>
      </c>
      <c r="D537" s="181" t="str">
        <f>'Struktur LBA'!D154</f>
        <v>Aussenfläche</v>
      </c>
      <c r="E537" s="195">
        <f>'Struktur LBA'!E154</f>
        <v>0</v>
      </c>
      <c r="F537" s="551">
        <f>'Struktur LBA'!F154</f>
        <v>0</v>
      </c>
      <c r="G537" s="551" t="str">
        <f>'Struktur LBA'!G154</f>
        <v>-</v>
      </c>
      <c r="H537" s="528">
        <f>'Struktur LBA'!H154</f>
        <v>0</v>
      </c>
      <c r="I537" s="181" t="s">
        <v>973</v>
      </c>
      <c r="J537" s="181" t="s">
        <v>1094</v>
      </c>
      <c r="K537" s="181">
        <f>'Struktur LBA'!I154</f>
        <v>0</v>
      </c>
    </row>
    <row r="538" spans="1:11" s="61" customFormat="1" ht="15" customHeight="1" x14ac:dyDescent="0.2">
      <c r="A538" s="181" t="str">
        <f>'Struktur LBA'!A158</f>
        <v>B.1.3.1</v>
      </c>
      <c r="B538" s="181" t="str">
        <f>'Struktur LBA'!B158</f>
        <v>2-er Büro (2 BAP)</v>
      </c>
      <c r="C538" s="181" t="str">
        <f>'Struktur LBA'!C158</f>
        <v>HNF 2</v>
      </c>
      <c r="D538" s="181" t="str">
        <f>'Struktur LBA'!D158</f>
        <v>m2/AdA</v>
      </c>
      <c r="E538" s="195">
        <f>'Struktur LBA'!E158</f>
        <v>0</v>
      </c>
      <c r="F538" s="551">
        <f>'Struktur LBA'!F158</f>
        <v>10.5</v>
      </c>
      <c r="G538" s="551">
        <f>'Struktur LBA'!G158</f>
        <v>21</v>
      </c>
      <c r="H538" s="528">
        <f>'Struktur LBA'!H158</f>
        <v>0</v>
      </c>
      <c r="I538" s="181" t="s">
        <v>973</v>
      </c>
      <c r="J538" s="181" t="s">
        <v>1094</v>
      </c>
      <c r="K538" s="181">
        <f>'Struktur LBA'!I158</f>
        <v>0</v>
      </c>
    </row>
    <row r="539" spans="1:11" s="61" customFormat="1" ht="15" customHeight="1" x14ac:dyDescent="0.2">
      <c r="A539" s="181" t="str">
        <f>'Struktur LBA'!A159</f>
        <v>B.1.3.2</v>
      </c>
      <c r="B539" s="181" t="str">
        <f>'Struktur LBA'!B159</f>
        <v xml:space="preserve">1-er Büro (1 BAP) </v>
      </c>
      <c r="C539" s="181" t="str">
        <f>'Struktur LBA'!C159</f>
        <v>HNF 2</v>
      </c>
      <c r="D539" s="181" t="str">
        <f>'Struktur LBA'!D159</f>
        <v>Raum</v>
      </c>
      <c r="E539" s="195">
        <f>'Struktur LBA'!E159</f>
        <v>0</v>
      </c>
      <c r="F539" s="551">
        <f>'Struktur LBA'!F159</f>
        <v>10.5</v>
      </c>
      <c r="G539" s="551" t="str">
        <f>'Struktur LBA'!G159</f>
        <v>-</v>
      </c>
      <c r="H539" s="528">
        <f>'Struktur LBA'!H159</f>
        <v>0</v>
      </c>
      <c r="I539" s="181" t="s">
        <v>973</v>
      </c>
      <c r="J539" s="181" t="s">
        <v>1094</v>
      </c>
      <c r="K539" s="181">
        <f>'Struktur LBA'!I159</f>
        <v>0</v>
      </c>
    </row>
    <row r="540" spans="1:11" s="61" customFormat="1" ht="15" customHeight="1" x14ac:dyDescent="0.2">
      <c r="A540" s="181" t="str">
        <f>'Struktur LBA'!A160</f>
        <v>B.1.3.3</v>
      </c>
      <c r="B540" s="181" t="str">
        <f>'Struktur LBA'!B160</f>
        <v>3-er Mehrplatzbüro (3 BAP)</v>
      </c>
      <c r="C540" s="181" t="str">
        <f>'Struktur LBA'!C160</f>
        <v>HNF 2</v>
      </c>
      <c r="D540" s="181" t="str">
        <f>'Struktur LBA'!D160</f>
        <v>m2/AdA</v>
      </c>
      <c r="E540" s="195">
        <f>'Struktur LBA'!E160</f>
        <v>0</v>
      </c>
      <c r="F540" s="551">
        <f>'Struktur LBA'!F160</f>
        <v>7</v>
      </c>
      <c r="G540" s="551">
        <f>'Struktur LBA'!G160</f>
        <v>21</v>
      </c>
      <c r="H540" s="528">
        <f>'Struktur LBA'!H160</f>
        <v>0</v>
      </c>
      <c r="I540" s="181" t="s">
        <v>973</v>
      </c>
      <c r="J540" s="181" t="s">
        <v>1094</v>
      </c>
      <c r="K540" s="181">
        <f>'Struktur LBA'!I160</f>
        <v>0</v>
      </c>
    </row>
    <row r="541" spans="1:11" s="61" customFormat="1" ht="15" customHeight="1" x14ac:dyDescent="0.2">
      <c r="A541" s="181" t="str">
        <f>'Struktur LBA'!A163</f>
        <v>B.3.1</v>
      </c>
      <c r="B541" s="181" t="str">
        <f>'Struktur LBA'!B163</f>
        <v xml:space="preserve">Rapportraum </v>
      </c>
      <c r="C541" s="181" t="str">
        <f>'Struktur LBA'!C163</f>
        <v>HNF 2</v>
      </c>
      <c r="D541" s="181" t="str">
        <f>'Struktur LBA'!D163</f>
        <v>m2/AdA</v>
      </c>
      <c r="E541" s="195">
        <f>'Struktur LBA'!E163</f>
        <v>0</v>
      </c>
      <c r="F541" s="551">
        <f>'Struktur LBA'!F163</f>
        <v>2</v>
      </c>
      <c r="G541" s="551" t="str">
        <f>'Struktur LBA'!G163</f>
        <v>-</v>
      </c>
      <c r="H541" s="528">
        <f>'Struktur LBA'!H163</f>
        <v>0</v>
      </c>
      <c r="I541" s="181" t="s">
        <v>973</v>
      </c>
      <c r="J541" s="181" t="s">
        <v>1094</v>
      </c>
      <c r="K541" s="181">
        <f>'Struktur LBA'!I163</f>
        <v>0</v>
      </c>
    </row>
    <row r="542" spans="1:11" s="61" customFormat="1" ht="15" customHeight="1" x14ac:dyDescent="0.2">
      <c r="A542" s="181" t="str">
        <f>'Struktur LBA'!A164</f>
        <v>D.1.22</v>
      </c>
      <c r="B542" s="181" t="str">
        <f>'Struktur LBA'!B164</f>
        <v>Lager LKW</v>
      </c>
      <c r="C542" s="181" t="str">
        <f>'Struktur LBA'!C164</f>
        <v>HNF 4</v>
      </c>
      <c r="D542" s="181" t="str">
        <f>'Struktur LBA'!D164</f>
        <v>m²</v>
      </c>
      <c r="E542" s="195">
        <f>'Struktur LBA'!E164</f>
        <v>0</v>
      </c>
      <c r="F542" s="551">
        <f>'Struktur LBA'!F164</f>
        <v>0</v>
      </c>
      <c r="G542" s="551" t="str">
        <f>'Struktur LBA'!G164</f>
        <v>-</v>
      </c>
      <c r="H542" s="528">
        <f>'Struktur LBA'!H164</f>
        <v>0</v>
      </c>
      <c r="I542" s="181" t="s">
        <v>973</v>
      </c>
      <c r="J542" s="181" t="s">
        <v>1094</v>
      </c>
      <c r="K542" s="181">
        <f>'Struktur LBA'!I164</f>
        <v>0</v>
      </c>
    </row>
    <row r="543" spans="1:11" s="61" customFormat="1" ht="15" customHeight="1" x14ac:dyDescent="0.2">
      <c r="A543" s="181" t="str">
        <f>'Struktur LBA'!A165</f>
        <v>D.1.23</v>
      </c>
      <c r="B543" s="181" t="str">
        <f>'Struktur LBA'!B165</f>
        <v>Lager PW</v>
      </c>
      <c r="C543" s="181" t="str">
        <f>'Struktur LBA'!C165</f>
        <v>HNF 4</v>
      </c>
      <c r="D543" s="181" t="str">
        <f>'Struktur LBA'!D165</f>
        <v>m²</v>
      </c>
      <c r="E543" s="195">
        <f>'Struktur LBA'!E165</f>
        <v>0</v>
      </c>
      <c r="F543" s="551">
        <f>'Struktur LBA'!F165</f>
        <v>15</v>
      </c>
      <c r="G543" s="551" t="str">
        <f>'Struktur LBA'!G165</f>
        <v>-</v>
      </c>
      <c r="H543" s="528">
        <f>'Struktur LBA'!H165</f>
        <v>0</v>
      </c>
      <c r="I543" s="181" t="s">
        <v>973</v>
      </c>
      <c r="J543" s="181" t="s">
        <v>1094</v>
      </c>
      <c r="K543" s="181">
        <f>'Struktur LBA'!I165</f>
        <v>0</v>
      </c>
    </row>
    <row r="544" spans="1:11" s="61" customFormat="1" ht="15" customHeight="1" x14ac:dyDescent="0.2">
      <c r="A544" s="181" t="str">
        <f>'Struktur LBA'!A166</f>
        <v>D.2.1</v>
      </c>
      <c r="B544" s="181" t="str">
        <f>'Struktur LBA'!B166</f>
        <v>Büromaterial und Geräte</v>
      </c>
      <c r="C544" s="181" t="str">
        <f>'Struktur LBA'!C166</f>
        <v>HNF 4</v>
      </c>
      <c r="D544" s="181" t="str">
        <f>'Struktur LBA'!D166</f>
        <v>Raum</v>
      </c>
      <c r="E544" s="195">
        <f>'Struktur LBA'!E166</f>
        <v>0</v>
      </c>
      <c r="F544" s="551">
        <f>'Struktur LBA'!F166</f>
        <v>10.5</v>
      </c>
      <c r="G544" s="551" t="str">
        <f>'Struktur LBA'!G166</f>
        <v>-</v>
      </c>
      <c r="H544" s="528">
        <f>'Struktur LBA'!H166</f>
        <v>0</v>
      </c>
      <c r="I544" s="181" t="s">
        <v>973</v>
      </c>
      <c r="J544" s="181" t="s">
        <v>1094</v>
      </c>
      <c r="K544" s="181">
        <f>'Struktur LBA'!I166</f>
        <v>0</v>
      </c>
    </row>
    <row r="545" spans="1:11" s="61" customFormat="1" ht="15" customHeight="1" x14ac:dyDescent="0.2">
      <c r="A545" s="181" t="str">
        <f>'Struktur LBA'!A167</f>
        <v>D.2.2</v>
      </c>
      <c r="B545" s="181" t="str">
        <f>'Struktur LBA'!B167</f>
        <v xml:space="preserve">Archivraum </v>
      </c>
      <c r="C545" s="181" t="str">
        <f>'Struktur LBA'!C167</f>
        <v>HNF 4</v>
      </c>
      <c r="D545" s="181" t="str">
        <f>'Struktur LBA'!D167</f>
        <v>Raum</v>
      </c>
      <c r="E545" s="195">
        <f>'Struktur LBA'!E167</f>
        <v>0</v>
      </c>
      <c r="F545" s="551">
        <f>'Struktur LBA'!F167</f>
        <v>10.5</v>
      </c>
      <c r="G545" s="551" t="str">
        <f>'Struktur LBA'!G167</f>
        <v>-</v>
      </c>
      <c r="H545" s="528">
        <f>'Struktur LBA'!H167</f>
        <v>0</v>
      </c>
      <c r="I545" s="181" t="s">
        <v>973</v>
      </c>
      <c r="J545" s="181" t="s">
        <v>1094</v>
      </c>
      <c r="K545" s="181">
        <f>'Struktur LBA'!I167</f>
        <v>0</v>
      </c>
    </row>
    <row r="546" spans="1:11" s="61" customFormat="1" ht="15" customHeight="1" x14ac:dyDescent="0.2">
      <c r="A546" s="181" t="str">
        <f>'Struktur LBA'!A168</f>
        <v>10.1.1</v>
      </c>
      <c r="B546" s="181" t="str">
        <f>'Struktur LBA'!B168</f>
        <v>Parkplätze Militär- und Verwaltungsfahrzeuge</v>
      </c>
      <c r="C546" s="181" t="str">
        <f>'Struktur LBA'!C168</f>
        <v>BUF 10</v>
      </c>
      <c r="D546" s="181" t="str">
        <f>'Struktur LBA'!D168</f>
        <v>Aussenfläche</v>
      </c>
      <c r="E546" s="195">
        <f>'Struktur LBA'!E168</f>
        <v>0</v>
      </c>
      <c r="F546" s="551">
        <f>'Struktur LBA'!F168</f>
        <v>15</v>
      </c>
      <c r="G546" s="551" t="str">
        <f>'Struktur LBA'!G168</f>
        <v>-</v>
      </c>
      <c r="H546" s="528">
        <f>'Struktur LBA'!H168</f>
        <v>0</v>
      </c>
      <c r="I546" s="181" t="s">
        <v>973</v>
      </c>
      <c r="J546" s="181" t="s">
        <v>1094</v>
      </c>
      <c r="K546" s="181">
        <f>'Struktur LBA'!I168</f>
        <v>0</v>
      </c>
    </row>
    <row r="547" spans="1:11" s="61" customFormat="1" ht="15" customHeight="1" x14ac:dyDescent="0.2">
      <c r="A547" s="181" t="str">
        <f>'Struktur LBA'!A169</f>
        <v>10.1.2</v>
      </c>
      <c r="B547" s="181" t="str">
        <f>'Struktur LBA'!B169</f>
        <v>Parkplätze Privatfahrzeuge</v>
      </c>
      <c r="C547" s="181" t="str">
        <f>'Struktur LBA'!C169</f>
        <v>BUF 10</v>
      </c>
      <c r="D547" s="181" t="str">
        <f>'Struktur LBA'!D169</f>
        <v>Aussenfläche</v>
      </c>
      <c r="E547" s="195">
        <f>'Struktur LBA'!E169</f>
        <v>0</v>
      </c>
      <c r="F547" s="551">
        <f>'Struktur LBA'!F169</f>
        <v>15</v>
      </c>
      <c r="G547" s="551" t="str">
        <f>'Struktur LBA'!G169</f>
        <v>-</v>
      </c>
      <c r="H547" s="528">
        <f>'Struktur LBA'!H169</f>
        <v>0</v>
      </c>
      <c r="I547" s="181" t="s">
        <v>973</v>
      </c>
      <c r="J547" s="181" t="s">
        <v>1094</v>
      </c>
      <c r="K547" s="181">
        <f>'Struktur LBA'!I169</f>
        <v>0</v>
      </c>
    </row>
    <row r="548" spans="1:11" s="61" customFormat="1" ht="15" customHeight="1" x14ac:dyDescent="0.2">
      <c r="A548" s="181" t="str">
        <f>'Struktur LBA'!A170</f>
        <v>10.2.7</v>
      </c>
      <c r="B548" s="181" t="str">
        <f>'Struktur LBA'!B170</f>
        <v>Kontrollplatz LKW Dach</v>
      </c>
      <c r="C548" s="181" t="str">
        <f>'Struktur LBA'!C170</f>
        <v>BUF 10</v>
      </c>
      <c r="D548" s="181" t="str">
        <f>'Struktur LBA'!D170</f>
        <v>Aussenfläche</v>
      </c>
      <c r="E548" s="195">
        <f>'Struktur LBA'!E170</f>
        <v>0</v>
      </c>
      <c r="F548" s="551">
        <f>'Struktur LBA'!F170</f>
        <v>0</v>
      </c>
      <c r="G548" s="551" t="str">
        <f>'Struktur LBA'!G170</f>
        <v>-</v>
      </c>
      <c r="H548" s="528">
        <f>'Struktur LBA'!H170</f>
        <v>0</v>
      </c>
      <c r="I548" s="181" t="s">
        <v>973</v>
      </c>
      <c r="J548" s="181" t="s">
        <v>1094</v>
      </c>
      <c r="K548" s="181">
        <f>'Struktur LBA'!I170</f>
        <v>0</v>
      </c>
    </row>
    <row r="549" spans="1:11" s="61" customFormat="1" ht="15" customHeight="1" x14ac:dyDescent="0.2">
      <c r="A549" s="181" t="str">
        <f>'Struktur LBA'!A171</f>
        <v>10.2.1</v>
      </c>
      <c r="B549" s="181" t="str">
        <f>'Struktur LBA'!B171</f>
        <v>Vorplätze</v>
      </c>
      <c r="C549" s="181" t="str">
        <f>'Struktur LBA'!C171</f>
        <v>BUF 10</v>
      </c>
      <c r="D549" s="181" t="str">
        <f>'Struktur LBA'!D171</f>
        <v>Aussenfläche</v>
      </c>
      <c r="E549" s="195">
        <f>'Struktur LBA'!E171</f>
        <v>0</v>
      </c>
      <c r="F549" s="551">
        <f>'Struktur LBA'!F171</f>
        <v>0</v>
      </c>
      <c r="G549" s="551" t="str">
        <f>'Struktur LBA'!G171</f>
        <v>-</v>
      </c>
      <c r="H549" s="528">
        <f>'Struktur LBA'!H171</f>
        <v>0</v>
      </c>
      <c r="I549" s="181" t="s">
        <v>973</v>
      </c>
      <c r="J549" s="181" t="s">
        <v>1094</v>
      </c>
      <c r="K549" s="181">
        <f>'Struktur LBA'!I171</f>
        <v>0</v>
      </c>
    </row>
    <row r="550" spans="1:11" s="61" customFormat="1" ht="15" customHeight="1" x14ac:dyDescent="0.2">
      <c r="A550" s="181" t="str">
        <f>'Struktur LBA'!A172</f>
        <v>10.2.2</v>
      </c>
      <c r="B550" s="181" t="str">
        <f>'Struktur LBA'!B172</f>
        <v>Strassen</v>
      </c>
      <c r="C550" s="181" t="str">
        <f>'Struktur LBA'!C172</f>
        <v>BUF 10</v>
      </c>
      <c r="D550" s="181" t="str">
        <f>'Struktur LBA'!D172</f>
        <v>Aussenfläche</v>
      </c>
      <c r="E550" s="195">
        <f>'Struktur LBA'!E172</f>
        <v>0</v>
      </c>
      <c r="F550" s="551">
        <f>'Struktur LBA'!F172</f>
        <v>0</v>
      </c>
      <c r="G550" s="551" t="str">
        <f>'Struktur LBA'!G172</f>
        <v>-</v>
      </c>
      <c r="H550" s="528">
        <f>'Struktur LBA'!H172</f>
        <v>0</v>
      </c>
      <c r="I550" s="181" t="s">
        <v>973</v>
      </c>
      <c r="J550" s="181" t="s">
        <v>1094</v>
      </c>
      <c r="K550" s="181">
        <f>'Struktur LBA'!I172</f>
        <v>0</v>
      </c>
    </row>
    <row r="551" spans="1:11" s="61" customFormat="1" ht="15" customHeight="1" x14ac:dyDescent="0.2">
      <c r="A551" s="181" t="str">
        <f>'Struktur LBA'!A173</f>
        <v>10.2.3</v>
      </c>
      <c r="B551" s="181" t="str">
        <f>'Struktur LBA'!B173</f>
        <v>Wendeplätze</v>
      </c>
      <c r="C551" s="181" t="str">
        <f>'Struktur LBA'!C173</f>
        <v>BUF 10</v>
      </c>
      <c r="D551" s="181" t="str">
        <f>'Struktur LBA'!D173</f>
        <v>Aussenfläche</v>
      </c>
      <c r="E551" s="195">
        <f>'Struktur LBA'!E173</f>
        <v>0</v>
      </c>
      <c r="F551" s="551">
        <f>'Struktur LBA'!F173</f>
        <v>0</v>
      </c>
      <c r="G551" s="551" t="str">
        <f>'Struktur LBA'!G173</f>
        <v>-</v>
      </c>
      <c r="H551" s="528">
        <f>'Struktur LBA'!H173</f>
        <v>0</v>
      </c>
      <c r="I551" s="181" t="s">
        <v>973</v>
      </c>
      <c r="J551" s="181" t="s">
        <v>1094</v>
      </c>
      <c r="K551" s="181">
        <f>'Struktur LBA'!I173</f>
        <v>0</v>
      </c>
    </row>
    <row r="552" spans="1:11" s="61" customFormat="1" ht="15" customHeight="1" x14ac:dyDescent="0.2">
      <c r="A552" s="181" t="str">
        <f>'Struktur LBA'!A174</f>
        <v>10.2.4</v>
      </c>
      <c r="B552" s="181" t="str">
        <f>'Struktur LBA'!B174</f>
        <v>Freihaltefläche</v>
      </c>
      <c r="C552" s="181" t="str">
        <f>'Struktur LBA'!C174</f>
        <v>BUF 10</v>
      </c>
      <c r="D552" s="181" t="str">
        <f>'Struktur LBA'!D174</f>
        <v>Aussenfläche</v>
      </c>
      <c r="E552" s="195">
        <f>'Struktur LBA'!E174</f>
        <v>0</v>
      </c>
      <c r="F552" s="551">
        <f>'Struktur LBA'!F174</f>
        <v>0</v>
      </c>
      <c r="G552" s="551" t="str">
        <f>'Struktur LBA'!G174</f>
        <v>-</v>
      </c>
      <c r="H552" s="528">
        <f>'Struktur LBA'!H174</f>
        <v>0</v>
      </c>
      <c r="I552" s="181" t="s">
        <v>973</v>
      </c>
      <c r="J552" s="181" t="s">
        <v>1094</v>
      </c>
      <c r="K552" s="181">
        <f>'Struktur LBA'!I174</f>
        <v>0</v>
      </c>
    </row>
    <row r="553" spans="1:11" s="61" customFormat="1" ht="15" customHeight="1" x14ac:dyDescent="0.2">
      <c r="A553" s="181" t="str">
        <f>'Struktur LBA'!A177</f>
        <v>---</v>
      </c>
      <c r="B553" s="181">
        <f>'Struktur LBA'!B177</f>
        <v>0</v>
      </c>
      <c r="C553" s="181" t="str">
        <f>'Struktur LBA'!C177</f>
        <v>---</v>
      </c>
      <c r="D553" s="181" t="str">
        <f>'Struktur LBA'!D177</f>
        <v>m²</v>
      </c>
      <c r="E553" s="195">
        <f>'Struktur LBA'!E177</f>
        <v>0</v>
      </c>
      <c r="F553" s="551">
        <f>'Struktur LBA'!F177</f>
        <v>0</v>
      </c>
      <c r="G553" s="551" t="str">
        <f>'Struktur LBA'!G177</f>
        <v>-</v>
      </c>
      <c r="H553" s="528">
        <f>'Struktur LBA'!H177</f>
        <v>0</v>
      </c>
      <c r="I553" s="181" t="s">
        <v>973</v>
      </c>
      <c r="J553" s="181" t="s">
        <v>1094</v>
      </c>
      <c r="K553" s="181">
        <f>'Struktur LBA'!I177</f>
        <v>0</v>
      </c>
    </row>
    <row r="554" spans="1:11" s="61" customFormat="1" ht="15" customHeight="1" x14ac:dyDescent="0.2">
      <c r="A554" s="181" t="str">
        <f>'Struktur LBA'!A178</f>
        <v>---</v>
      </c>
      <c r="B554" s="181">
        <f>'Struktur LBA'!B178</f>
        <v>0</v>
      </c>
      <c r="C554" s="181" t="str">
        <f>'Struktur LBA'!C178</f>
        <v>---</v>
      </c>
      <c r="D554" s="181" t="str">
        <f>'Struktur LBA'!D178</f>
        <v>m²</v>
      </c>
      <c r="E554" s="195">
        <f>'Struktur LBA'!E178</f>
        <v>0</v>
      </c>
      <c r="F554" s="551">
        <f>'Struktur LBA'!F178</f>
        <v>0</v>
      </c>
      <c r="G554" s="551" t="str">
        <f>'Struktur LBA'!G178</f>
        <v>-</v>
      </c>
      <c r="H554" s="528">
        <f>'Struktur LBA'!H178</f>
        <v>0</v>
      </c>
      <c r="I554" s="181" t="s">
        <v>973</v>
      </c>
      <c r="J554" s="181" t="s">
        <v>1094</v>
      </c>
      <c r="K554" s="181">
        <f>'Struktur LBA'!I178</f>
        <v>0</v>
      </c>
    </row>
    <row r="555" spans="1:11" s="61" customFormat="1" ht="15" customHeight="1" x14ac:dyDescent="0.2">
      <c r="A555" s="181" t="str">
        <f>'Struktur LBA'!A179</f>
        <v>---</v>
      </c>
      <c r="B555" s="181">
        <f>'Struktur LBA'!B179</f>
        <v>0</v>
      </c>
      <c r="C555" s="181" t="str">
        <f>'Struktur LBA'!C179</f>
        <v>---</v>
      </c>
      <c r="D555" s="181" t="str">
        <f>'Struktur LBA'!D179</f>
        <v>m²</v>
      </c>
      <c r="E555" s="195">
        <f>'Struktur LBA'!E179</f>
        <v>0</v>
      </c>
      <c r="F555" s="551">
        <f>'Struktur LBA'!F179</f>
        <v>0</v>
      </c>
      <c r="G555" s="551" t="str">
        <f>'Struktur LBA'!G179</f>
        <v>-</v>
      </c>
      <c r="H555" s="528">
        <f>'Struktur LBA'!H179</f>
        <v>0</v>
      </c>
      <c r="I555" s="181" t="s">
        <v>973</v>
      </c>
      <c r="J555" s="181" t="s">
        <v>1094</v>
      </c>
      <c r="K555" s="181">
        <f>'Struktur LBA'!I179</f>
        <v>0</v>
      </c>
    </row>
    <row r="556" spans="1:11" s="61" customFormat="1" ht="15" customHeight="1" x14ac:dyDescent="0.2">
      <c r="A556" s="181" t="str">
        <f>'Struktur LBA'!A180</f>
        <v>---</v>
      </c>
      <c r="B556" s="181">
        <f>'Struktur LBA'!B180</f>
        <v>0</v>
      </c>
      <c r="C556" s="181" t="str">
        <f>'Struktur LBA'!C180</f>
        <v>---</v>
      </c>
      <c r="D556" s="181" t="str">
        <f>'Struktur LBA'!D180</f>
        <v>m²</v>
      </c>
      <c r="E556" s="195">
        <f>'Struktur LBA'!E180</f>
        <v>0</v>
      </c>
      <c r="F556" s="551">
        <f>'Struktur LBA'!F180</f>
        <v>0</v>
      </c>
      <c r="G556" s="551" t="str">
        <f>'Struktur LBA'!G180</f>
        <v>-</v>
      </c>
      <c r="H556" s="528">
        <f>'Struktur LBA'!H180</f>
        <v>0</v>
      </c>
      <c r="I556" s="181" t="s">
        <v>973</v>
      </c>
      <c r="J556" s="181" t="s">
        <v>1094</v>
      </c>
      <c r="K556" s="181">
        <f>'Struktur LBA'!I180</f>
        <v>0</v>
      </c>
    </row>
    <row r="557" spans="1:11" s="61" customFormat="1" ht="15" customHeight="1" x14ac:dyDescent="0.2">
      <c r="A557" s="181" t="str">
        <f>'Struktur LBA'!A181</f>
        <v>---</v>
      </c>
      <c r="B557" s="181">
        <f>'Struktur LBA'!B181</f>
        <v>0</v>
      </c>
      <c r="C557" s="181" t="str">
        <f>'Struktur LBA'!C181</f>
        <v>---</v>
      </c>
      <c r="D557" s="181" t="str">
        <f>'Struktur LBA'!D181</f>
        <v>m²</v>
      </c>
      <c r="E557" s="195">
        <f>'Struktur LBA'!E181</f>
        <v>0</v>
      </c>
      <c r="F557" s="551">
        <f>'Struktur LBA'!F181</f>
        <v>0</v>
      </c>
      <c r="G557" s="551" t="str">
        <f>'Struktur LBA'!G181</f>
        <v>-</v>
      </c>
      <c r="H557" s="528">
        <f>'Struktur LBA'!H181</f>
        <v>0</v>
      </c>
      <c r="I557" s="181" t="s">
        <v>973</v>
      </c>
      <c r="J557" s="181" t="s">
        <v>1094</v>
      </c>
      <c r="K557" s="181">
        <f>'Struktur LBA'!I181</f>
        <v>0</v>
      </c>
    </row>
    <row r="558" spans="1:11" s="61" customFormat="1" ht="15" customHeight="1" x14ac:dyDescent="0.2">
      <c r="A558" s="181" t="str">
        <f>'Struktur LBA'!A182</f>
        <v>---</v>
      </c>
      <c r="B558" s="181">
        <f>'Struktur LBA'!B182</f>
        <v>0</v>
      </c>
      <c r="C558" s="181" t="str">
        <f>'Struktur LBA'!C182</f>
        <v>---</v>
      </c>
      <c r="D558" s="181" t="str">
        <f>'Struktur LBA'!D182</f>
        <v>m²</v>
      </c>
      <c r="E558" s="195">
        <f>'Struktur LBA'!E182</f>
        <v>0</v>
      </c>
      <c r="F558" s="551">
        <f>'Struktur LBA'!F182</f>
        <v>0</v>
      </c>
      <c r="G558" s="551" t="str">
        <f>'Struktur LBA'!G182</f>
        <v>-</v>
      </c>
      <c r="H558" s="528">
        <f>'Struktur LBA'!H182</f>
        <v>0</v>
      </c>
      <c r="I558" s="181" t="s">
        <v>973</v>
      </c>
      <c r="J558" s="181" t="s">
        <v>1094</v>
      </c>
      <c r="K558" s="181">
        <f>'Struktur LBA'!I182</f>
        <v>0</v>
      </c>
    </row>
    <row r="559" spans="1:11" s="61" customFormat="1" ht="15" customHeight="1" x14ac:dyDescent="0.2">
      <c r="A559" s="181" t="str">
        <f>'Struktur LBA'!A183</f>
        <v>---</v>
      </c>
      <c r="B559" s="181">
        <f>'Struktur LBA'!B183</f>
        <v>0</v>
      </c>
      <c r="C559" s="181" t="str">
        <f>'Struktur LBA'!C183</f>
        <v>---</v>
      </c>
      <c r="D559" s="181" t="str">
        <f>'Struktur LBA'!D183</f>
        <v>m²</v>
      </c>
      <c r="E559" s="195">
        <f>'Struktur LBA'!E183</f>
        <v>0</v>
      </c>
      <c r="F559" s="551">
        <f>'Struktur LBA'!F183</f>
        <v>0</v>
      </c>
      <c r="G559" s="551" t="str">
        <f>'Struktur LBA'!G183</f>
        <v>-</v>
      </c>
      <c r="H559" s="528">
        <f>'Struktur LBA'!H183</f>
        <v>0</v>
      </c>
      <c r="I559" s="181" t="s">
        <v>973</v>
      </c>
      <c r="J559" s="181" t="s">
        <v>1094</v>
      </c>
      <c r="K559" s="181">
        <f>'Struktur LBA'!I183</f>
        <v>0</v>
      </c>
    </row>
    <row r="560" spans="1:11" s="61" customFormat="1" ht="15" customHeight="1" x14ac:dyDescent="0.2">
      <c r="A560" s="181" t="str">
        <f>'Struktur LBA'!A184</f>
        <v>---</v>
      </c>
      <c r="B560" s="181">
        <f>'Struktur LBA'!B184</f>
        <v>0</v>
      </c>
      <c r="C560" s="181" t="str">
        <f>'Struktur LBA'!C184</f>
        <v>---</v>
      </c>
      <c r="D560" s="181" t="str">
        <f>'Struktur LBA'!D184</f>
        <v>m²</v>
      </c>
      <c r="E560" s="195">
        <f>'Struktur LBA'!E184</f>
        <v>0</v>
      </c>
      <c r="F560" s="551">
        <f>'Struktur LBA'!F184</f>
        <v>0</v>
      </c>
      <c r="G560" s="551" t="str">
        <f>'Struktur LBA'!G184</f>
        <v>-</v>
      </c>
      <c r="H560" s="528">
        <f>'Struktur LBA'!H184</f>
        <v>0</v>
      </c>
      <c r="I560" s="181" t="s">
        <v>973</v>
      </c>
      <c r="J560" s="181" t="s">
        <v>1094</v>
      </c>
      <c r="K560" s="181">
        <f>'Struktur LBA'!I184</f>
        <v>0</v>
      </c>
    </row>
    <row r="561" spans="1:11" s="61" customFormat="1" ht="15" customHeight="1" x14ac:dyDescent="0.2">
      <c r="A561" s="181" t="str">
        <f>'Struktur LBA'!A185</f>
        <v>---</v>
      </c>
      <c r="B561" s="181">
        <f>'Struktur LBA'!B185</f>
        <v>0</v>
      </c>
      <c r="C561" s="181" t="str">
        <f>'Struktur LBA'!C185</f>
        <v>---</v>
      </c>
      <c r="D561" s="181" t="str">
        <f>'Struktur LBA'!D185</f>
        <v>m²</v>
      </c>
      <c r="E561" s="195">
        <f>'Struktur LBA'!E185</f>
        <v>0</v>
      </c>
      <c r="F561" s="551">
        <f>'Struktur LBA'!F185</f>
        <v>0</v>
      </c>
      <c r="G561" s="551" t="str">
        <f>'Struktur LBA'!G185</f>
        <v>-</v>
      </c>
      <c r="H561" s="528">
        <f>'Struktur LBA'!H185</f>
        <v>0</v>
      </c>
      <c r="I561" s="181" t="s">
        <v>973</v>
      </c>
      <c r="J561" s="181" t="s">
        <v>1094</v>
      </c>
      <c r="K561" s="181">
        <f>'Struktur LBA'!I185</f>
        <v>0</v>
      </c>
    </row>
    <row r="562" spans="1:11" s="61" customFormat="1" ht="15" customHeight="1" x14ac:dyDescent="0.2">
      <c r="A562" s="181" t="str">
        <f>'Struktur LBA'!A186</f>
        <v>---</v>
      </c>
      <c r="B562" s="181">
        <f>'Struktur LBA'!B186</f>
        <v>0</v>
      </c>
      <c r="C562" s="181" t="str">
        <f>'Struktur LBA'!C186</f>
        <v>---</v>
      </c>
      <c r="D562" s="181" t="str">
        <f>'Struktur LBA'!D186</f>
        <v>m²</v>
      </c>
      <c r="E562" s="195">
        <f>'Struktur LBA'!E186</f>
        <v>0</v>
      </c>
      <c r="F562" s="551">
        <f>'Struktur LBA'!F186</f>
        <v>0</v>
      </c>
      <c r="G562" s="551" t="str">
        <f>'Struktur LBA'!G186</f>
        <v>-</v>
      </c>
      <c r="H562" s="528">
        <f>'Struktur LBA'!H186</f>
        <v>0</v>
      </c>
      <c r="I562" s="181" t="s">
        <v>973</v>
      </c>
      <c r="J562" s="181" t="s">
        <v>1094</v>
      </c>
      <c r="K562" s="181">
        <f>'Struktur LBA'!I186</f>
        <v>0</v>
      </c>
    </row>
    <row r="563" spans="1:11" s="61" customFormat="1" ht="15" customHeight="1" x14ac:dyDescent="0.2">
      <c r="A563" s="181" t="str">
        <f>'Struktur LBA'!A187</f>
        <v>---</v>
      </c>
      <c r="B563" s="181">
        <f>'Struktur LBA'!B187</f>
        <v>0</v>
      </c>
      <c r="C563" s="181" t="str">
        <f>'Struktur LBA'!C187</f>
        <v>---</v>
      </c>
      <c r="D563" s="181" t="str">
        <f>'Struktur LBA'!D187</f>
        <v>m²</v>
      </c>
      <c r="E563" s="195">
        <f>'Struktur LBA'!E187</f>
        <v>0</v>
      </c>
      <c r="F563" s="551">
        <f>'Struktur LBA'!F187</f>
        <v>0</v>
      </c>
      <c r="G563" s="551" t="str">
        <f>'Struktur LBA'!G187</f>
        <v>-</v>
      </c>
      <c r="H563" s="528">
        <f>'Struktur LBA'!H187</f>
        <v>0</v>
      </c>
      <c r="I563" s="181" t="s">
        <v>973</v>
      </c>
      <c r="J563" s="181" t="s">
        <v>1094</v>
      </c>
      <c r="K563" s="181">
        <f>'Struktur LBA'!I187</f>
        <v>0</v>
      </c>
    </row>
    <row r="564" spans="1:11" s="61" customFormat="1" ht="15" customHeight="1" x14ac:dyDescent="0.2">
      <c r="A564" s="181" t="str">
        <f>'Struktur LBA'!A188</f>
        <v>---</v>
      </c>
      <c r="B564" s="181">
        <f>'Struktur LBA'!B188</f>
        <v>0</v>
      </c>
      <c r="C564" s="181" t="str">
        <f>'Struktur LBA'!C188</f>
        <v>---</v>
      </c>
      <c r="D564" s="181" t="str">
        <f>'Struktur LBA'!D188</f>
        <v>m²</v>
      </c>
      <c r="E564" s="195">
        <f>'Struktur LBA'!E188</f>
        <v>0</v>
      </c>
      <c r="F564" s="551">
        <f>'Struktur LBA'!F188</f>
        <v>0</v>
      </c>
      <c r="G564" s="551" t="str">
        <f>'Struktur LBA'!G188</f>
        <v>-</v>
      </c>
      <c r="H564" s="528">
        <f>'Struktur LBA'!H188</f>
        <v>0</v>
      </c>
      <c r="I564" s="181" t="s">
        <v>973</v>
      </c>
      <c r="J564" s="181" t="s">
        <v>1094</v>
      </c>
      <c r="K564" s="181">
        <f>'Struktur LBA'!I188</f>
        <v>0</v>
      </c>
    </row>
    <row r="565" spans="1:11" s="61" customFormat="1" ht="15" customHeight="1" x14ac:dyDescent="0.2">
      <c r="A565" s="181" t="str">
        <f>'Struktur LBA'!A189</f>
        <v>---</v>
      </c>
      <c r="B565" s="181">
        <f>'Struktur LBA'!B189</f>
        <v>0</v>
      </c>
      <c r="C565" s="181" t="str">
        <f>'Struktur LBA'!C189</f>
        <v>---</v>
      </c>
      <c r="D565" s="181" t="str">
        <f>'Struktur LBA'!D189</f>
        <v>m²</v>
      </c>
      <c r="E565" s="195">
        <f>'Struktur LBA'!E189</f>
        <v>0</v>
      </c>
      <c r="F565" s="551">
        <f>'Struktur LBA'!F189</f>
        <v>0</v>
      </c>
      <c r="G565" s="551" t="str">
        <f>'Struktur LBA'!G189</f>
        <v>-</v>
      </c>
      <c r="H565" s="528">
        <f>'Struktur LBA'!H189</f>
        <v>0</v>
      </c>
      <c r="I565" s="181" t="s">
        <v>973</v>
      </c>
      <c r="J565" s="181" t="s">
        <v>1094</v>
      </c>
      <c r="K565" s="181">
        <f>'Struktur LBA'!I189</f>
        <v>0</v>
      </c>
    </row>
    <row r="566" spans="1:11" s="61" customFormat="1" ht="15" customHeight="1" x14ac:dyDescent="0.2">
      <c r="A566" s="181" t="str">
        <f>'Struktur LBA'!A190</f>
        <v>---</v>
      </c>
      <c r="B566" s="181">
        <f>'Struktur LBA'!B190</f>
        <v>0</v>
      </c>
      <c r="C566" s="181" t="str">
        <f>'Struktur LBA'!C190</f>
        <v>---</v>
      </c>
      <c r="D566" s="181" t="str">
        <f>'Struktur LBA'!D190</f>
        <v>m²</v>
      </c>
      <c r="E566" s="195">
        <f>'Struktur LBA'!E190</f>
        <v>0</v>
      </c>
      <c r="F566" s="551">
        <f>'Struktur LBA'!F190</f>
        <v>0</v>
      </c>
      <c r="G566" s="551" t="str">
        <f>'Struktur LBA'!G190</f>
        <v>-</v>
      </c>
      <c r="H566" s="528">
        <f>'Struktur LBA'!H190</f>
        <v>0</v>
      </c>
      <c r="I566" s="181" t="s">
        <v>973</v>
      </c>
      <c r="J566" s="181" t="s">
        <v>1094</v>
      </c>
      <c r="K566" s="181">
        <f>'Struktur LBA'!I190</f>
        <v>0</v>
      </c>
    </row>
    <row r="567" spans="1:11" s="61" customFormat="1" ht="15" customHeight="1" x14ac:dyDescent="0.2">
      <c r="A567" s="181" t="str">
        <f>'Struktur LBA'!A191</f>
        <v>---</v>
      </c>
      <c r="B567" s="181">
        <f>'Struktur LBA'!B191</f>
        <v>0</v>
      </c>
      <c r="C567" s="181" t="str">
        <f>'Struktur LBA'!C191</f>
        <v>---</v>
      </c>
      <c r="D567" s="181" t="str">
        <f>'Struktur LBA'!D191</f>
        <v>m²</v>
      </c>
      <c r="E567" s="195">
        <f>'Struktur LBA'!E191</f>
        <v>0</v>
      </c>
      <c r="F567" s="551">
        <f>'Struktur LBA'!F191</f>
        <v>0</v>
      </c>
      <c r="G567" s="551" t="str">
        <f>'Struktur LBA'!G191</f>
        <v>-</v>
      </c>
      <c r="H567" s="528">
        <f>'Struktur LBA'!H191</f>
        <v>0</v>
      </c>
      <c r="I567" s="181" t="s">
        <v>973</v>
      </c>
      <c r="J567" s="181" t="s">
        <v>1094</v>
      </c>
      <c r="K567" s="181">
        <f>'Struktur LBA'!I191</f>
        <v>0</v>
      </c>
    </row>
    <row r="568" spans="1:11" s="61" customFormat="1" ht="15" customHeight="1" x14ac:dyDescent="0.2">
      <c r="A568" s="181" t="str">
        <f>'Struktur LBA'!A192</f>
        <v>---</v>
      </c>
      <c r="B568" s="181">
        <f>'Struktur LBA'!B192</f>
        <v>0</v>
      </c>
      <c r="C568" s="181" t="str">
        <f>'Struktur LBA'!C192</f>
        <v>---</v>
      </c>
      <c r="D568" s="181" t="str">
        <f>'Struktur LBA'!D192</f>
        <v>m²</v>
      </c>
      <c r="E568" s="195">
        <f>'Struktur LBA'!E192</f>
        <v>0</v>
      </c>
      <c r="F568" s="551">
        <f>'Struktur LBA'!F192</f>
        <v>0</v>
      </c>
      <c r="G568" s="551" t="str">
        <f>'Struktur LBA'!G192</f>
        <v>-</v>
      </c>
      <c r="H568" s="528">
        <f>'Struktur LBA'!H192</f>
        <v>0</v>
      </c>
      <c r="I568" s="181" t="s">
        <v>973</v>
      </c>
      <c r="J568" s="181" t="s">
        <v>1094</v>
      </c>
      <c r="K568" s="181">
        <f>'Struktur LBA'!I192</f>
        <v>0</v>
      </c>
    </row>
    <row r="569" spans="1:11" s="61" customFormat="1" ht="15" customHeight="1" x14ac:dyDescent="0.2">
      <c r="A569" s="181" t="str">
        <f>'Struktur LBA'!A193</f>
        <v>---</v>
      </c>
      <c r="B569" s="181">
        <f>'Struktur LBA'!B193</f>
        <v>0</v>
      </c>
      <c r="C569" s="181" t="str">
        <f>'Struktur LBA'!C193</f>
        <v>---</v>
      </c>
      <c r="D569" s="181" t="str">
        <f>'Struktur LBA'!D193</f>
        <v>m²</v>
      </c>
      <c r="E569" s="195">
        <f>'Struktur LBA'!E193</f>
        <v>0</v>
      </c>
      <c r="F569" s="551">
        <f>'Struktur LBA'!F193</f>
        <v>0</v>
      </c>
      <c r="G569" s="551" t="str">
        <f>'Struktur LBA'!G193</f>
        <v>-</v>
      </c>
      <c r="H569" s="528">
        <f>'Struktur LBA'!H193</f>
        <v>0</v>
      </c>
      <c r="I569" s="181" t="s">
        <v>973</v>
      </c>
      <c r="J569" s="181" t="s">
        <v>1094</v>
      </c>
      <c r="K569" s="181">
        <f>'Struktur LBA'!I193</f>
        <v>0</v>
      </c>
    </row>
    <row r="570" spans="1:11" s="61" customFormat="1" ht="15" customHeight="1" x14ac:dyDescent="0.2">
      <c r="A570" s="181" t="str">
        <f>'Struktur LBA'!A194</f>
        <v>---</v>
      </c>
      <c r="B570" s="181">
        <f>'Struktur LBA'!B194</f>
        <v>0</v>
      </c>
      <c r="C570" s="181" t="str">
        <f>'Struktur LBA'!C194</f>
        <v>---</v>
      </c>
      <c r="D570" s="181" t="str">
        <f>'Struktur LBA'!D194</f>
        <v>m²</v>
      </c>
      <c r="E570" s="195">
        <f>'Struktur LBA'!E194</f>
        <v>0</v>
      </c>
      <c r="F570" s="551">
        <f>'Struktur LBA'!F194</f>
        <v>0</v>
      </c>
      <c r="G570" s="551" t="str">
        <f>'Struktur LBA'!G194</f>
        <v>-</v>
      </c>
      <c r="H570" s="528">
        <f>'Struktur LBA'!H194</f>
        <v>0</v>
      </c>
      <c r="I570" s="181" t="s">
        <v>973</v>
      </c>
      <c r="J570" s="181" t="s">
        <v>1094</v>
      </c>
      <c r="K570" s="181">
        <f>'Struktur LBA'!I194</f>
        <v>0</v>
      </c>
    </row>
    <row r="571" spans="1:11" s="61" customFormat="1" ht="15" customHeight="1" x14ac:dyDescent="0.2">
      <c r="A571" s="181" t="str">
        <f>'Struktur LBA'!A195</f>
        <v>---</v>
      </c>
      <c r="B571" s="181">
        <f>'Struktur LBA'!B195</f>
        <v>0</v>
      </c>
      <c r="C571" s="181" t="str">
        <f>'Struktur LBA'!C195</f>
        <v>---</v>
      </c>
      <c r="D571" s="181" t="str">
        <f>'Struktur LBA'!D195</f>
        <v>m²</v>
      </c>
      <c r="E571" s="195">
        <f>'Struktur LBA'!E195</f>
        <v>0</v>
      </c>
      <c r="F571" s="551">
        <f>'Struktur LBA'!F195</f>
        <v>0</v>
      </c>
      <c r="G571" s="551" t="str">
        <f>'Struktur LBA'!G195</f>
        <v>-</v>
      </c>
      <c r="H571" s="528">
        <f>'Struktur LBA'!H195</f>
        <v>0</v>
      </c>
      <c r="I571" s="181" t="s">
        <v>973</v>
      </c>
      <c r="J571" s="181" t="s">
        <v>1094</v>
      </c>
      <c r="K571" s="181">
        <f>'Struktur LBA'!I195</f>
        <v>0</v>
      </c>
    </row>
    <row r="572" spans="1:11" s="61" customFormat="1" ht="15" customHeight="1" x14ac:dyDescent="0.2">
      <c r="A572" s="181" t="str">
        <f>'Struktur LBA'!A196</f>
        <v>---</v>
      </c>
      <c r="B572" s="181">
        <f>'Struktur LBA'!B196</f>
        <v>0</v>
      </c>
      <c r="C572" s="181" t="str">
        <f>'Struktur LBA'!C196</f>
        <v>---</v>
      </c>
      <c r="D572" s="181" t="str">
        <f>'Struktur LBA'!D196</f>
        <v>m²</v>
      </c>
      <c r="E572" s="195">
        <f>'Struktur LBA'!E196</f>
        <v>0</v>
      </c>
      <c r="F572" s="551">
        <f>'Struktur LBA'!F196</f>
        <v>0</v>
      </c>
      <c r="G572" s="551" t="str">
        <f>'Struktur LBA'!G196</f>
        <v>-</v>
      </c>
      <c r="H572" s="528">
        <f>'Struktur LBA'!H196</f>
        <v>0</v>
      </c>
      <c r="I572" s="181" t="s">
        <v>973</v>
      </c>
      <c r="J572" s="181" t="s">
        <v>1094</v>
      </c>
      <c r="K572" s="181">
        <f>'Struktur LBA'!I196</f>
        <v>0</v>
      </c>
    </row>
    <row r="573" spans="1:11" s="61" customFormat="1" ht="15" customHeight="1" x14ac:dyDescent="0.2">
      <c r="A573" s="181" t="str">
        <f>'Struktur LBA'!A197</f>
        <v>---</v>
      </c>
      <c r="B573" s="181">
        <f>'Struktur LBA'!B197</f>
        <v>0</v>
      </c>
      <c r="C573" s="181" t="str">
        <f>'Struktur LBA'!C197</f>
        <v>---</v>
      </c>
      <c r="D573" s="181" t="str">
        <f>'Struktur LBA'!D197</f>
        <v>m²</v>
      </c>
      <c r="E573" s="195">
        <f>'Struktur LBA'!E197</f>
        <v>0</v>
      </c>
      <c r="F573" s="551">
        <f>'Struktur LBA'!F197</f>
        <v>0</v>
      </c>
      <c r="G573" s="551" t="str">
        <f>'Struktur LBA'!G197</f>
        <v>-</v>
      </c>
      <c r="H573" s="528">
        <f>'Struktur LBA'!H197</f>
        <v>0</v>
      </c>
      <c r="I573" s="181" t="s">
        <v>973</v>
      </c>
      <c r="J573" s="181" t="s">
        <v>1094</v>
      </c>
      <c r="K573" s="181">
        <f>'Struktur LBA'!I197</f>
        <v>0</v>
      </c>
    </row>
    <row r="574" spans="1:11" s="61" customFormat="1" ht="15" customHeight="1" x14ac:dyDescent="0.2">
      <c r="A574" s="181" t="str">
        <f>'Struktur LBA'!A198</f>
        <v>---</v>
      </c>
      <c r="B574" s="181">
        <f>'Struktur LBA'!B198</f>
        <v>0</v>
      </c>
      <c r="C574" s="181" t="str">
        <f>'Struktur LBA'!C198</f>
        <v>---</v>
      </c>
      <c r="D574" s="181" t="str">
        <f>'Struktur LBA'!D198</f>
        <v>m²</v>
      </c>
      <c r="E574" s="195">
        <f>'Struktur LBA'!E198</f>
        <v>0</v>
      </c>
      <c r="F574" s="551">
        <f>'Struktur LBA'!F198</f>
        <v>0</v>
      </c>
      <c r="G574" s="551" t="str">
        <f>'Struktur LBA'!G198</f>
        <v>-</v>
      </c>
      <c r="H574" s="528">
        <f>'Struktur LBA'!H198</f>
        <v>0</v>
      </c>
      <c r="I574" s="181" t="s">
        <v>973</v>
      </c>
      <c r="J574" s="181" t="s">
        <v>1094</v>
      </c>
      <c r="K574" s="181">
        <f>'Struktur LBA'!I198</f>
        <v>0</v>
      </c>
    </row>
    <row r="575" spans="1:11" s="61" customFormat="1" ht="15" customHeight="1" x14ac:dyDescent="0.2">
      <c r="A575" s="181" t="str">
        <f>'Struktur LBA'!A199</f>
        <v>---</v>
      </c>
      <c r="B575" s="181">
        <f>'Struktur LBA'!B199</f>
        <v>0</v>
      </c>
      <c r="C575" s="181" t="str">
        <f>'Struktur LBA'!C199</f>
        <v>---</v>
      </c>
      <c r="D575" s="181" t="str">
        <f>'Struktur LBA'!D199</f>
        <v>m²</v>
      </c>
      <c r="E575" s="195">
        <f>'Struktur LBA'!E199</f>
        <v>0</v>
      </c>
      <c r="F575" s="551">
        <f>'Struktur LBA'!F199</f>
        <v>0</v>
      </c>
      <c r="G575" s="551" t="str">
        <f>'Struktur LBA'!G199</f>
        <v>-</v>
      </c>
      <c r="H575" s="528">
        <f>'Struktur LBA'!H199</f>
        <v>0</v>
      </c>
      <c r="I575" s="181" t="s">
        <v>973</v>
      </c>
      <c r="J575" s="181" t="s">
        <v>1094</v>
      </c>
      <c r="K575" s="181">
        <f>'Struktur LBA'!I199</f>
        <v>0</v>
      </c>
    </row>
    <row r="576" spans="1:11" s="61" customFormat="1" ht="15" customHeight="1" x14ac:dyDescent="0.2">
      <c r="A576" s="181" t="str">
        <f>'Struktur LBA'!A200</f>
        <v>---</v>
      </c>
      <c r="B576" s="181">
        <f>'Struktur LBA'!B200</f>
        <v>0</v>
      </c>
      <c r="C576" s="181" t="str">
        <f>'Struktur LBA'!C200</f>
        <v>---</v>
      </c>
      <c r="D576" s="181" t="str">
        <f>'Struktur LBA'!D200</f>
        <v>m²</v>
      </c>
      <c r="E576" s="195">
        <f>'Struktur LBA'!E200</f>
        <v>0</v>
      </c>
      <c r="F576" s="551">
        <f>'Struktur LBA'!F200</f>
        <v>0</v>
      </c>
      <c r="G576" s="551" t="str">
        <f>'Struktur LBA'!G200</f>
        <v>-</v>
      </c>
      <c r="H576" s="528">
        <f>'Struktur LBA'!H200</f>
        <v>0</v>
      </c>
      <c r="I576" s="181" t="s">
        <v>973</v>
      </c>
      <c r="J576" s="181" t="s">
        <v>1094</v>
      </c>
      <c r="K576" s="181">
        <f>'Struktur LBA'!I200</f>
        <v>0</v>
      </c>
    </row>
    <row r="577" spans="1:31" s="61" customFormat="1" ht="15" customHeight="1" x14ac:dyDescent="0.2">
      <c r="A577" s="181" t="str">
        <f>'Struktur LBA'!A201</f>
        <v>---</v>
      </c>
      <c r="B577" s="181">
        <f>'Struktur LBA'!B201</f>
        <v>0</v>
      </c>
      <c r="C577" s="181" t="str">
        <f>'Struktur LBA'!C201</f>
        <v>---</v>
      </c>
      <c r="D577" s="181" t="str">
        <f>'Struktur LBA'!D201</f>
        <v>m²</v>
      </c>
      <c r="E577" s="195">
        <f>'Struktur LBA'!E201</f>
        <v>0</v>
      </c>
      <c r="F577" s="551">
        <f>'Struktur LBA'!F201</f>
        <v>0</v>
      </c>
      <c r="G577" s="551" t="str">
        <f>'Struktur LBA'!G201</f>
        <v>-</v>
      </c>
      <c r="H577" s="528">
        <f>'Struktur LBA'!H201</f>
        <v>0</v>
      </c>
      <c r="I577" s="181" t="s">
        <v>973</v>
      </c>
      <c r="J577" s="181" t="s">
        <v>1094</v>
      </c>
      <c r="K577" s="181">
        <f>'Struktur LBA'!I201</f>
        <v>0</v>
      </c>
    </row>
    <row r="578" spans="1:31" s="61" customFormat="1" ht="15" customHeight="1" x14ac:dyDescent="0.2">
      <c r="A578" s="181" t="str">
        <f>'Struktur LBA'!A202</f>
        <v>---</v>
      </c>
      <c r="B578" s="181">
        <f>'Struktur LBA'!B202</f>
        <v>0</v>
      </c>
      <c r="C578" s="181" t="str">
        <f>'Struktur LBA'!C202</f>
        <v>---</v>
      </c>
      <c r="D578" s="181" t="str">
        <f>'Struktur LBA'!D202</f>
        <v>m²</v>
      </c>
      <c r="E578" s="195">
        <f>'Struktur LBA'!E202</f>
        <v>0</v>
      </c>
      <c r="F578" s="551">
        <f>'Struktur LBA'!F202</f>
        <v>0</v>
      </c>
      <c r="G578" s="551" t="str">
        <f>'Struktur LBA'!G202</f>
        <v>-</v>
      </c>
      <c r="H578" s="528">
        <f>'Struktur LBA'!H202</f>
        <v>0</v>
      </c>
      <c r="I578" s="181" t="s">
        <v>973</v>
      </c>
      <c r="J578" s="181" t="s">
        <v>1094</v>
      </c>
      <c r="K578" s="181">
        <f>'Struktur LBA'!I202</f>
        <v>0</v>
      </c>
    </row>
    <row r="579" spans="1:31" s="61" customFormat="1" ht="15" customHeight="1" x14ac:dyDescent="0.2">
      <c r="A579" s="181" t="str">
        <f>'Struktur LBA'!A203</f>
        <v>---</v>
      </c>
      <c r="B579" s="181">
        <f>'Struktur LBA'!B203</f>
        <v>0</v>
      </c>
      <c r="C579" s="181" t="str">
        <f>'Struktur LBA'!C203</f>
        <v>---</v>
      </c>
      <c r="D579" s="181" t="str">
        <f>'Struktur LBA'!D203</f>
        <v>m²</v>
      </c>
      <c r="E579" s="195">
        <f>'Struktur LBA'!E203</f>
        <v>0</v>
      </c>
      <c r="F579" s="551">
        <f>'Struktur LBA'!F203</f>
        <v>0</v>
      </c>
      <c r="G579" s="551" t="str">
        <f>'Struktur LBA'!G203</f>
        <v>-</v>
      </c>
      <c r="H579" s="528">
        <f>'Struktur LBA'!H203</f>
        <v>0</v>
      </c>
      <c r="I579" s="181" t="s">
        <v>973</v>
      </c>
      <c r="J579" s="181" t="s">
        <v>1094</v>
      </c>
      <c r="K579" s="181">
        <f>'Struktur LBA'!I203</f>
        <v>0</v>
      </c>
    </row>
    <row r="580" spans="1:31" s="61" customFormat="1" ht="15" customHeight="1" x14ac:dyDescent="0.2">
      <c r="A580" s="181" t="str">
        <f>'Struktur LBA'!A204</f>
        <v>---</v>
      </c>
      <c r="B580" s="181">
        <f>'Struktur LBA'!B204</f>
        <v>0</v>
      </c>
      <c r="C580" s="181" t="str">
        <f>'Struktur LBA'!C204</f>
        <v>---</v>
      </c>
      <c r="D580" s="181" t="str">
        <f>'Struktur LBA'!D204</f>
        <v>m²</v>
      </c>
      <c r="E580" s="195">
        <f>'Struktur LBA'!E204</f>
        <v>0</v>
      </c>
      <c r="F580" s="551">
        <f>'Struktur LBA'!F204</f>
        <v>0</v>
      </c>
      <c r="G580" s="551" t="str">
        <f>'Struktur LBA'!G204</f>
        <v>-</v>
      </c>
      <c r="H580" s="528">
        <f>'Struktur LBA'!H204</f>
        <v>0</v>
      </c>
      <c r="I580" s="181" t="s">
        <v>973</v>
      </c>
      <c r="J580" s="181" t="s">
        <v>1094</v>
      </c>
      <c r="K580" s="181">
        <f>'Struktur LBA'!I204</f>
        <v>0</v>
      </c>
    </row>
    <row r="581" spans="1:31" s="61" customFormat="1" ht="15" customHeight="1" x14ac:dyDescent="0.2">
      <c r="A581" s="181" t="str">
        <f>'Struktur LBA'!A205</f>
        <v>---</v>
      </c>
      <c r="B581" s="181">
        <f>'Struktur LBA'!B205</f>
        <v>0</v>
      </c>
      <c r="C581" s="181" t="str">
        <f>'Struktur LBA'!C205</f>
        <v>---</v>
      </c>
      <c r="D581" s="181" t="str">
        <f>'Struktur LBA'!D205</f>
        <v>m²</v>
      </c>
      <c r="E581" s="195">
        <f>'Struktur LBA'!E205</f>
        <v>0</v>
      </c>
      <c r="F581" s="551">
        <f>'Struktur LBA'!F205</f>
        <v>0</v>
      </c>
      <c r="G581" s="551" t="str">
        <f>'Struktur LBA'!G205</f>
        <v>-</v>
      </c>
      <c r="H581" s="528">
        <f>'Struktur LBA'!H205</f>
        <v>0</v>
      </c>
      <c r="I581" s="181" t="s">
        <v>973</v>
      </c>
      <c r="J581" s="181" t="s">
        <v>1094</v>
      </c>
      <c r="K581" s="181">
        <f>'Struktur LBA'!I205</f>
        <v>0</v>
      </c>
    </row>
    <row r="582" spans="1:31" s="61" customFormat="1" ht="15" customHeight="1" x14ac:dyDescent="0.2">
      <c r="A582" s="181" t="str">
        <f>'Struktur LBA'!A206</f>
        <v>---</v>
      </c>
      <c r="B582" s="181">
        <f>'Struktur LBA'!B206</f>
        <v>0</v>
      </c>
      <c r="C582" s="181" t="str">
        <f>'Struktur LBA'!C206</f>
        <v>---</v>
      </c>
      <c r="D582" s="181" t="str">
        <f>'Struktur LBA'!D206</f>
        <v>m²</v>
      </c>
      <c r="E582" s="195">
        <f>'Struktur LBA'!E206</f>
        <v>0</v>
      </c>
      <c r="F582" s="551">
        <f>'Struktur LBA'!F206</f>
        <v>0</v>
      </c>
      <c r="G582" s="551" t="str">
        <f>'Struktur LBA'!G206</f>
        <v>-</v>
      </c>
      <c r="H582" s="528">
        <f>'Struktur LBA'!H206</f>
        <v>0</v>
      </c>
      <c r="I582" s="181" t="s">
        <v>973</v>
      </c>
      <c r="J582" s="181" t="s">
        <v>1094</v>
      </c>
      <c r="K582" s="181">
        <f>'Struktur LBA'!I206</f>
        <v>0</v>
      </c>
    </row>
    <row r="583" spans="1:31" s="4" customFormat="1" ht="15" customHeight="1" x14ac:dyDescent="0.2">
      <c r="A583" s="181" t="str">
        <f>'Struktur CY'!A15</f>
        <v>A.1.3</v>
      </c>
      <c r="B583" s="181" t="str">
        <f>'Struktur CY'!B15</f>
        <v>2-er Schlafraum AdA (ohne Nasszelle)</v>
      </c>
      <c r="C583" s="181" t="str">
        <f>'Struktur CY'!C15</f>
        <v>HNF 1</v>
      </c>
      <c r="D583" s="181" t="str">
        <f>'Struktur CY'!D15</f>
        <v>m2/AdA</v>
      </c>
      <c r="E583" s="195">
        <f>'Struktur CY'!E15</f>
        <v>0</v>
      </c>
      <c r="F583" s="551">
        <f>'Struktur CY'!F15</f>
        <v>13.5</v>
      </c>
      <c r="G583" s="551" t="str">
        <f>'Struktur CY'!G15</f>
        <v>-</v>
      </c>
      <c r="H583" s="528">
        <f>'Struktur CY'!H15</f>
        <v>0</v>
      </c>
      <c r="I583" s="181" t="s">
        <v>65</v>
      </c>
      <c r="J583" s="181" t="s">
        <v>1095</v>
      </c>
      <c r="K583" s="181">
        <f>'Struktur CY'!I15</f>
        <v>0</v>
      </c>
      <c r="L583" s="6"/>
      <c r="M583" s="6"/>
      <c r="N583" s="6"/>
      <c r="O583" s="6"/>
      <c r="P583" s="6"/>
      <c r="Q583" s="6"/>
      <c r="R583" s="6"/>
      <c r="S583" s="6"/>
      <c r="T583" s="6"/>
      <c r="U583" s="6"/>
      <c r="V583" s="6"/>
      <c r="W583" s="6"/>
      <c r="X583" s="6"/>
      <c r="Y583" s="6"/>
      <c r="Z583" s="6"/>
      <c r="AA583" s="6"/>
      <c r="AB583" s="6"/>
      <c r="AC583" s="6"/>
      <c r="AD583" s="6"/>
      <c r="AE583" s="6"/>
    </row>
    <row r="584" spans="1:31" s="4" customFormat="1" ht="15" customHeight="1" x14ac:dyDescent="0.2">
      <c r="A584" s="181" t="str">
        <f>'Struktur CY'!A16</f>
        <v>A.1.4</v>
      </c>
      <c r="B584" s="181" t="str">
        <f>'Struktur CY'!B16</f>
        <v>6-er Schlafraum AdA (ohne Nasszelle)</v>
      </c>
      <c r="C584" s="181" t="str">
        <f>'Struktur CY'!C16</f>
        <v>HNF 1</v>
      </c>
      <c r="D584" s="181" t="str">
        <f>'Struktur CY'!D16</f>
        <v>m2/AdA</v>
      </c>
      <c r="E584" s="195">
        <f>'Struktur CY'!E16</f>
        <v>0</v>
      </c>
      <c r="F584" s="551">
        <f>'Struktur CY'!F16</f>
        <v>7.3</v>
      </c>
      <c r="G584" s="551" t="str">
        <f>'Struktur CY'!G16</f>
        <v>-</v>
      </c>
      <c r="H584" s="528">
        <f>'Struktur CY'!H16</f>
        <v>0</v>
      </c>
      <c r="I584" s="181" t="s">
        <v>65</v>
      </c>
      <c r="J584" s="181" t="s">
        <v>1095</v>
      </c>
      <c r="K584" s="181">
        <f>'Struktur CY'!I16</f>
        <v>0</v>
      </c>
      <c r="L584" s="6"/>
      <c r="M584" s="6"/>
      <c r="N584" s="6"/>
      <c r="O584" s="6"/>
      <c r="P584" s="6"/>
      <c r="Q584" s="6"/>
      <c r="R584" s="6"/>
      <c r="S584" s="6"/>
      <c r="T584" s="6"/>
      <c r="U584" s="6"/>
      <c r="V584" s="6"/>
      <c r="W584" s="6"/>
      <c r="X584" s="6"/>
      <c r="Y584" s="6"/>
      <c r="Z584" s="6"/>
      <c r="AA584" s="6"/>
      <c r="AB584" s="6"/>
      <c r="AC584" s="6"/>
      <c r="AD584" s="6"/>
      <c r="AE584" s="6"/>
    </row>
    <row r="585" spans="1:31" s="4" customFormat="1" ht="15" customHeight="1" x14ac:dyDescent="0.2">
      <c r="A585" s="181" t="str">
        <f>'Struktur CY'!A19</f>
        <v>A.2.1</v>
      </c>
      <c r="B585" s="181" t="str">
        <f>'Struktur CY'!B19</f>
        <v>Aufenthaltsraum für zivile Mitarbeiter</v>
      </c>
      <c r="C585" s="181" t="str">
        <f>'Struktur CY'!C19</f>
        <v>HNF 1</v>
      </c>
      <c r="D585" s="181" t="str">
        <f>'Struktur CY'!D19</f>
        <v>m2/MA</v>
      </c>
      <c r="E585" s="195">
        <f>'Struktur CY'!E19</f>
        <v>0</v>
      </c>
      <c r="F585" s="551">
        <f>'Struktur CY'!F19</f>
        <v>1.3</v>
      </c>
      <c r="G585" s="551" t="str">
        <f>'Struktur CY'!G19</f>
        <v>-</v>
      </c>
      <c r="H585" s="528">
        <f>'Struktur CY'!H19</f>
        <v>0</v>
      </c>
      <c r="I585" s="181" t="s">
        <v>65</v>
      </c>
      <c r="J585" s="181" t="s">
        <v>1095</v>
      </c>
      <c r="K585" s="181">
        <f>'Struktur CY'!I19</f>
        <v>0</v>
      </c>
      <c r="L585" s="6"/>
      <c r="M585" s="6"/>
      <c r="N585" s="6"/>
      <c r="O585" s="6"/>
      <c r="P585" s="6"/>
      <c r="Q585" s="6"/>
      <c r="R585" s="6"/>
      <c r="S585" s="6"/>
      <c r="T585" s="6"/>
      <c r="U585" s="6"/>
      <c r="V585" s="6"/>
      <c r="W585" s="6"/>
      <c r="X585" s="6"/>
      <c r="Y585" s="6"/>
      <c r="Z585" s="6"/>
      <c r="AA585" s="6"/>
      <c r="AB585" s="6"/>
      <c r="AC585" s="6"/>
      <c r="AD585" s="6"/>
      <c r="AE585" s="6"/>
    </row>
    <row r="586" spans="1:31" s="4" customFormat="1" ht="15" customHeight="1" x14ac:dyDescent="0.2">
      <c r="A586" s="181" t="str">
        <f>'Struktur CY'!A20</f>
        <v>A.2.2</v>
      </c>
      <c r="B586" s="181" t="str">
        <f>'Struktur CY'!B20</f>
        <v>Picketraum für 6 Personen</v>
      </c>
      <c r="C586" s="181" t="str">
        <f>'Struktur CY'!C20</f>
        <v>HNF 1</v>
      </c>
      <c r="D586" s="181" t="str">
        <f>'Struktur CY'!D20</f>
        <v>m2/AdA</v>
      </c>
      <c r="E586" s="195">
        <f>'Struktur CY'!E20</f>
        <v>0</v>
      </c>
      <c r="F586" s="551">
        <f>'Struktur CY'!F20</f>
        <v>1.3</v>
      </c>
      <c r="G586" s="551" t="str">
        <f>'Struktur CY'!G20</f>
        <v>-</v>
      </c>
      <c r="H586" s="528">
        <f>'Struktur CY'!H20</f>
        <v>0</v>
      </c>
      <c r="I586" s="181" t="s">
        <v>65</v>
      </c>
      <c r="J586" s="181" t="s">
        <v>1095</v>
      </c>
      <c r="K586" s="181">
        <f>'Struktur CY'!I20</f>
        <v>0</v>
      </c>
      <c r="L586" s="6"/>
      <c r="M586" s="6"/>
      <c r="N586" s="6"/>
      <c r="O586" s="6"/>
      <c r="P586" s="6"/>
      <c r="Q586" s="6"/>
      <c r="R586" s="6"/>
      <c r="S586" s="6"/>
      <c r="T586" s="6"/>
      <c r="U586" s="6"/>
      <c r="V586" s="6"/>
      <c r="W586" s="6"/>
      <c r="X586" s="6"/>
      <c r="Y586" s="6"/>
      <c r="Z586" s="6"/>
      <c r="AA586" s="6"/>
      <c r="AB586" s="6"/>
      <c r="AC586" s="6"/>
      <c r="AD586" s="6"/>
      <c r="AE586" s="6"/>
    </row>
    <row r="587" spans="1:31" s="4" customFormat="1" ht="15" customHeight="1" x14ac:dyDescent="0.2">
      <c r="A587" s="181" t="str">
        <f>'Struktur CY'!A21</f>
        <v>A.2.3</v>
      </c>
      <c r="B587" s="181" t="str">
        <f>'Struktur CY'!B21</f>
        <v>Aufenthalts- und Essraum AdA</v>
      </c>
      <c r="C587" s="181" t="str">
        <f>'Struktur CY'!C21</f>
        <v>HNF 1</v>
      </c>
      <c r="D587" s="181" t="str">
        <f>'Struktur CY'!D21</f>
        <v>m2/MA</v>
      </c>
      <c r="E587" s="195">
        <f>'Struktur CY'!E21</f>
        <v>0</v>
      </c>
      <c r="F587" s="551">
        <f>'Struktur CY'!F21</f>
        <v>1.3</v>
      </c>
      <c r="G587" s="551" t="str">
        <f>'Struktur CY'!G21</f>
        <v>-</v>
      </c>
      <c r="H587" s="528">
        <f>'Struktur CY'!H21</f>
        <v>0</v>
      </c>
      <c r="I587" s="181" t="s">
        <v>65</v>
      </c>
      <c r="J587" s="181" t="s">
        <v>1095</v>
      </c>
      <c r="K587" s="181">
        <f>'Struktur CY'!I21</f>
        <v>0</v>
      </c>
      <c r="L587" s="6"/>
      <c r="M587" s="6"/>
      <c r="N587" s="6"/>
      <c r="O587" s="6"/>
      <c r="P587" s="6"/>
      <c r="Q587" s="6"/>
      <c r="R587" s="6"/>
      <c r="S587" s="6"/>
      <c r="T587" s="6"/>
      <c r="U587" s="6"/>
      <c r="V587" s="6"/>
      <c r="W587" s="6"/>
      <c r="X587" s="6"/>
      <c r="Y587" s="6"/>
      <c r="Z587" s="6"/>
      <c r="AA587" s="6"/>
      <c r="AB587" s="6"/>
      <c r="AC587" s="6"/>
      <c r="AD587" s="6"/>
      <c r="AE587" s="6"/>
    </row>
    <row r="588" spans="1:31" s="4" customFormat="1" ht="15" customHeight="1" x14ac:dyDescent="0.2">
      <c r="A588" s="181" t="str">
        <f>'Struktur CY'!A25</f>
        <v>B.1.1.1</v>
      </c>
      <c r="B588" s="181" t="str">
        <f>'Struktur CY'!B25</f>
        <v>2-er Büro (2 BAP)</v>
      </c>
      <c r="C588" s="181" t="str">
        <f>'Struktur CY'!C25</f>
        <v>HNF 2</v>
      </c>
      <c r="D588" s="181" t="str">
        <f>'Struktur CY'!D25</f>
        <v>m2/AdA</v>
      </c>
      <c r="E588" s="195">
        <f>'Struktur CY'!E25</f>
        <v>0</v>
      </c>
      <c r="F588" s="551">
        <f>'Struktur CY'!F25</f>
        <v>10.5</v>
      </c>
      <c r="G588" s="551">
        <f>'Struktur CY'!G25</f>
        <v>21</v>
      </c>
      <c r="H588" s="528">
        <f>'Struktur CY'!H25</f>
        <v>0</v>
      </c>
      <c r="I588" s="181" t="s">
        <v>65</v>
      </c>
      <c r="J588" s="181" t="s">
        <v>1095</v>
      </c>
      <c r="K588" s="181">
        <f>'Struktur CY'!I25</f>
        <v>0</v>
      </c>
      <c r="L588" s="6"/>
      <c r="M588" s="6"/>
      <c r="N588" s="6"/>
      <c r="O588" s="6"/>
      <c r="P588" s="6"/>
      <c r="Q588" s="6"/>
      <c r="R588" s="6"/>
      <c r="S588" s="6"/>
      <c r="T588" s="6"/>
      <c r="U588" s="6"/>
      <c r="V588" s="6"/>
      <c r="W588" s="6"/>
      <c r="X588" s="6"/>
      <c r="Y588" s="6"/>
      <c r="Z588" s="6"/>
      <c r="AA588" s="6"/>
      <c r="AB588" s="6"/>
      <c r="AC588" s="6"/>
      <c r="AD588" s="6"/>
      <c r="AE588" s="6"/>
    </row>
    <row r="589" spans="1:31" s="4" customFormat="1" ht="15" customHeight="1" x14ac:dyDescent="0.2">
      <c r="A589" s="181" t="str">
        <f>'Struktur CY'!A26</f>
        <v>B.1.1.2</v>
      </c>
      <c r="B589" s="181" t="str">
        <f>'Struktur CY'!B26</f>
        <v>1-er Büro (1 BAP)</v>
      </c>
      <c r="C589" s="181" t="str">
        <f>'Struktur CY'!C26</f>
        <v>HNF 2</v>
      </c>
      <c r="D589" s="181" t="str">
        <f>'Struktur CY'!D26</f>
        <v>Raum</v>
      </c>
      <c r="E589" s="195">
        <f>'Struktur CY'!E26</f>
        <v>0</v>
      </c>
      <c r="F589" s="551">
        <f>'Struktur CY'!F26</f>
        <v>10.5</v>
      </c>
      <c r="G589" s="551" t="str">
        <f>'Struktur CY'!G26</f>
        <v>-</v>
      </c>
      <c r="H589" s="528">
        <f>'Struktur CY'!H26</f>
        <v>0</v>
      </c>
      <c r="I589" s="181" t="s">
        <v>65</v>
      </c>
      <c r="J589" s="181" t="s">
        <v>1095</v>
      </c>
      <c r="K589" s="181">
        <f>'Struktur CY'!I26</f>
        <v>0</v>
      </c>
      <c r="L589" s="6"/>
      <c r="M589" s="6"/>
      <c r="N589" s="6"/>
      <c r="O589" s="6"/>
      <c r="P589" s="6"/>
      <c r="Q589" s="6"/>
      <c r="R589" s="6"/>
      <c r="S589" s="6"/>
      <c r="T589" s="6"/>
      <c r="U589" s="6"/>
      <c r="V589" s="6"/>
      <c r="W589" s="6"/>
      <c r="X589" s="6"/>
      <c r="Y589" s="6"/>
      <c r="Z589" s="6"/>
      <c r="AA589" s="6"/>
      <c r="AB589" s="6"/>
      <c r="AC589" s="6"/>
      <c r="AD589" s="6"/>
      <c r="AE589" s="6"/>
    </row>
    <row r="590" spans="1:31" s="4" customFormat="1" ht="15" customHeight="1" x14ac:dyDescent="0.2">
      <c r="A590" s="181" t="str">
        <f>'Struktur CY'!A29</f>
        <v>B.1.2.1</v>
      </c>
      <c r="B590" s="181" t="str">
        <f>'Struktur CY'!B29</f>
        <v>1-er Büro (1 BAP) Kp Kdt</v>
      </c>
      <c r="C590" s="181" t="str">
        <f>'Struktur CY'!C29</f>
        <v>HNF 2</v>
      </c>
      <c r="D590" s="181" t="str">
        <f>'Struktur CY'!D29</f>
        <v>Raum</v>
      </c>
      <c r="E590" s="195">
        <f>'Struktur CY'!E29</f>
        <v>0</v>
      </c>
      <c r="F590" s="551">
        <f>'Struktur CY'!F29</f>
        <v>10.5</v>
      </c>
      <c r="G590" s="551">
        <f>'Struktur CY'!G29</f>
        <v>21</v>
      </c>
      <c r="H590" s="528">
        <f>'Struktur CY'!H29</f>
        <v>0</v>
      </c>
      <c r="I590" s="181" t="s">
        <v>65</v>
      </c>
      <c r="J590" s="181" t="s">
        <v>1095</v>
      </c>
      <c r="K590" s="181">
        <f>'Struktur CY'!I29</f>
        <v>0</v>
      </c>
      <c r="L590" s="6"/>
      <c r="M590" s="6"/>
      <c r="N590" s="6"/>
      <c r="O590" s="6"/>
      <c r="P590" s="6"/>
      <c r="Q590" s="6"/>
      <c r="R590" s="6"/>
      <c r="S590" s="6"/>
      <c r="T590" s="6"/>
      <c r="U590" s="6"/>
      <c r="V590" s="6"/>
      <c r="W590" s="6"/>
      <c r="X590" s="6"/>
      <c r="Y590" s="6"/>
      <c r="Z590" s="6"/>
      <c r="AA590" s="6"/>
      <c r="AB590" s="6"/>
      <c r="AC590" s="6"/>
      <c r="AD590" s="6"/>
      <c r="AE590" s="6"/>
    </row>
    <row r="591" spans="1:31" s="4" customFormat="1" ht="15" customHeight="1" x14ac:dyDescent="0.2">
      <c r="A591" s="181" t="str">
        <f>'Struktur CY'!A30</f>
        <v>B.1.2.2</v>
      </c>
      <c r="B591" s="181" t="str">
        <f>'Struktur CY'!B30</f>
        <v>4-er Büro (4 BAP) Kp Kanzei</v>
      </c>
      <c r="C591" s="181" t="str">
        <f>'Struktur CY'!C30</f>
        <v>HNF 2</v>
      </c>
      <c r="D591" s="181" t="str">
        <f>'Struktur CY'!D30</f>
        <v>m2/AdA</v>
      </c>
      <c r="E591" s="195">
        <f>'Struktur CY'!E30</f>
        <v>0</v>
      </c>
      <c r="F591" s="551">
        <f>'Struktur CY'!F30</f>
        <v>5.25</v>
      </c>
      <c r="G591" s="551">
        <f>'Struktur CY'!G30</f>
        <v>21</v>
      </c>
      <c r="H591" s="528">
        <f>'Struktur CY'!H30</f>
        <v>0</v>
      </c>
      <c r="I591" s="181" t="s">
        <v>65</v>
      </c>
      <c r="J591" s="181" t="s">
        <v>1095</v>
      </c>
      <c r="K591" s="181">
        <f>'Struktur CY'!I30</f>
        <v>0</v>
      </c>
      <c r="L591" s="6"/>
      <c r="M591" s="6"/>
      <c r="N591" s="6"/>
      <c r="O591" s="6"/>
      <c r="P591" s="6"/>
      <c r="Q591" s="6"/>
      <c r="R591" s="6"/>
      <c r="S591" s="6"/>
      <c r="T591" s="6"/>
      <c r="U591" s="6"/>
      <c r="V591" s="6"/>
      <c r="W591" s="6"/>
      <c r="X591" s="6"/>
      <c r="Y591" s="6"/>
      <c r="Z591" s="6"/>
      <c r="AA591" s="6"/>
      <c r="AB591" s="6"/>
      <c r="AC591" s="6"/>
      <c r="AD591" s="6"/>
      <c r="AE591" s="6"/>
    </row>
    <row r="592" spans="1:31" s="4" customFormat="1" ht="15" customHeight="1" x14ac:dyDescent="0.2">
      <c r="A592" s="181" t="str">
        <f>'Struktur CY'!A31</f>
        <v>B.1.2.3</v>
      </c>
      <c r="B592" s="181" t="str">
        <f>'Struktur CY'!B31</f>
        <v>2-er Büro (2 BAP) Fw / Four</v>
      </c>
      <c r="C592" s="181" t="str">
        <f>'Struktur CY'!C31</f>
        <v>HNF 2</v>
      </c>
      <c r="D592" s="181" t="str">
        <f>'Struktur CY'!D31</f>
        <v>Raum</v>
      </c>
      <c r="E592" s="195">
        <f>'Struktur CY'!E31</f>
        <v>0</v>
      </c>
      <c r="F592" s="551">
        <f>'Struktur CY'!F31</f>
        <v>10.5</v>
      </c>
      <c r="G592" s="551">
        <f>'Struktur CY'!G31</f>
        <v>21</v>
      </c>
      <c r="H592" s="528">
        <f>'Struktur CY'!H31</f>
        <v>0</v>
      </c>
      <c r="I592" s="181" t="s">
        <v>65</v>
      </c>
      <c r="J592" s="181" t="s">
        <v>1095</v>
      </c>
      <c r="K592" s="181">
        <f>'Struktur CY'!I31</f>
        <v>0</v>
      </c>
      <c r="L592" s="6"/>
      <c r="M592" s="6"/>
      <c r="N592" s="6"/>
      <c r="O592" s="6"/>
      <c r="P592" s="6"/>
      <c r="Q592" s="6"/>
      <c r="R592" s="6"/>
      <c r="S592" s="6"/>
      <c r="T592" s="6"/>
      <c r="U592" s="6"/>
      <c r="V592" s="6"/>
      <c r="W592" s="6"/>
      <c r="X592" s="6"/>
      <c r="Y592" s="6"/>
      <c r="Z592" s="6"/>
      <c r="AA592" s="6"/>
      <c r="AB592" s="6"/>
      <c r="AC592" s="6"/>
      <c r="AD592" s="6"/>
      <c r="AE592" s="6"/>
    </row>
    <row r="593" spans="1:31" s="4" customFormat="1" ht="15" customHeight="1" x14ac:dyDescent="0.2">
      <c r="A593" s="181" t="str">
        <f>'Struktur CY'!A32</f>
        <v>B.1.2.5</v>
      </c>
      <c r="B593" s="181" t="str">
        <f>'Struktur CY'!B32</f>
        <v>Arbeitsraum Uof (24 Arbeitsplätze)</v>
      </c>
      <c r="C593" s="181" t="str">
        <f>'Struktur CY'!C32</f>
        <v>HNF 2</v>
      </c>
      <c r="D593" s="181" t="str">
        <f>'Struktur CY'!D32</f>
        <v>Raum</v>
      </c>
      <c r="E593" s="195">
        <f>'Struktur CY'!E32</f>
        <v>0</v>
      </c>
      <c r="F593" s="551">
        <f>'Struktur CY'!F32</f>
        <v>28</v>
      </c>
      <c r="G593" s="551" t="str">
        <f>'Struktur CY'!G32</f>
        <v>-</v>
      </c>
      <c r="H593" s="528">
        <f>'Struktur CY'!H32</f>
        <v>0</v>
      </c>
      <c r="I593" s="181" t="s">
        <v>65</v>
      </c>
      <c r="J593" s="181" t="s">
        <v>1095</v>
      </c>
      <c r="K593" s="181">
        <f>'Struktur CY'!I32</f>
        <v>0</v>
      </c>
      <c r="L593" s="6"/>
      <c r="M593" s="6"/>
      <c r="N593" s="6"/>
      <c r="O593" s="6"/>
      <c r="P593" s="6"/>
      <c r="Q593" s="6"/>
      <c r="R593" s="6"/>
      <c r="S593" s="6"/>
      <c r="T593" s="6"/>
      <c r="U593" s="6"/>
      <c r="V593" s="6"/>
      <c r="W593" s="6"/>
      <c r="X593" s="6"/>
      <c r="Y593" s="6"/>
      <c r="Z593" s="6"/>
      <c r="AA593" s="6"/>
      <c r="AB593" s="6"/>
      <c r="AC593" s="6"/>
      <c r="AD593" s="6"/>
      <c r="AE593" s="6"/>
    </row>
    <row r="594" spans="1:31" s="4" customFormat="1" ht="15" customHeight="1" x14ac:dyDescent="0.2">
      <c r="A594" s="181" t="str">
        <f>'Struktur CY'!A35</f>
        <v>B.3.1</v>
      </c>
      <c r="B594" s="181" t="str">
        <f>'Struktur CY'!B35</f>
        <v>Rapportraum  (12 Plätze)</v>
      </c>
      <c r="C594" s="181" t="str">
        <f>'Struktur CY'!C35</f>
        <v>HNF 2</v>
      </c>
      <c r="D594" s="181" t="str">
        <f>'Struktur CY'!D35</f>
        <v>m2/AdA</v>
      </c>
      <c r="E594" s="195">
        <f>'Struktur CY'!E35</f>
        <v>0</v>
      </c>
      <c r="F594" s="551">
        <f>'Struktur CY'!F35</f>
        <v>2</v>
      </c>
      <c r="G594" s="551" t="str">
        <f>'Struktur CY'!G35</f>
        <v>-</v>
      </c>
      <c r="H594" s="528">
        <f>'Struktur CY'!H35</f>
        <v>0</v>
      </c>
      <c r="I594" s="181" t="s">
        <v>65</v>
      </c>
      <c r="J594" s="181" t="s">
        <v>1095</v>
      </c>
      <c r="K594" s="181">
        <f>'Struktur CY'!I35</f>
        <v>0</v>
      </c>
      <c r="L594" s="6"/>
      <c r="M594" s="6"/>
      <c r="N594" s="6"/>
      <c r="O594" s="6"/>
      <c r="P594" s="6"/>
      <c r="Q594" s="6"/>
      <c r="R594" s="6"/>
      <c r="S594" s="6"/>
      <c r="T594" s="6"/>
      <c r="U594" s="6"/>
      <c r="V594" s="6"/>
      <c r="W594" s="6"/>
      <c r="X594" s="6"/>
      <c r="Y594" s="6"/>
      <c r="Z594" s="6"/>
      <c r="AA594" s="6"/>
      <c r="AB594" s="6"/>
      <c r="AC594" s="6"/>
      <c r="AD594" s="6"/>
      <c r="AE594" s="6"/>
    </row>
    <row r="595" spans="1:31" s="4" customFormat="1" ht="15" customHeight="1" x14ac:dyDescent="0.2">
      <c r="A595" s="181" t="str">
        <f>'Struktur CY'!A38</f>
        <v>G.2.5</v>
      </c>
      <c r="B595" s="181" t="str">
        <f>'Struktur CY'!B38</f>
        <v>Zubereitung warme Küche</v>
      </c>
      <c r="C595" s="181" t="str">
        <f>'Struktur CY'!C38</f>
        <v>HNF 3</v>
      </c>
      <c r="D595" s="181" t="str">
        <f>'Struktur CY'!D38</f>
        <v>Zone</v>
      </c>
      <c r="E595" s="195">
        <f>'Struktur CY'!E38</f>
        <v>0</v>
      </c>
      <c r="F595" s="551">
        <f>'Struktur CY'!F38</f>
        <v>0</v>
      </c>
      <c r="G595" s="551" t="str">
        <f>'Struktur CY'!G38</f>
        <v>-</v>
      </c>
      <c r="H595" s="528">
        <f>'Struktur CY'!H38</f>
        <v>0</v>
      </c>
      <c r="I595" s="181" t="s">
        <v>65</v>
      </c>
      <c r="J595" s="181" t="s">
        <v>1095</v>
      </c>
      <c r="K595" s="181">
        <f>'Struktur CY'!I38</f>
        <v>0</v>
      </c>
      <c r="L595" s="6"/>
      <c r="M595" s="6"/>
      <c r="N595" s="6"/>
      <c r="O595" s="6"/>
      <c r="P595" s="6"/>
      <c r="Q595" s="6"/>
      <c r="R595" s="6"/>
      <c r="S595" s="6"/>
      <c r="T595" s="6"/>
      <c r="U595" s="6"/>
      <c r="V595" s="6"/>
      <c r="W595" s="6"/>
      <c r="X595" s="6"/>
      <c r="Y595" s="6"/>
      <c r="Z595" s="6"/>
      <c r="AA595" s="6"/>
      <c r="AB595" s="6"/>
      <c r="AC595" s="6"/>
      <c r="AD595" s="6"/>
      <c r="AE595" s="6"/>
    </row>
    <row r="596" spans="1:31" s="4" customFormat="1" ht="15" customHeight="1" x14ac:dyDescent="0.2">
      <c r="A596" s="181" t="str">
        <f>'Struktur CY'!A39</f>
        <v>G.2.6</v>
      </c>
      <c r="B596" s="181" t="str">
        <f>'Struktur CY'!B39</f>
        <v>Ausgabezone</v>
      </c>
      <c r="C596" s="181" t="str">
        <f>'Struktur CY'!C39</f>
        <v>HNF 3</v>
      </c>
      <c r="D596" s="181" t="str">
        <f>'Struktur CY'!D39</f>
        <v>Zone</v>
      </c>
      <c r="E596" s="195">
        <f>'Struktur CY'!E39</f>
        <v>0</v>
      </c>
      <c r="F596" s="551">
        <f>'Struktur CY'!F39</f>
        <v>0</v>
      </c>
      <c r="G596" s="551" t="str">
        <f>'Struktur CY'!G39</f>
        <v>-</v>
      </c>
      <c r="H596" s="528">
        <f>'Struktur CY'!H39</f>
        <v>0</v>
      </c>
      <c r="I596" s="181" t="s">
        <v>65</v>
      </c>
      <c r="J596" s="181" t="s">
        <v>1095</v>
      </c>
      <c r="K596" s="181">
        <f>'Struktur CY'!I39</f>
        <v>0</v>
      </c>
      <c r="L596" s="6"/>
      <c r="M596" s="6"/>
      <c r="N596" s="6"/>
      <c r="O596" s="6"/>
      <c r="P596" s="6"/>
      <c r="Q596" s="6"/>
      <c r="R596" s="6"/>
      <c r="S596" s="6"/>
      <c r="T596" s="6"/>
      <c r="U596" s="6"/>
      <c r="V596" s="6"/>
      <c r="W596" s="6"/>
      <c r="X596" s="6"/>
      <c r="Y596" s="6"/>
      <c r="Z596" s="6"/>
      <c r="AA596" s="6"/>
      <c r="AB596" s="6"/>
      <c r="AC596" s="6"/>
      <c r="AD596" s="6"/>
      <c r="AE596" s="6"/>
    </row>
    <row r="597" spans="1:31" s="4" customFormat="1" ht="15" customHeight="1" x14ac:dyDescent="0.2">
      <c r="A597" s="181" t="str">
        <f>'Struktur CY'!A40</f>
        <v>G.2.7</v>
      </c>
      <c r="B597" s="181" t="str">
        <f>'Struktur CY'!B40</f>
        <v>Lager Küche</v>
      </c>
      <c r="C597" s="181" t="str">
        <f>'Struktur CY'!C40</f>
        <v>HNF 4</v>
      </c>
      <c r="D597" s="181" t="str">
        <f>'Struktur CY'!D40</f>
        <v>Zone</v>
      </c>
      <c r="E597" s="195">
        <f>'Struktur CY'!E40</f>
        <v>0</v>
      </c>
      <c r="F597" s="551">
        <f>'Struktur CY'!F40</f>
        <v>0</v>
      </c>
      <c r="G597" s="551" t="str">
        <f>'Struktur CY'!G40</f>
        <v>-</v>
      </c>
      <c r="H597" s="528">
        <f>'Struktur CY'!H40</f>
        <v>0</v>
      </c>
      <c r="I597" s="181" t="s">
        <v>65</v>
      </c>
      <c r="J597" s="181" t="s">
        <v>1095</v>
      </c>
      <c r="K597" s="181">
        <f>'Struktur CY'!I40</f>
        <v>0</v>
      </c>
      <c r="L597" s="6"/>
      <c r="M597" s="6"/>
      <c r="N597" s="6"/>
      <c r="O597" s="6"/>
      <c r="P597" s="6"/>
      <c r="Q597" s="6"/>
      <c r="R597" s="6"/>
      <c r="S597" s="6"/>
      <c r="T597" s="6"/>
      <c r="U597" s="6"/>
      <c r="V597" s="6"/>
      <c r="W597" s="6"/>
      <c r="X597" s="6"/>
      <c r="Y597" s="6"/>
      <c r="Z597" s="6"/>
      <c r="AA597" s="6"/>
      <c r="AB597" s="6"/>
      <c r="AC597" s="6"/>
      <c r="AD597" s="6"/>
      <c r="AE597" s="6"/>
    </row>
    <row r="598" spans="1:31" s="4" customFormat="1" ht="15" customHeight="1" x14ac:dyDescent="0.2">
      <c r="A598" s="181" t="str">
        <f>'Struktur CY'!A43</f>
        <v>G.3.1</v>
      </c>
      <c r="B598" s="181" t="str">
        <f>'Struktur CY'!B43</f>
        <v>Rackraum 1</v>
      </c>
      <c r="C598" s="181" t="str">
        <f>'Struktur CY'!C43</f>
        <v>HNF 3</v>
      </c>
      <c r="D598" s="181" t="str">
        <f>'Struktur CY'!D43</f>
        <v>Zone</v>
      </c>
      <c r="E598" s="195">
        <f>'Struktur CY'!E43</f>
        <v>0</v>
      </c>
      <c r="F598" s="551">
        <f>'Struktur CY'!F43</f>
        <v>0</v>
      </c>
      <c r="G598" s="551" t="str">
        <f>'Struktur CY'!G43</f>
        <v>-</v>
      </c>
      <c r="H598" s="528">
        <f>'Struktur CY'!H43</f>
        <v>0</v>
      </c>
      <c r="I598" s="181" t="s">
        <v>65</v>
      </c>
      <c r="J598" s="181" t="s">
        <v>1095</v>
      </c>
      <c r="K598" s="181">
        <f>'Struktur CY'!I43</f>
        <v>0</v>
      </c>
      <c r="L598" s="6"/>
      <c r="M598" s="6"/>
      <c r="N598" s="6"/>
      <c r="O598" s="6"/>
      <c r="P598" s="6"/>
      <c r="Q598" s="6"/>
      <c r="R598" s="6"/>
      <c r="S598" s="6"/>
      <c r="T598" s="6"/>
      <c r="U598" s="6"/>
      <c r="V598" s="6"/>
      <c r="W598" s="6"/>
      <c r="X598" s="6"/>
      <c r="Y598" s="6"/>
      <c r="Z598" s="6"/>
      <c r="AA598" s="6"/>
      <c r="AB598" s="6"/>
      <c r="AC598" s="6"/>
      <c r="AD598" s="6"/>
      <c r="AE598" s="6"/>
    </row>
    <row r="599" spans="1:31" s="4" customFormat="1" ht="15" customHeight="1" x14ac:dyDescent="0.2">
      <c r="A599" s="181" t="str">
        <f>'Struktur CY'!A44</f>
        <v>G.3.2</v>
      </c>
      <c r="B599" s="181" t="str">
        <f>'Struktur CY'!B44</f>
        <v>Rackraum 2</v>
      </c>
      <c r="C599" s="181" t="str">
        <f>'Struktur CY'!C44</f>
        <v>HNF 3</v>
      </c>
      <c r="D599" s="181" t="str">
        <f>'Struktur CY'!D44</f>
        <v>Zone</v>
      </c>
      <c r="E599" s="195">
        <f>'Struktur CY'!E44</f>
        <v>0</v>
      </c>
      <c r="F599" s="551">
        <f>'Struktur CY'!F44</f>
        <v>0</v>
      </c>
      <c r="G599" s="551" t="str">
        <f>'Struktur CY'!G44</f>
        <v>-</v>
      </c>
      <c r="H599" s="528">
        <f>'Struktur CY'!H44</f>
        <v>0</v>
      </c>
      <c r="I599" s="181" t="s">
        <v>65</v>
      </c>
      <c r="J599" s="181" t="s">
        <v>1095</v>
      </c>
      <c r="K599" s="181">
        <f>'Struktur CY'!I44</f>
        <v>0</v>
      </c>
      <c r="L599" s="6"/>
      <c r="M599" s="6"/>
      <c r="N599" s="6"/>
      <c r="O599" s="6"/>
      <c r="P599" s="6"/>
      <c r="Q599" s="6"/>
      <c r="R599" s="6"/>
      <c r="S599" s="6"/>
      <c r="T599" s="6"/>
      <c r="U599" s="6"/>
      <c r="V599" s="6"/>
      <c r="W599" s="6"/>
      <c r="X599" s="6"/>
      <c r="Y599" s="6"/>
      <c r="Z599" s="6"/>
      <c r="AA599" s="6"/>
      <c r="AB599" s="6"/>
      <c r="AC599" s="6"/>
      <c r="AD599" s="6"/>
      <c r="AE599" s="6"/>
    </row>
    <row r="600" spans="1:31" s="4" customFormat="1" ht="15" customHeight="1" x14ac:dyDescent="0.2">
      <c r="A600" s="181" t="str">
        <f>'Struktur CY'!A45</f>
        <v>G.3.3</v>
      </c>
      <c r="B600" s="181" t="str">
        <f>'Struktur CY'!B45</f>
        <v>Wireraum 1</v>
      </c>
      <c r="C600" s="181" t="str">
        <f>'Struktur CY'!C45</f>
        <v>HNF 3</v>
      </c>
      <c r="D600" s="181" t="str">
        <f>'Struktur CY'!D45</f>
        <v>Zone</v>
      </c>
      <c r="E600" s="195">
        <f>'Struktur CY'!E45</f>
        <v>0</v>
      </c>
      <c r="F600" s="551">
        <f>'Struktur CY'!F45</f>
        <v>0</v>
      </c>
      <c r="G600" s="551" t="str">
        <f>'Struktur CY'!G45</f>
        <v>-</v>
      </c>
      <c r="H600" s="528">
        <f>'Struktur CY'!H45</f>
        <v>0</v>
      </c>
      <c r="I600" s="181" t="s">
        <v>65</v>
      </c>
      <c r="J600" s="181" t="s">
        <v>1095</v>
      </c>
      <c r="K600" s="181">
        <f>'Struktur CY'!I45</f>
        <v>0</v>
      </c>
      <c r="L600" s="6"/>
      <c r="M600" s="6"/>
      <c r="N600" s="6"/>
      <c r="O600" s="6"/>
      <c r="P600" s="6"/>
      <c r="Q600" s="6"/>
      <c r="R600" s="6"/>
      <c r="S600" s="6"/>
      <c r="T600" s="6"/>
      <c r="U600" s="6"/>
      <c r="V600" s="6"/>
      <c r="W600" s="6"/>
      <c r="X600" s="6"/>
      <c r="Y600" s="6"/>
      <c r="Z600" s="6"/>
      <c r="AA600" s="6"/>
      <c r="AB600" s="6"/>
      <c r="AC600" s="6"/>
      <c r="AD600" s="6"/>
      <c r="AE600" s="6"/>
    </row>
    <row r="601" spans="1:31" s="4" customFormat="1" ht="15" customHeight="1" x14ac:dyDescent="0.2">
      <c r="A601" s="181" t="str">
        <f>'Struktur CY'!A46</f>
        <v>G.3.4</v>
      </c>
      <c r="B601" s="181" t="str">
        <f>'Struktur CY'!B46</f>
        <v>Wireraum 2</v>
      </c>
      <c r="C601" s="181" t="str">
        <f>'Struktur CY'!C46</f>
        <v>HNF 3</v>
      </c>
      <c r="D601" s="181" t="str">
        <f>'Struktur CY'!D46</f>
        <v>Zone</v>
      </c>
      <c r="E601" s="195">
        <f>'Struktur CY'!E46</f>
        <v>0</v>
      </c>
      <c r="F601" s="551">
        <f>'Struktur CY'!F46</f>
        <v>0</v>
      </c>
      <c r="G601" s="551" t="str">
        <f>'Struktur CY'!G46</f>
        <v>-</v>
      </c>
      <c r="H601" s="528">
        <f>'Struktur CY'!H46</f>
        <v>0</v>
      </c>
      <c r="I601" s="181" t="s">
        <v>65</v>
      </c>
      <c r="J601" s="181" t="s">
        <v>1095</v>
      </c>
      <c r="K601" s="181">
        <f>'Struktur CY'!I46</f>
        <v>0</v>
      </c>
      <c r="L601" s="6"/>
      <c r="M601" s="6"/>
      <c r="N601" s="6"/>
      <c r="O601" s="6"/>
      <c r="P601" s="6"/>
      <c r="Q601" s="6"/>
      <c r="R601" s="6"/>
      <c r="S601" s="6"/>
      <c r="T601" s="6"/>
      <c r="U601" s="6"/>
      <c r="V601" s="6"/>
      <c r="W601" s="6"/>
      <c r="X601" s="6"/>
      <c r="Y601" s="6"/>
      <c r="Z601" s="6"/>
      <c r="AA601" s="6"/>
      <c r="AB601" s="6"/>
      <c r="AC601" s="6"/>
      <c r="AD601" s="6"/>
      <c r="AE601" s="6"/>
    </row>
    <row r="602" spans="1:31" s="4" customFormat="1" ht="15" customHeight="1" x14ac:dyDescent="0.2">
      <c r="A602" s="181" t="str">
        <f>'Struktur CY'!A47</f>
        <v>G.3.5</v>
      </c>
      <c r="B602" s="181" t="str">
        <f>'Struktur CY'!B47</f>
        <v>Wireraum 3</v>
      </c>
      <c r="C602" s="181" t="str">
        <f>'Struktur CY'!C47</f>
        <v>HNF 3</v>
      </c>
      <c r="D602" s="181" t="str">
        <f>'Struktur CY'!D47</f>
        <v>Zone</v>
      </c>
      <c r="E602" s="195">
        <f>'Struktur CY'!E47</f>
        <v>0</v>
      </c>
      <c r="F602" s="551">
        <f>'Struktur CY'!F47</f>
        <v>0</v>
      </c>
      <c r="G602" s="551" t="str">
        <f>'Struktur CY'!G47</f>
        <v>-</v>
      </c>
      <c r="H602" s="528">
        <f>'Struktur CY'!H47</f>
        <v>0</v>
      </c>
      <c r="I602" s="181" t="s">
        <v>65</v>
      </c>
      <c r="J602" s="181" t="s">
        <v>1095</v>
      </c>
      <c r="K602" s="181">
        <f>'Struktur CY'!I47</f>
        <v>0</v>
      </c>
      <c r="L602" s="6"/>
      <c r="M602" s="6"/>
      <c r="N602" s="6"/>
      <c r="O602" s="6"/>
      <c r="P602" s="6"/>
      <c r="Q602" s="6"/>
      <c r="R602" s="6"/>
      <c r="S602" s="6"/>
      <c r="T602" s="6"/>
      <c r="U602" s="6"/>
      <c r="V602" s="6"/>
      <c r="W602" s="6"/>
      <c r="X602" s="6"/>
      <c r="Y602" s="6"/>
      <c r="Z602" s="6"/>
      <c r="AA602" s="6"/>
      <c r="AB602" s="6"/>
      <c r="AC602" s="6"/>
      <c r="AD602" s="6"/>
      <c r="AE602" s="6"/>
    </row>
    <row r="603" spans="1:31" s="4" customFormat="1" ht="15" customHeight="1" x14ac:dyDescent="0.2">
      <c r="A603" s="181" t="str">
        <f>'Struktur CY'!A48</f>
        <v>G.3.6</v>
      </c>
      <c r="B603" s="181" t="str">
        <f>'Struktur CY'!B48</f>
        <v>Schiffrierraum 1</v>
      </c>
      <c r="C603" s="181" t="str">
        <f>'Struktur CY'!C48</f>
        <v>HNF 3</v>
      </c>
      <c r="D603" s="181" t="str">
        <f>'Struktur CY'!D48</f>
        <v>Zone</v>
      </c>
      <c r="E603" s="195">
        <f>'Struktur CY'!E48</f>
        <v>0</v>
      </c>
      <c r="F603" s="551">
        <f>'Struktur CY'!F48</f>
        <v>0</v>
      </c>
      <c r="G603" s="551" t="str">
        <f>'Struktur CY'!G48</f>
        <v>-</v>
      </c>
      <c r="H603" s="528">
        <f>'Struktur CY'!H48</f>
        <v>0</v>
      </c>
      <c r="I603" s="181" t="s">
        <v>65</v>
      </c>
      <c r="J603" s="181" t="s">
        <v>1095</v>
      </c>
      <c r="K603" s="181">
        <f>'Struktur CY'!I48</f>
        <v>0</v>
      </c>
      <c r="L603" s="6"/>
      <c r="M603" s="6"/>
      <c r="N603" s="6"/>
      <c r="O603" s="6"/>
      <c r="P603" s="6"/>
      <c r="Q603" s="6"/>
      <c r="R603" s="6"/>
      <c r="S603" s="6"/>
      <c r="T603" s="6"/>
      <c r="U603" s="6"/>
      <c r="V603" s="6"/>
      <c r="W603" s="6"/>
      <c r="X603" s="6"/>
      <c r="Y603" s="6"/>
      <c r="Z603" s="6"/>
      <c r="AA603" s="6"/>
      <c r="AB603" s="6"/>
      <c r="AC603" s="6"/>
      <c r="AD603" s="6"/>
      <c r="AE603" s="6"/>
    </row>
    <row r="604" spans="1:31" s="4" customFormat="1" ht="15" customHeight="1" x14ac:dyDescent="0.2">
      <c r="A604" s="181" t="str">
        <f>'Struktur CY'!A49</f>
        <v>G.3.7</v>
      </c>
      <c r="B604" s="181" t="str">
        <f>'Struktur CY'!B49</f>
        <v>Schiffrierraum 2</v>
      </c>
      <c r="C604" s="181" t="str">
        <f>'Struktur CY'!C49</f>
        <v>HNF 3</v>
      </c>
      <c r="D604" s="181" t="str">
        <f>'Struktur CY'!D49</f>
        <v>Zone</v>
      </c>
      <c r="E604" s="195">
        <f>'Struktur CY'!E49</f>
        <v>0</v>
      </c>
      <c r="F604" s="551">
        <f>'Struktur CY'!F49</f>
        <v>0</v>
      </c>
      <c r="G604" s="551" t="str">
        <f>'Struktur CY'!G49</f>
        <v>-</v>
      </c>
      <c r="H604" s="528">
        <f>'Struktur CY'!H49</f>
        <v>0</v>
      </c>
      <c r="I604" s="181" t="s">
        <v>65</v>
      </c>
      <c r="J604" s="181" t="s">
        <v>1095</v>
      </c>
      <c r="K604" s="181">
        <f>'Struktur CY'!I49</f>
        <v>0</v>
      </c>
      <c r="L604" s="6"/>
      <c r="M604" s="6"/>
      <c r="N604" s="6"/>
      <c r="O604" s="6"/>
      <c r="P604" s="6"/>
      <c r="Q604" s="6"/>
      <c r="R604" s="6"/>
      <c r="S604" s="6"/>
      <c r="T604" s="6"/>
      <c r="U604" s="6"/>
      <c r="V604" s="6"/>
      <c r="W604" s="6"/>
      <c r="X604" s="6"/>
      <c r="Y604" s="6"/>
      <c r="Z604" s="6"/>
      <c r="AA604" s="6"/>
      <c r="AB604" s="6"/>
      <c r="AC604" s="6"/>
      <c r="AD604" s="6"/>
      <c r="AE604" s="6"/>
    </row>
    <row r="605" spans="1:31" s="61" customFormat="1" ht="15" customHeight="1" x14ac:dyDescent="0.2">
      <c r="A605" s="181" t="str">
        <f>'Struktur CY'!A50</f>
        <v>G.3.8</v>
      </c>
      <c r="B605" s="181" t="str">
        <f>'Struktur CY'!B50</f>
        <v>Schiffrierraum 3</v>
      </c>
      <c r="C605" s="181" t="str">
        <f>'Struktur CY'!C50</f>
        <v>HNF 3</v>
      </c>
      <c r="D605" s="181" t="str">
        <f>'Struktur CY'!D50</f>
        <v>Zone</v>
      </c>
      <c r="E605" s="195">
        <f>'Struktur CY'!E50</f>
        <v>0</v>
      </c>
      <c r="F605" s="551">
        <f>'Struktur CY'!F50</f>
        <v>0</v>
      </c>
      <c r="G605" s="551" t="str">
        <f>'Struktur CY'!G50</f>
        <v>-</v>
      </c>
      <c r="H605" s="528">
        <f>'Struktur CY'!H50</f>
        <v>0</v>
      </c>
      <c r="I605" s="181" t="s">
        <v>65</v>
      </c>
      <c r="J605" s="181" t="s">
        <v>1095</v>
      </c>
      <c r="K605" s="181">
        <f>'Struktur CY'!I50</f>
        <v>0</v>
      </c>
    </row>
    <row r="606" spans="1:31" s="61" customFormat="1" ht="15" customHeight="1" x14ac:dyDescent="0.2">
      <c r="A606" s="181" t="str">
        <f>'Struktur CY'!A51</f>
        <v>G.3.9</v>
      </c>
      <c r="B606" s="181" t="str">
        <f>'Struktur CY'!B51</f>
        <v>Technikraum Kühlung 1</v>
      </c>
      <c r="C606" s="181" t="str">
        <f>'Struktur CY'!C51</f>
        <v>HNF 3</v>
      </c>
      <c r="D606" s="181" t="str">
        <f>'Struktur CY'!D51</f>
        <v>Zone</v>
      </c>
      <c r="E606" s="195">
        <f>'Struktur CY'!E51</f>
        <v>0</v>
      </c>
      <c r="F606" s="551">
        <f>'Struktur CY'!F51</f>
        <v>0</v>
      </c>
      <c r="G606" s="551" t="str">
        <f>'Struktur CY'!G51</f>
        <v>-</v>
      </c>
      <c r="H606" s="528">
        <f>'Struktur CY'!H51</f>
        <v>0</v>
      </c>
      <c r="I606" s="181" t="s">
        <v>65</v>
      </c>
      <c r="J606" s="181" t="s">
        <v>1095</v>
      </c>
      <c r="K606" s="181">
        <f>'Struktur CY'!I51</f>
        <v>0</v>
      </c>
    </row>
    <row r="607" spans="1:31" s="61" customFormat="1" ht="15" customHeight="1" x14ac:dyDescent="0.2">
      <c r="A607" s="181" t="str">
        <f>'Struktur CY'!A52</f>
        <v>G.3.10</v>
      </c>
      <c r="B607" s="181" t="str">
        <f>'Struktur CY'!B52</f>
        <v>Technikraum Kühlung 2</v>
      </c>
      <c r="C607" s="181" t="str">
        <f>'Struktur CY'!C52</f>
        <v>HNF 3</v>
      </c>
      <c r="D607" s="181" t="str">
        <f>'Struktur CY'!D52</f>
        <v>Zone</v>
      </c>
      <c r="E607" s="195">
        <f>'Struktur CY'!E52</f>
        <v>0</v>
      </c>
      <c r="F607" s="551">
        <f>'Struktur CY'!F52</f>
        <v>0</v>
      </c>
      <c r="G607" s="551" t="str">
        <f>'Struktur CY'!G52</f>
        <v>-</v>
      </c>
      <c r="H607" s="528">
        <f>'Struktur CY'!H52</f>
        <v>0</v>
      </c>
      <c r="I607" s="181" t="s">
        <v>65</v>
      </c>
      <c r="J607" s="181" t="s">
        <v>1095</v>
      </c>
      <c r="K607" s="181">
        <f>'Struktur CY'!I52</f>
        <v>0</v>
      </c>
    </row>
    <row r="608" spans="1:31" s="61" customFormat="1" ht="15" customHeight="1" x14ac:dyDescent="0.2">
      <c r="A608" s="181" t="str">
        <f>'Struktur CY'!A53</f>
        <v>G.3.11</v>
      </c>
      <c r="B608" s="181" t="str">
        <f>'Struktur CY'!B53</f>
        <v>Technikraum Kühlung 3</v>
      </c>
      <c r="C608" s="181" t="str">
        <f>'Struktur CY'!C53</f>
        <v>HNF 3</v>
      </c>
      <c r="D608" s="181" t="str">
        <f>'Struktur CY'!D53</f>
        <v>Zone</v>
      </c>
      <c r="E608" s="195">
        <f>'Struktur CY'!E53</f>
        <v>0</v>
      </c>
      <c r="F608" s="551">
        <f>'Struktur CY'!F53</f>
        <v>0</v>
      </c>
      <c r="G608" s="551" t="str">
        <f>'Struktur CY'!G53</f>
        <v>-</v>
      </c>
      <c r="H608" s="528">
        <f>'Struktur CY'!H53</f>
        <v>0</v>
      </c>
      <c r="I608" s="181" t="s">
        <v>65</v>
      </c>
      <c r="J608" s="181" t="s">
        <v>1095</v>
      </c>
      <c r="K608" s="181">
        <f>'Struktur CY'!I53</f>
        <v>0</v>
      </c>
    </row>
    <row r="609" spans="1:11" s="61" customFormat="1" ht="15" customHeight="1" x14ac:dyDescent="0.2">
      <c r="A609" s="181" t="str">
        <f>'Struktur CY'!A54</f>
        <v>G.3.12</v>
      </c>
      <c r="B609" s="181" t="str">
        <f>'Struktur CY'!B54</f>
        <v>USV Raum 1</v>
      </c>
      <c r="C609" s="181" t="str">
        <f>'Struktur CY'!C54</f>
        <v>HNF 3</v>
      </c>
      <c r="D609" s="181" t="str">
        <f>'Struktur CY'!D54</f>
        <v>Zone</v>
      </c>
      <c r="E609" s="195">
        <f>'Struktur CY'!E54</f>
        <v>0</v>
      </c>
      <c r="F609" s="551">
        <f>'Struktur CY'!F54</f>
        <v>0</v>
      </c>
      <c r="G609" s="551" t="str">
        <f>'Struktur CY'!G54</f>
        <v>-</v>
      </c>
      <c r="H609" s="528">
        <f>'Struktur CY'!H54</f>
        <v>0</v>
      </c>
      <c r="I609" s="181" t="s">
        <v>65</v>
      </c>
      <c r="J609" s="181" t="s">
        <v>1095</v>
      </c>
      <c r="K609" s="181">
        <f>'Struktur CY'!I54</f>
        <v>0</v>
      </c>
    </row>
    <row r="610" spans="1:11" s="61" customFormat="1" ht="15" customHeight="1" x14ac:dyDescent="0.2">
      <c r="A610" s="181" t="str">
        <f>'Struktur CY'!A55</f>
        <v>G.3.13</v>
      </c>
      <c r="B610" s="181" t="str">
        <f>'Struktur CY'!B55</f>
        <v>USV Raum 2</v>
      </c>
      <c r="C610" s="181" t="str">
        <f>'Struktur CY'!C55</f>
        <v>HNF 3</v>
      </c>
      <c r="D610" s="181" t="str">
        <f>'Struktur CY'!D55</f>
        <v>Zone</v>
      </c>
      <c r="E610" s="195">
        <f>'Struktur CY'!E55</f>
        <v>0</v>
      </c>
      <c r="F610" s="551">
        <f>'Struktur CY'!F55</f>
        <v>0</v>
      </c>
      <c r="G610" s="551" t="str">
        <f>'Struktur CY'!G55</f>
        <v>-</v>
      </c>
      <c r="H610" s="528">
        <f>'Struktur CY'!H55</f>
        <v>0</v>
      </c>
      <c r="I610" s="181" t="s">
        <v>65</v>
      </c>
      <c r="J610" s="181" t="s">
        <v>1095</v>
      </c>
      <c r="K610" s="181">
        <f>'Struktur CY'!I55</f>
        <v>0</v>
      </c>
    </row>
    <row r="611" spans="1:11" s="61" customFormat="1" ht="15" customHeight="1" x14ac:dyDescent="0.2">
      <c r="A611" s="181" t="str">
        <f>'Struktur CY'!A56</f>
        <v>G.3.14</v>
      </c>
      <c r="B611" s="181" t="str">
        <f>'Struktur CY'!B56</f>
        <v>USV Raum 3</v>
      </c>
      <c r="C611" s="181" t="str">
        <f>'Struktur CY'!C56</f>
        <v>HNF 3</v>
      </c>
      <c r="D611" s="181" t="str">
        <f>'Struktur CY'!D56</f>
        <v>Zone</v>
      </c>
      <c r="E611" s="195">
        <f>'Struktur CY'!E56</f>
        <v>0</v>
      </c>
      <c r="F611" s="551">
        <f>'Struktur CY'!F56</f>
        <v>0</v>
      </c>
      <c r="G611" s="551" t="str">
        <f>'Struktur CY'!G56</f>
        <v>-</v>
      </c>
      <c r="H611" s="528">
        <f>'Struktur CY'!H56</f>
        <v>0</v>
      </c>
      <c r="I611" s="181" t="s">
        <v>65</v>
      </c>
      <c r="J611" s="181" t="s">
        <v>1095</v>
      </c>
      <c r="K611" s="181">
        <f>'Struktur CY'!I56</f>
        <v>0</v>
      </c>
    </row>
    <row r="612" spans="1:11" s="61" customFormat="1" ht="15" customHeight="1" x14ac:dyDescent="0.2">
      <c r="A612" s="181" t="str">
        <f>'Struktur CY'!A57</f>
        <v>G.3.15</v>
      </c>
      <c r="B612" s="181" t="str">
        <f>'Struktur CY'!B57</f>
        <v>NEA Raum 1</v>
      </c>
      <c r="C612" s="181" t="str">
        <f>'Struktur CY'!C57</f>
        <v>HNF 3</v>
      </c>
      <c r="D612" s="181" t="str">
        <f>'Struktur CY'!D57</f>
        <v>Zone</v>
      </c>
      <c r="E612" s="195">
        <f>'Struktur CY'!E57</f>
        <v>0</v>
      </c>
      <c r="F612" s="551">
        <f>'Struktur CY'!F57</f>
        <v>0</v>
      </c>
      <c r="G612" s="551" t="str">
        <f>'Struktur CY'!G57</f>
        <v>-</v>
      </c>
      <c r="H612" s="528">
        <f>'Struktur CY'!H57</f>
        <v>0</v>
      </c>
      <c r="I612" s="181" t="s">
        <v>65</v>
      </c>
      <c r="J612" s="181" t="s">
        <v>1095</v>
      </c>
      <c r="K612" s="181">
        <f>'Struktur CY'!I57</f>
        <v>0</v>
      </c>
    </row>
    <row r="613" spans="1:11" s="61" customFormat="1" ht="15" customHeight="1" x14ac:dyDescent="0.2">
      <c r="A613" s="181" t="str">
        <f>'Struktur CY'!A58</f>
        <v>G.3.16</v>
      </c>
      <c r="B613" s="181" t="str">
        <f>'Struktur CY'!B58</f>
        <v>NEA Raum 2</v>
      </c>
      <c r="C613" s="181" t="str">
        <f>'Struktur CY'!C58</f>
        <v>HNF 3</v>
      </c>
      <c r="D613" s="181" t="str">
        <f>'Struktur CY'!D58</f>
        <v>Zone</v>
      </c>
      <c r="E613" s="195">
        <f>'Struktur CY'!E58</f>
        <v>0</v>
      </c>
      <c r="F613" s="551">
        <f>'Struktur CY'!F58</f>
        <v>0</v>
      </c>
      <c r="G613" s="551" t="str">
        <f>'Struktur CY'!G58</f>
        <v>-</v>
      </c>
      <c r="H613" s="528">
        <f>'Struktur CY'!H58</f>
        <v>0</v>
      </c>
      <c r="I613" s="181" t="s">
        <v>65</v>
      </c>
      <c r="J613" s="181" t="s">
        <v>1095</v>
      </c>
      <c r="K613" s="181">
        <f>'Struktur CY'!I58</f>
        <v>0</v>
      </c>
    </row>
    <row r="614" spans="1:11" s="61" customFormat="1" ht="15" customHeight="1" x14ac:dyDescent="0.2">
      <c r="A614" s="181" t="str">
        <f>'Struktur CY'!A59</f>
        <v>G.3.17</v>
      </c>
      <c r="B614" s="181" t="str">
        <f>'Struktur CY'!B59</f>
        <v>NEA Raum 3</v>
      </c>
      <c r="C614" s="181" t="str">
        <f>'Struktur CY'!C59</f>
        <v>HNF 3</v>
      </c>
      <c r="D614" s="181" t="str">
        <f>'Struktur CY'!D59</f>
        <v>Zone</v>
      </c>
      <c r="E614" s="195">
        <f>'Struktur CY'!E59</f>
        <v>0</v>
      </c>
      <c r="F614" s="551">
        <f>'Struktur CY'!F59</f>
        <v>0</v>
      </c>
      <c r="G614" s="551" t="str">
        <f>'Struktur CY'!G59</f>
        <v>-</v>
      </c>
      <c r="H614" s="528">
        <f>'Struktur CY'!H59</f>
        <v>0</v>
      </c>
      <c r="I614" s="181" t="s">
        <v>65</v>
      </c>
      <c r="J614" s="181" t="s">
        <v>1095</v>
      </c>
      <c r="K614" s="181">
        <f>'Struktur CY'!I59</f>
        <v>0</v>
      </c>
    </row>
    <row r="615" spans="1:11" s="61" customFormat="1" ht="15" customHeight="1" x14ac:dyDescent="0.2">
      <c r="A615" s="181" t="str">
        <f>'Struktur CY'!A60</f>
        <v>G.3.18</v>
      </c>
      <c r="B615" s="181" t="str">
        <f>'Struktur CY'!B60</f>
        <v>Werkzentrale</v>
      </c>
      <c r="C615" s="181" t="str">
        <f>'Struktur CY'!C60</f>
        <v>HNF 3</v>
      </c>
      <c r="D615" s="181" t="str">
        <f>'Struktur CY'!D60</f>
        <v>Zone</v>
      </c>
      <c r="E615" s="195">
        <f>'Struktur CY'!E60</f>
        <v>0</v>
      </c>
      <c r="F615" s="551">
        <f>'Struktur CY'!F60</f>
        <v>0</v>
      </c>
      <c r="G615" s="551" t="str">
        <f>'Struktur CY'!G60</f>
        <v>-</v>
      </c>
      <c r="H615" s="528">
        <f>'Struktur CY'!H60</f>
        <v>0</v>
      </c>
      <c r="I615" s="181" t="s">
        <v>65</v>
      </c>
      <c r="J615" s="181" t="s">
        <v>1095</v>
      </c>
      <c r="K615" s="181">
        <f>'Struktur CY'!I60</f>
        <v>0</v>
      </c>
    </row>
    <row r="616" spans="1:11" s="61" customFormat="1" ht="15" customHeight="1" x14ac:dyDescent="0.2">
      <c r="A616" s="181" t="str">
        <f>'Struktur CY'!A61</f>
        <v>G.3.19</v>
      </c>
      <c r="B616" s="181" t="str">
        <f>'Struktur CY'!B61</f>
        <v>Loge</v>
      </c>
      <c r="C616" s="181" t="str">
        <f>'Struktur CY'!C61</f>
        <v>HNF 2</v>
      </c>
      <c r="D616" s="181" t="str">
        <f>'Struktur CY'!D61</f>
        <v>Raum</v>
      </c>
      <c r="E616" s="195">
        <f>'Struktur CY'!E61</f>
        <v>0</v>
      </c>
      <c r="F616" s="551" t="str">
        <f>'Struktur CY'!F61</f>
        <v>-</v>
      </c>
      <c r="G616" s="551">
        <f>'Struktur CY'!G61</f>
        <v>21</v>
      </c>
      <c r="H616" s="528">
        <f>'Struktur CY'!H61</f>
        <v>0</v>
      </c>
      <c r="I616" s="181" t="s">
        <v>65</v>
      </c>
      <c r="J616" s="181" t="s">
        <v>1095</v>
      </c>
      <c r="K616" s="181">
        <f>'Struktur CY'!I61</f>
        <v>0</v>
      </c>
    </row>
    <row r="617" spans="1:11" s="61" customFormat="1" ht="15" customHeight="1" x14ac:dyDescent="0.2">
      <c r="A617" s="181" t="str">
        <f>'Struktur CY'!A62</f>
        <v>G.3.20</v>
      </c>
      <c r="B617" s="181" t="str">
        <f>'Struktur CY'!B62</f>
        <v>Vorraum zur Loge (Schläuse)</v>
      </c>
      <c r="C617" s="181" t="str">
        <f>'Struktur CY'!C62</f>
        <v>HNF 2</v>
      </c>
      <c r="D617" s="181" t="str">
        <f>'Struktur CY'!D62</f>
        <v>Raum</v>
      </c>
      <c r="E617" s="195">
        <f>'Struktur CY'!E62</f>
        <v>0</v>
      </c>
      <c r="F617" s="551" t="str">
        <f>'Struktur CY'!F62</f>
        <v>-</v>
      </c>
      <c r="G617" s="551">
        <f>'Struktur CY'!G62</f>
        <v>10</v>
      </c>
      <c r="H617" s="528">
        <f>'Struktur CY'!H62</f>
        <v>0</v>
      </c>
      <c r="I617" s="181" t="s">
        <v>65</v>
      </c>
      <c r="J617" s="181" t="s">
        <v>1095</v>
      </c>
      <c r="K617" s="181">
        <f>'Struktur CY'!I62</f>
        <v>0</v>
      </c>
    </row>
    <row r="618" spans="1:11" s="61" customFormat="1" ht="15" customHeight="1" x14ac:dyDescent="0.2">
      <c r="A618" s="181" t="str">
        <f>'Struktur CY'!A63</f>
        <v>G.3.21</v>
      </c>
      <c r="B618" s="181" t="str">
        <f>'Struktur CY'!B63</f>
        <v>Elektronikwerkstätte</v>
      </c>
      <c r="C618" s="181" t="str">
        <f>'Struktur CY'!C63</f>
        <v>HNF 3</v>
      </c>
      <c r="D618" s="181" t="str">
        <f>'Struktur CY'!D63</f>
        <v>Zone</v>
      </c>
      <c r="E618" s="195">
        <f>'Struktur CY'!E63</f>
        <v>0</v>
      </c>
      <c r="F618" s="551">
        <f>'Struktur CY'!F63</f>
        <v>0</v>
      </c>
      <c r="G618" s="551" t="str">
        <f>'Struktur CY'!G63</f>
        <v>-</v>
      </c>
      <c r="H618" s="528">
        <f>'Struktur CY'!H63</f>
        <v>0</v>
      </c>
      <c r="I618" s="181" t="s">
        <v>65</v>
      </c>
      <c r="J618" s="181" t="s">
        <v>1095</v>
      </c>
      <c r="K618" s="181">
        <f>'Struktur CY'!I63</f>
        <v>0</v>
      </c>
    </row>
    <row r="619" spans="1:11" s="61" customFormat="1" ht="15" customHeight="1" x14ac:dyDescent="0.2">
      <c r="A619" s="181" t="str">
        <f>'Struktur CY'!A64</f>
        <v>G.3.22</v>
      </c>
      <c r="B619" s="181" t="str">
        <f>'Struktur CY'!B64</f>
        <v>Werkstätte Betreiber inkl. Lager</v>
      </c>
      <c r="C619" s="181" t="str">
        <f>'Struktur CY'!C64</f>
        <v>HNF 3</v>
      </c>
      <c r="D619" s="181" t="str">
        <f>'Struktur CY'!D64</f>
        <v>Zone</v>
      </c>
      <c r="E619" s="195">
        <f>'Struktur CY'!E64</f>
        <v>0</v>
      </c>
      <c r="F619" s="551">
        <f>'Struktur CY'!F64</f>
        <v>0</v>
      </c>
      <c r="G619" s="551" t="str">
        <f>'Struktur CY'!G64</f>
        <v>-</v>
      </c>
      <c r="H619" s="528">
        <f>'Struktur CY'!H64</f>
        <v>0</v>
      </c>
      <c r="I619" s="181" t="s">
        <v>65</v>
      </c>
      <c r="J619" s="181" t="s">
        <v>1095</v>
      </c>
      <c r="K619" s="181">
        <f>'Struktur CY'!I64</f>
        <v>0</v>
      </c>
    </row>
    <row r="620" spans="1:11" s="61" customFormat="1" ht="15" customHeight="1" x14ac:dyDescent="0.2">
      <c r="A620" s="181" t="str">
        <f>'Struktur CY'!A67</f>
        <v>B1.1</v>
      </c>
      <c r="B620" s="181" t="str">
        <f>'Struktur CY'!B67</f>
        <v>Lagerraum Sauberwäsche Betreiber</v>
      </c>
      <c r="C620" s="181" t="str">
        <f>'Struktur CY'!C67</f>
        <v>HNF 4</v>
      </c>
      <c r="D620" s="181" t="str">
        <f>'Struktur CY'!D67</f>
        <v>Raum</v>
      </c>
      <c r="E620" s="195">
        <f>'Struktur CY'!E67</f>
        <v>0</v>
      </c>
      <c r="F620" s="551">
        <f>'Struktur CY'!F67</f>
        <v>10.5</v>
      </c>
      <c r="G620" s="551" t="str">
        <f>'Struktur CY'!G67</f>
        <v>-</v>
      </c>
      <c r="H620" s="528">
        <f>'Struktur CY'!H67</f>
        <v>0</v>
      </c>
      <c r="I620" s="181" t="s">
        <v>65</v>
      </c>
      <c r="J620" s="181" t="s">
        <v>1095</v>
      </c>
      <c r="K620" s="181">
        <f>'Struktur CY'!I67</f>
        <v>0</v>
      </c>
    </row>
    <row r="621" spans="1:11" s="61" customFormat="1" ht="15" customHeight="1" x14ac:dyDescent="0.2">
      <c r="A621" s="181" t="str">
        <f>'Struktur CY'!A68</f>
        <v>B1.2</v>
      </c>
      <c r="B621" s="181" t="str">
        <f>'Struktur CY'!B68</f>
        <v>Lagerraum Schmutzwäsche Betreiber</v>
      </c>
      <c r="C621" s="181" t="str">
        <f>'Struktur CY'!C68</f>
        <v>HNF 4</v>
      </c>
      <c r="D621" s="181" t="str">
        <f>'Struktur CY'!D68</f>
        <v>Raum</v>
      </c>
      <c r="E621" s="195">
        <f>'Struktur CY'!E68</f>
        <v>0</v>
      </c>
      <c r="F621" s="551">
        <f>'Struktur CY'!F68</f>
        <v>10.5</v>
      </c>
      <c r="G621" s="551" t="str">
        <f>'Struktur CY'!G68</f>
        <v>-</v>
      </c>
      <c r="H621" s="528">
        <f>'Struktur CY'!H68</f>
        <v>0</v>
      </c>
      <c r="I621" s="181" t="s">
        <v>65</v>
      </c>
      <c r="J621" s="181" t="s">
        <v>1095</v>
      </c>
      <c r="K621" s="181">
        <f>'Struktur CY'!I68</f>
        <v>0</v>
      </c>
    </row>
    <row r="622" spans="1:11" s="61" customFormat="1" ht="15" customHeight="1" x14ac:dyDescent="0.2">
      <c r="A622" s="181" t="str">
        <f>'Struktur CY'!A69</f>
        <v>B1.3</v>
      </c>
      <c r="B622" s="181" t="str">
        <f>'Struktur CY'!B69</f>
        <v>Putzraum (Reinigungsgeräte) Betreiber</v>
      </c>
      <c r="C622" s="181" t="str">
        <f>'Struktur CY'!C69</f>
        <v>HNF 4</v>
      </c>
      <c r="D622" s="181" t="str">
        <f>'Struktur CY'!D69</f>
        <v>Raum</v>
      </c>
      <c r="E622" s="195">
        <f>'Struktur CY'!E69</f>
        <v>0</v>
      </c>
      <c r="F622" s="551">
        <f>'Struktur CY'!F69</f>
        <v>8</v>
      </c>
      <c r="G622" s="551" t="str">
        <f>'Struktur CY'!G69</f>
        <v>-</v>
      </c>
      <c r="H622" s="528">
        <f>'Struktur CY'!H69</f>
        <v>0</v>
      </c>
      <c r="I622" s="181" t="s">
        <v>65</v>
      </c>
      <c r="J622" s="181" t="s">
        <v>1095</v>
      </c>
      <c r="K622" s="181">
        <f>'Struktur CY'!I69</f>
        <v>0</v>
      </c>
    </row>
    <row r="623" spans="1:11" s="61" customFormat="1" ht="15" customHeight="1" x14ac:dyDescent="0.2">
      <c r="A623" s="181" t="str">
        <f>'Struktur CY'!A70</f>
        <v>B1.4</v>
      </c>
      <c r="B623" s="181" t="str">
        <f>'Struktur CY'!B70</f>
        <v>Lager Betreiber</v>
      </c>
      <c r="C623" s="181" t="str">
        <f>'Struktur CY'!C70</f>
        <v>HNF 4</v>
      </c>
      <c r="D623" s="181" t="str">
        <f>'Struktur CY'!D70</f>
        <v>Raum</v>
      </c>
      <c r="E623" s="195">
        <f>'Struktur CY'!E70</f>
        <v>0</v>
      </c>
      <c r="F623" s="551">
        <f>'Struktur CY'!F70</f>
        <v>0</v>
      </c>
      <c r="G623" s="551" t="str">
        <f>'Struktur CY'!G70</f>
        <v>-</v>
      </c>
      <c r="H623" s="528">
        <f>'Struktur CY'!H70</f>
        <v>0</v>
      </c>
      <c r="I623" s="181" t="s">
        <v>65</v>
      </c>
      <c r="J623" s="181" t="s">
        <v>1095</v>
      </c>
      <c r="K623" s="181">
        <f>'Struktur CY'!I70</f>
        <v>0</v>
      </c>
    </row>
    <row r="624" spans="1:11" s="61" customFormat="1" ht="15" customHeight="1" x14ac:dyDescent="0.2">
      <c r="A624" s="181" t="str">
        <f>'Struktur CY'!A71</f>
        <v>B1.5</v>
      </c>
      <c r="B624" s="181" t="str">
        <f>'Struktur CY'!B71</f>
        <v>Entsorgungsdepot</v>
      </c>
      <c r="C624" s="181" t="str">
        <f>'Struktur CY'!C71</f>
        <v>HNF 4</v>
      </c>
      <c r="D624" s="181" t="str">
        <f>'Struktur CY'!D71</f>
        <v>Raum</v>
      </c>
      <c r="E624" s="195">
        <f>'Struktur CY'!E71</f>
        <v>0</v>
      </c>
      <c r="F624" s="551">
        <f>'Struktur CY'!F71</f>
        <v>10.5</v>
      </c>
      <c r="G624" s="551" t="str">
        <f>'Struktur CY'!G71</f>
        <v>-</v>
      </c>
      <c r="H624" s="528">
        <f>'Struktur CY'!H71</f>
        <v>0</v>
      </c>
      <c r="I624" s="181" t="s">
        <v>65</v>
      </c>
      <c r="J624" s="181" t="s">
        <v>1095</v>
      </c>
      <c r="K624" s="181">
        <f>'Struktur CY'!I71</f>
        <v>0</v>
      </c>
    </row>
    <row r="625" spans="1:11" s="61" customFormat="1" ht="15" customHeight="1" x14ac:dyDescent="0.2">
      <c r="A625" s="181" t="str">
        <f>'Struktur CY'!A72</f>
        <v>B1.6</v>
      </c>
      <c r="B625" s="181" t="str">
        <f>'Struktur CY'!B72</f>
        <v>Büromaterial und Geräte</v>
      </c>
      <c r="C625" s="181" t="str">
        <f>'Struktur CY'!C72</f>
        <v>HNF 4</v>
      </c>
      <c r="D625" s="181" t="str">
        <f>'Struktur CY'!D72</f>
        <v>Raum</v>
      </c>
      <c r="E625" s="195">
        <f>'Struktur CY'!E72</f>
        <v>0</v>
      </c>
      <c r="F625" s="551">
        <f>'Struktur CY'!F72</f>
        <v>10.5</v>
      </c>
      <c r="G625" s="551" t="str">
        <f>'Struktur CY'!G72</f>
        <v>-</v>
      </c>
      <c r="H625" s="528">
        <f>'Struktur CY'!H72</f>
        <v>0</v>
      </c>
      <c r="I625" s="181" t="s">
        <v>65</v>
      </c>
      <c r="J625" s="181" t="s">
        <v>1095</v>
      </c>
      <c r="K625" s="181">
        <f>'Struktur CY'!I72</f>
        <v>0</v>
      </c>
    </row>
    <row r="626" spans="1:11" s="61" customFormat="1" ht="15" customHeight="1" x14ac:dyDescent="0.2">
      <c r="A626" s="181" t="str">
        <f>'Struktur CY'!A73</f>
        <v>B1.7</v>
      </c>
      <c r="B626" s="181" t="str">
        <f>'Struktur CY'!B73</f>
        <v xml:space="preserve">Archivraum </v>
      </c>
      <c r="C626" s="181" t="str">
        <f>'Struktur CY'!C73</f>
        <v>HNF 4</v>
      </c>
      <c r="D626" s="181" t="str">
        <f>'Struktur CY'!D73</f>
        <v>Raum</v>
      </c>
      <c r="E626" s="195">
        <f>'Struktur CY'!E73</f>
        <v>0</v>
      </c>
      <c r="F626" s="551">
        <f>'Struktur CY'!F73</f>
        <v>10.5</v>
      </c>
      <c r="G626" s="551" t="str">
        <f>'Struktur CY'!G73</f>
        <v>-</v>
      </c>
      <c r="H626" s="528">
        <f>'Struktur CY'!H73</f>
        <v>0</v>
      </c>
      <c r="I626" s="181" t="s">
        <v>65</v>
      </c>
      <c r="J626" s="181" t="s">
        <v>1095</v>
      </c>
      <c r="K626" s="181">
        <f>'Struktur CY'!I73</f>
        <v>0</v>
      </c>
    </row>
    <row r="627" spans="1:11" s="61" customFormat="1" ht="15" customHeight="1" x14ac:dyDescent="0.2">
      <c r="A627" s="181" t="str">
        <f>'Struktur CY'!A74</f>
        <v>B1.8</v>
      </c>
      <c r="B627" s="181" t="str">
        <f>'Struktur CY'!B74</f>
        <v>Lagerraum Elektronik</v>
      </c>
      <c r="C627" s="181" t="str">
        <f>'Struktur CY'!C74</f>
        <v>HNF 4</v>
      </c>
      <c r="D627" s="181" t="str">
        <f>'Struktur CY'!D74</f>
        <v>Raum</v>
      </c>
      <c r="E627" s="195">
        <f>'Struktur CY'!E74</f>
        <v>0</v>
      </c>
      <c r="F627" s="551">
        <f>'Struktur CY'!F74</f>
        <v>0</v>
      </c>
      <c r="G627" s="551" t="str">
        <f>'Struktur CY'!G74</f>
        <v>-</v>
      </c>
      <c r="H627" s="528">
        <f>'Struktur CY'!H74</f>
        <v>0</v>
      </c>
      <c r="I627" s="181" t="s">
        <v>65</v>
      </c>
      <c r="J627" s="181" t="s">
        <v>1095</v>
      </c>
      <c r="K627" s="181">
        <f>'Struktur CY'!I74</f>
        <v>0</v>
      </c>
    </row>
    <row r="628" spans="1:11" s="61" customFormat="1" ht="15" customHeight="1" x14ac:dyDescent="0.2">
      <c r="A628" s="181" t="str">
        <f>'Struktur CY'!A75</f>
        <v>B1.9</v>
      </c>
      <c r="B628" s="181" t="str">
        <f>'Struktur CY'!B75</f>
        <v>Sicherheitsraum Elektronik</v>
      </c>
      <c r="C628" s="181" t="str">
        <f>'Struktur CY'!C75</f>
        <v>HNF 4</v>
      </c>
      <c r="D628" s="181" t="str">
        <f>'Struktur CY'!D75</f>
        <v>Raum</v>
      </c>
      <c r="E628" s="195">
        <f>'Struktur CY'!E75</f>
        <v>0</v>
      </c>
      <c r="F628" s="551">
        <f>'Struktur CY'!F75</f>
        <v>0</v>
      </c>
      <c r="G628" s="551" t="str">
        <f>'Struktur CY'!G75</f>
        <v>-</v>
      </c>
      <c r="H628" s="528">
        <f>'Struktur CY'!H75</f>
        <v>0</v>
      </c>
      <c r="I628" s="181" t="s">
        <v>65</v>
      </c>
      <c r="J628" s="181" t="s">
        <v>1095</v>
      </c>
      <c r="K628" s="181">
        <f>'Struktur CY'!I75</f>
        <v>0</v>
      </c>
    </row>
    <row r="629" spans="1:11" s="61" customFormat="1" ht="15" customHeight="1" x14ac:dyDescent="0.2">
      <c r="A629" s="181" t="str">
        <f>'Struktur CY'!A78</f>
        <v>F.1.7.1</v>
      </c>
      <c r="B629" s="181" t="str">
        <f>'Struktur CY'!B78</f>
        <v>Zimmer Betriebssanitäter</v>
      </c>
      <c r="C629" s="181" t="str">
        <f>'Struktur CY'!C78</f>
        <v>HNF 6</v>
      </c>
      <c r="D629" s="181" t="str">
        <f>'Struktur CY'!D78</f>
        <v>Raum</v>
      </c>
      <c r="E629" s="195">
        <f>'Struktur CY'!E78</f>
        <v>0</v>
      </c>
      <c r="F629" s="551">
        <f>'Struktur CY'!F78</f>
        <v>10.5</v>
      </c>
      <c r="G629" s="551" t="str">
        <f>'Struktur CY'!G78</f>
        <v>-</v>
      </c>
      <c r="H629" s="528">
        <f>'Struktur CY'!H78</f>
        <v>0</v>
      </c>
      <c r="I629" s="181" t="s">
        <v>65</v>
      </c>
      <c r="J629" s="181" t="s">
        <v>1095</v>
      </c>
      <c r="K629" s="181">
        <f>'Struktur CY'!I78</f>
        <v>0</v>
      </c>
    </row>
    <row r="630" spans="1:11" s="61" customFormat="1" ht="15" customHeight="1" x14ac:dyDescent="0.2">
      <c r="A630" s="181" t="str">
        <f>'Struktur CY'!A81</f>
        <v>A.3.1</v>
      </c>
      <c r="B630" s="181" t="str">
        <f>'Struktur CY'!B81</f>
        <v>Nasszelle - Dusche</v>
      </c>
      <c r="C630" s="181" t="str">
        <f>'Struktur CY'!C81</f>
        <v>NNF 7</v>
      </c>
      <c r="D630" s="181" t="str">
        <f>'Struktur CY'!D81</f>
        <v>Nasszellenmodul</v>
      </c>
      <c r="E630" s="195">
        <f>'Struktur CY'!E81</f>
        <v>0</v>
      </c>
      <c r="F630" s="551">
        <f>'Struktur CY'!F81</f>
        <v>2</v>
      </c>
      <c r="G630" s="551" t="str">
        <f>'Struktur CY'!G81</f>
        <v>-</v>
      </c>
      <c r="H630" s="528">
        <f>'Struktur CY'!H81</f>
        <v>0</v>
      </c>
      <c r="I630" s="181" t="s">
        <v>65</v>
      </c>
      <c r="J630" s="181" t="s">
        <v>1095</v>
      </c>
      <c r="K630" s="181">
        <f>'Struktur CY'!I81</f>
        <v>0</v>
      </c>
    </row>
    <row r="631" spans="1:11" s="61" customFormat="1" ht="15" customHeight="1" x14ac:dyDescent="0.2">
      <c r="A631" s="181" t="str">
        <f>'Struktur CY'!A82</f>
        <v>A.3.2</v>
      </c>
      <c r="B631" s="181" t="str">
        <f>'Struktur CY'!B82</f>
        <v>Nasszelle - WC</v>
      </c>
      <c r="C631" s="181" t="str">
        <f>'Struktur CY'!C82</f>
        <v>NNF 7</v>
      </c>
      <c r="D631" s="181" t="str">
        <f>'Struktur CY'!D82</f>
        <v>Nasszellenmodul</v>
      </c>
      <c r="E631" s="195">
        <f>'Struktur CY'!E82</f>
        <v>0</v>
      </c>
      <c r="F631" s="551">
        <f>'Struktur CY'!F82</f>
        <v>1.5</v>
      </c>
      <c r="G631" s="551" t="str">
        <f>'Struktur CY'!G82</f>
        <v>-</v>
      </c>
      <c r="H631" s="528">
        <f>'Struktur CY'!H82</f>
        <v>0</v>
      </c>
      <c r="I631" s="181" t="s">
        <v>65</v>
      </c>
      <c r="J631" s="181" t="s">
        <v>1095</v>
      </c>
      <c r="K631" s="181">
        <f>'Struktur CY'!I82</f>
        <v>0</v>
      </c>
    </row>
    <row r="632" spans="1:11" s="61" customFormat="1" ht="15" customHeight="1" x14ac:dyDescent="0.2">
      <c r="A632" s="181" t="str">
        <f>'Struktur CY'!A83</f>
        <v>A.3.3</v>
      </c>
      <c r="B632" s="181" t="str">
        <f>'Struktur CY'!B83</f>
        <v xml:space="preserve">Nasszelle - Urinale  </v>
      </c>
      <c r="C632" s="181" t="str">
        <f>'Struktur CY'!C83</f>
        <v>NNF 7</v>
      </c>
      <c r="D632" s="181" t="str">
        <f>'Struktur CY'!D83</f>
        <v>Nasszellenmodul</v>
      </c>
      <c r="E632" s="195">
        <f>'Struktur CY'!E83</f>
        <v>0</v>
      </c>
      <c r="F632" s="551">
        <f>'Struktur CY'!F83</f>
        <v>1</v>
      </c>
      <c r="G632" s="551" t="str">
        <f>'Struktur CY'!G83</f>
        <v>-</v>
      </c>
      <c r="H632" s="528">
        <f>'Struktur CY'!H83</f>
        <v>0</v>
      </c>
      <c r="I632" s="181" t="s">
        <v>65</v>
      </c>
      <c r="J632" s="181" t="s">
        <v>1095</v>
      </c>
      <c r="K632" s="181">
        <f>'Struktur CY'!I83</f>
        <v>0</v>
      </c>
    </row>
    <row r="633" spans="1:11" s="61" customFormat="1" ht="15" customHeight="1" x14ac:dyDescent="0.2">
      <c r="A633" s="181" t="str">
        <f>'Struktur CY'!A84</f>
        <v>A.3.4</v>
      </c>
      <c r="B633" s="181" t="str">
        <f>'Struktur CY'!B84</f>
        <v>Nasszelle - Lavabo Waschgelegenheit</v>
      </c>
      <c r="C633" s="181" t="str">
        <f>'Struktur CY'!C84</f>
        <v>NNF 7</v>
      </c>
      <c r="D633" s="181" t="str">
        <f>'Struktur CY'!D84</f>
        <v>Nasszellenmodul</v>
      </c>
      <c r="E633" s="195">
        <f>'Struktur CY'!E84</f>
        <v>0</v>
      </c>
      <c r="F633" s="551">
        <f>'Struktur CY'!F84</f>
        <v>1</v>
      </c>
      <c r="G633" s="551" t="str">
        <f>'Struktur CY'!G84</f>
        <v>-</v>
      </c>
      <c r="H633" s="528">
        <f>'Struktur CY'!H84</f>
        <v>0</v>
      </c>
      <c r="I633" s="181" t="s">
        <v>65</v>
      </c>
      <c r="J633" s="181" t="s">
        <v>1095</v>
      </c>
      <c r="K633" s="181">
        <f>'Struktur CY'!I84</f>
        <v>0</v>
      </c>
    </row>
    <row r="634" spans="1:11" s="61" customFormat="1" ht="15" customHeight="1" x14ac:dyDescent="0.2">
      <c r="A634" s="181" t="str">
        <f>'Struktur CY'!A85</f>
        <v>A.3.5</v>
      </c>
      <c r="B634" s="181" t="str">
        <f>'Struktur CY'!B85</f>
        <v>Nasszelle Behinderte mit Dusche, WC, Lavabo</v>
      </c>
      <c r="C634" s="181" t="str">
        <f>'Struktur CY'!C85</f>
        <v>NNF 7</v>
      </c>
      <c r="D634" s="181" t="str">
        <f>'Struktur CY'!D85</f>
        <v>Nasszellenmodul</v>
      </c>
      <c r="E634" s="195">
        <f>'Struktur CY'!E85</f>
        <v>0</v>
      </c>
      <c r="F634" s="551">
        <f>'Struktur CY'!F85</f>
        <v>3.5</v>
      </c>
      <c r="G634" s="551" t="str">
        <f>'Struktur CY'!G85</f>
        <v>-</v>
      </c>
      <c r="H634" s="528">
        <f>'Struktur CY'!H85</f>
        <v>0</v>
      </c>
      <c r="I634" s="181" t="s">
        <v>65</v>
      </c>
      <c r="J634" s="181" t="s">
        <v>1095</v>
      </c>
      <c r="K634" s="181">
        <f>'Struktur CY'!I85</f>
        <v>0</v>
      </c>
    </row>
    <row r="635" spans="1:11" s="61" customFormat="1" ht="15" customHeight="1" x14ac:dyDescent="0.2">
      <c r="A635" s="181" t="str">
        <f>'Struktur CY'!A86</f>
        <v>A.3.6</v>
      </c>
      <c r="B635" s="181" t="str">
        <f>'Struktur CY'!B86</f>
        <v>Garderobe mit Schränken</v>
      </c>
      <c r="C635" s="181" t="str">
        <f>'Struktur CY'!C86</f>
        <v>NNF 7</v>
      </c>
      <c r="D635" s="181" t="str">
        <f>'Struktur CY'!D86</f>
        <v>MA</v>
      </c>
      <c r="E635" s="195">
        <f>'Struktur CY'!E86</f>
        <v>0</v>
      </c>
      <c r="F635" s="551">
        <f>'Struktur CY'!F86</f>
        <v>0.8</v>
      </c>
      <c r="G635" s="551" t="str">
        <f>'Struktur CY'!G86</f>
        <v>-</v>
      </c>
      <c r="H635" s="528">
        <f>'Struktur CY'!H86</f>
        <v>0</v>
      </c>
      <c r="I635" s="181" t="s">
        <v>65</v>
      </c>
      <c r="J635" s="181" t="s">
        <v>1095</v>
      </c>
      <c r="K635" s="181">
        <f>'Struktur CY'!I86</f>
        <v>0</v>
      </c>
    </row>
    <row r="636" spans="1:11" s="61" customFormat="1" ht="15" customHeight="1" x14ac:dyDescent="0.2">
      <c r="A636" s="181" t="str">
        <f>'Struktur CY'!A89</f>
        <v>10.1.1</v>
      </c>
      <c r="B636" s="181" t="str">
        <f>'Struktur CY'!B89</f>
        <v>Parkplätze Militär- und Verwaltungsfahrzeuge</v>
      </c>
      <c r="C636" s="181" t="str">
        <f>'Struktur CY'!C89</f>
        <v>BUF 10</v>
      </c>
      <c r="D636" s="181" t="str">
        <f>'Struktur CY'!D89</f>
        <v>Aussenfläche</v>
      </c>
      <c r="E636" s="195">
        <f>'Struktur CY'!E89</f>
        <v>0</v>
      </c>
      <c r="F636" s="551">
        <f>'Struktur CY'!F89</f>
        <v>15</v>
      </c>
      <c r="G636" s="551" t="str">
        <f>'Struktur CY'!G89</f>
        <v>-</v>
      </c>
      <c r="H636" s="528">
        <f>'Struktur CY'!H89</f>
        <v>0</v>
      </c>
      <c r="I636" s="181" t="s">
        <v>65</v>
      </c>
      <c r="J636" s="181" t="s">
        <v>1095</v>
      </c>
      <c r="K636" s="181">
        <f>'Struktur CY'!I89</f>
        <v>0</v>
      </c>
    </row>
    <row r="637" spans="1:11" s="61" customFormat="1" ht="15" customHeight="1" x14ac:dyDescent="0.2">
      <c r="A637" s="181" t="str">
        <f>'Struktur CY'!A90</f>
        <v>10.1.2</v>
      </c>
      <c r="B637" s="181" t="str">
        <f>'Struktur CY'!B90</f>
        <v>Parkplätze Privatfahrzeuge</v>
      </c>
      <c r="C637" s="181" t="str">
        <f>'Struktur CY'!C90</f>
        <v>BUF 10</v>
      </c>
      <c r="D637" s="181" t="str">
        <f>'Struktur CY'!D90</f>
        <v>Aussenfläche</v>
      </c>
      <c r="E637" s="195">
        <f>'Struktur CY'!E90</f>
        <v>0</v>
      </c>
      <c r="F637" s="551">
        <f>'Struktur CY'!F90</f>
        <v>15</v>
      </c>
      <c r="G637" s="551" t="str">
        <f>'Struktur CY'!G90</f>
        <v>-</v>
      </c>
      <c r="H637" s="528">
        <f>'Struktur CY'!H90</f>
        <v>0</v>
      </c>
      <c r="I637" s="181" t="s">
        <v>65</v>
      </c>
      <c r="J637" s="181" t="s">
        <v>1095</v>
      </c>
      <c r="K637" s="181">
        <f>'Struktur CY'!I90</f>
        <v>0</v>
      </c>
    </row>
    <row r="638" spans="1:11" s="61" customFormat="1" ht="15" customHeight="1" x14ac:dyDescent="0.2">
      <c r="A638" s="181" t="str">
        <f>'Struktur CY'!A93</f>
        <v>10.2.1</v>
      </c>
      <c r="B638" s="181" t="str">
        <f>'Struktur CY'!B93</f>
        <v>Vorplätze</v>
      </c>
      <c r="C638" s="181" t="str">
        <f>'Struktur CY'!C93</f>
        <v>BUF 10</v>
      </c>
      <c r="D638" s="181" t="str">
        <f>'Struktur CY'!D93</f>
        <v>Aussenfläche</v>
      </c>
      <c r="E638" s="195">
        <f>'Struktur CY'!E93</f>
        <v>0</v>
      </c>
      <c r="F638" s="551">
        <f>'Struktur CY'!F93</f>
        <v>0</v>
      </c>
      <c r="G638" s="551" t="str">
        <f>'Struktur CY'!G93</f>
        <v>-</v>
      </c>
      <c r="H638" s="528">
        <f>'Struktur CY'!H93</f>
        <v>0</v>
      </c>
      <c r="I638" s="181" t="s">
        <v>65</v>
      </c>
      <c r="J638" s="181" t="s">
        <v>1095</v>
      </c>
      <c r="K638" s="181">
        <f>'Struktur CY'!I93</f>
        <v>0</v>
      </c>
    </row>
    <row r="639" spans="1:11" s="61" customFormat="1" ht="15" customHeight="1" x14ac:dyDescent="0.2">
      <c r="A639" s="181" t="str">
        <f>'Struktur CY'!A94</f>
        <v>10.2.2</v>
      </c>
      <c r="B639" s="181" t="str">
        <f>'Struktur CY'!B94</f>
        <v>Strassen</v>
      </c>
      <c r="C639" s="181" t="str">
        <f>'Struktur CY'!C94</f>
        <v>BUF 10</v>
      </c>
      <c r="D639" s="181" t="str">
        <f>'Struktur CY'!D94</f>
        <v>Aussenfläche</v>
      </c>
      <c r="E639" s="195">
        <f>'Struktur CY'!E94</f>
        <v>0</v>
      </c>
      <c r="F639" s="551">
        <f>'Struktur CY'!F94</f>
        <v>0</v>
      </c>
      <c r="G639" s="551" t="str">
        <f>'Struktur CY'!G94</f>
        <v>-</v>
      </c>
      <c r="H639" s="528">
        <f>'Struktur CY'!H94</f>
        <v>0</v>
      </c>
      <c r="I639" s="181" t="s">
        <v>65</v>
      </c>
      <c r="J639" s="181" t="s">
        <v>1095</v>
      </c>
      <c r="K639" s="181">
        <f>'Struktur CY'!I94</f>
        <v>0</v>
      </c>
    </row>
    <row r="640" spans="1:11" s="61" customFormat="1" ht="15" customHeight="1" x14ac:dyDescent="0.2">
      <c r="A640" s="181" t="str">
        <f>'Struktur CY'!A95</f>
        <v>10.2.3</v>
      </c>
      <c r="B640" s="181" t="str">
        <f>'Struktur CY'!B95</f>
        <v>Wendeplätze</v>
      </c>
      <c r="C640" s="181" t="str">
        <f>'Struktur CY'!C95</f>
        <v>BUF 10</v>
      </c>
      <c r="D640" s="181" t="str">
        <f>'Struktur CY'!D95</f>
        <v>Aussenfläche</v>
      </c>
      <c r="E640" s="195">
        <f>'Struktur CY'!E95</f>
        <v>0</v>
      </c>
      <c r="F640" s="551">
        <f>'Struktur CY'!F95</f>
        <v>0</v>
      </c>
      <c r="G640" s="551" t="str">
        <f>'Struktur CY'!G95</f>
        <v>-</v>
      </c>
      <c r="H640" s="528">
        <f>'Struktur CY'!H95</f>
        <v>0</v>
      </c>
      <c r="I640" s="181" t="s">
        <v>65</v>
      </c>
      <c r="J640" s="181" t="s">
        <v>1095</v>
      </c>
      <c r="K640" s="181">
        <f>'Struktur CY'!I95</f>
        <v>0</v>
      </c>
    </row>
    <row r="641" spans="1:11" s="61" customFormat="1" ht="15" customHeight="1" x14ac:dyDescent="0.2">
      <c r="A641" s="181" t="str">
        <f>'Struktur CY'!A96</f>
        <v>10.2.4</v>
      </c>
      <c r="B641" s="181" t="str">
        <f>'Struktur CY'!B96</f>
        <v>Freihaltefläche</v>
      </c>
      <c r="C641" s="181" t="str">
        <f>'Struktur CY'!C96</f>
        <v>BUF 10</v>
      </c>
      <c r="D641" s="181" t="str">
        <f>'Struktur CY'!D96</f>
        <v>Aussenfläche</v>
      </c>
      <c r="E641" s="195">
        <f>'Struktur CY'!E96</f>
        <v>0</v>
      </c>
      <c r="F641" s="551">
        <f>'Struktur CY'!F96</f>
        <v>0</v>
      </c>
      <c r="G641" s="551" t="str">
        <f>'Struktur CY'!G96</f>
        <v>-</v>
      </c>
      <c r="H641" s="528">
        <f>'Struktur CY'!H96</f>
        <v>0</v>
      </c>
      <c r="I641" s="181" t="s">
        <v>65</v>
      </c>
      <c r="J641" s="181" t="s">
        <v>1095</v>
      </c>
      <c r="K641" s="181">
        <f>'Struktur CY'!I96</f>
        <v>0</v>
      </c>
    </row>
    <row r="642" spans="1:11" s="61" customFormat="1" ht="15" customHeight="1" x14ac:dyDescent="0.2">
      <c r="A642" s="181" t="str">
        <f>'Struktur CY'!A99</f>
        <v>10.3.1</v>
      </c>
      <c r="B642" s="181" t="str">
        <f>'Struktur CY'!B99</f>
        <v>Antennenfeld</v>
      </c>
      <c r="C642" s="181" t="str">
        <f>'Struktur CY'!C99</f>
        <v>BUF 10</v>
      </c>
      <c r="D642" s="181" t="str">
        <f>'Struktur CY'!D99</f>
        <v>Aussenfläche</v>
      </c>
      <c r="E642" s="195">
        <f>'Struktur CY'!E99</f>
        <v>0</v>
      </c>
      <c r="F642" s="551">
        <f>'Struktur CY'!F99</f>
        <v>0</v>
      </c>
      <c r="G642" s="551" t="str">
        <f>'Struktur CY'!G99</f>
        <v>-</v>
      </c>
      <c r="H642" s="528">
        <f>'Struktur CY'!H99</f>
        <v>0</v>
      </c>
      <c r="I642" s="181" t="s">
        <v>65</v>
      </c>
      <c r="J642" s="181" t="s">
        <v>1095</v>
      </c>
      <c r="K642" s="181">
        <f>'Struktur CY'!I99</f>
        <v>0</v>
      </c>
    </row>
    <row r="643" spans="1:11" s="61" customFormat="1" ht="15" customHeight="1" x14ac:dyDescent="0.2">
      <c r="A643" s="181" t="str">
        <f>'Struktur CY'!A100</f>
        <v>10.3.2</v>
      </c>
      <c r="B643" s="181" t="str">
        <f>'Struktur CY'!B100</f>
        <v>Antennenmast</v>
      </c>
      <c r="C643" s="181" t="str">
        <f>'Struktur CY'!C100</f>
        <v>BUF 10</v>
      </c>
      <c r="D643" s="181" t="str">
        <f>'Struktur CY'!D100</f>
        <v>Aussenfläche</v>
      </c>
      <c r="E643" s="195">
        <f>'Struktur CY'!E100</f>
        <v>0</v>
      </c>
      <c r="F643" s="551">
        <f>'Struktur CY'!F100</f>
        <v>0</v>
      </c>
      <c r="G643" s="551" t="str">
        <f>'Struktur CY'!G100</f>
        <v>-</v>
      </c>
      <c r="H643" s="528">
        <f>'Struktur CY'!H100</f>
        <v>0</v>
      </c>
      <c r="I643" s="181" t="s">
        <v>65</v>
      </c>
      <c r="J643" s="181" t="s">
        <v>1095</v>
      </c>
      <c r="K643" s="181">
        <f>'Struktur CY'!I100</f>
        <v>0</v>
      </c>
    </row>
    <row r="644" spans="1:11" s="61" customFormat="1" ht="15" customHeight="1" x14ac:dyDescent="0.2">
      <c r="A644" s="181" t="str">
        <f>'Struktur CY'!A101</f>
        <v>10.3.3</v>
      </c>
      <c r="B644" s="181" t="str">
        <f>'Struktur CY'!B101</f>
        <v>Satelitenschüssel</v>
      </c>
      <c r="C644" s="181" t="str">
        <f>'Struktur CY'!C101</f>
        <v>BUF 10</v>
      </c>
      <c r="D644" s="181" t="str">
        <f>'Struktur CY'!D101</f>
        <v>Aussenfläche</v>
      </c>
      <c r="E644" s="195">
        <f>'Struktur CY'!E101</f>
        <v>0</v>
      </c>
      <c r="F644" s="551">
        <f>'Struktur CY'!F101</f>
        <v>0</v>
      </c>
      <c r="G644" s="551" t="str">
        <f>'Struktur CY'!G101</f>
        <v>-</v>
      </c>
      <c r="H644" s="528">
        <f>'Struktur CY'!H101</f>
        <v>0</v>
      </c>
      <c r="I644" s="181" t="s">
        <v>65</v>
      </c>
      <c r="J644" s="181" t="s">
        <v>1095</v>
      </c>
      <c r="K644" s="181">
        <f>'Struktur CY'!I101</f>
        <v>0</v>
      </c>
    </row>
    <row r="645" spans="1:11" s="61" customFormat="1" ht="15" customHeight="1" x14ac:dyDescent="0.2">
      <c r="A645" s="181" t="str">
        <f>'Struktur CY'!A102</f>
        <v>10.3.4</v>
      </c>
      <c r="B645" s="181" t="str">
        <f>'Struktur CY'!B102</f>
        <v>Sockel Übermittlungscontainer</v>
      </c>
      <c r="C645" s="181" t="str">
        <f>'Struktur CY'!C102</f>
        <v>BUF 10</v>
      </c>
      <c r="D645" s="181" t="str">
        <f>'Struktur CY'!D102</f>
        <v>Aussenfläche</v>
      </c>
      <c r="E645" s="195">
        <f>'Struktur CY'!E102</f>
        <v>0</v>
      </c>
      <c r="F645" s="551">
        <f>'Struktur CY'!F102</f>
        <v>0</v>
      </c>
      <c r="G645" s="551" t="str">
        <f>'Struktur CY'!G102</f>
        <v>-</v>
      </c>
      <c r="H645" s="528">
        <f>'Struktur CY'!H102</f>
        <v>0</v>
      </c>
      <c r="I645" s="181" t="s">
        <v>65</v>
      </c>
      <c r="J645" s="181" t="s">
        <v>1095</v>
      </c>
      <c r="K645" s="181">
        <f>'Struktur CY'!I102</f>
        <v>0</v>
      </c>
    </row>
    <row r="646" spans="1:11" s="61" customFormat="1" ht="15" customHeight="1" x14ac:dyDescent="0.2">
      <c r="A646" s="181" t="str">
        <f>'Struktur CY'!A103</f>
        <v>10.3.5</v>
      </c>
      <c r="B646" s="181" t="str">
        <f>'Struktur CY'!B103</f>
        <v>Platz für Spezialfahrzeuge</v>
      </c>
      <c r="C646" s="181" t="str">
        <f>'Struktur CY'!C103</f>
        <v>BUF 10</v>
      </c>
      <c r="D646" s="181" t="str">
        <f>'Struktur CY'!D103</f>
        <v>Aussenfläche</v>
      </c>
      <c r="E646" s="195">
        <f>'Struktur CY'!E103</f>
        <v>0</v>
      </c>
      <c r="F646" s="551">
        <f>'Struktur CY'!F103</f>
        <v>0</v>
      </c>
      <c r="G646" s="551" t="str">
        <f>'Struktur CY'!G103</f>
        <v>-</v>
      </c>
      <c r="H646" s="528">
        <f>'Struktur CY'!H103</f>
        <v>0</v>
      </c>
      <c r="I646" s="181" t="s">
        <v>65</v>
      </c>
      <c r="J646" s="181" t="s">
        <v>1095</v>
      </c>
      <c r="K646" s="181">
        <f>'Struktur CY'!I103</f>
        <v>0</v>
      </c>
    </row>
    <row r="647" spans="1:11" s="61" customFormat="1" ht="15" customHeight="1" x14ac:dyDescent="0.2">
      <c r="A647" s="181" t="str">
        <f>'Struktur CY'!A106</f>
        <v>---</v>
      </c>
      <c r="B647" s="181">
        <f>'Struktur CY'!B106</f>
        <v>0</v>
      </c>
      <c r="C647" s="181" t="str">
        <f>'Struktur CY'!C106</f>
        <v>---</v>
      </c>
      <c r="D647" s="181" t="str">
        <f>'Struktur CY'!D106</f>
        <v>m²</v>
      </c>
      <c r="E647" s="195">
        <f>'Struktur CY'!E106</f>
        <v>0</v>
      </c>
      <c r="F647" s="551">
        <f>'Struktur CY'!F106</f>
        <v>0</v>
      </c>
      <c r="G647" s="551" t="str">
        <f>'Struktur CY'!G106</f>
        <v>-</v>
      </c>
      <c r="H647" s="528">
        <f>'Struktur CY'!H106</f>
        <v>0</v>
      </c>
      <c r="I647" s="181" t="s">
        <v>65</v>
      </c>
      <c r="J647" s="181" t="s">
        <v>1095</v>
      </c>
      <c r="K647" s="181">
        <f>'Struktur CY'!I106</f>
        <v>0</v>
      </c>
    </row>
    <row r="648" spans="1:11" s="61" customFormat="1" ht="15" customHeight="1" x14ac:dyDescent="0.2">
      <c r="A648" s="181" t="str">
        <f>'Struktur CY'!A107</f>
        <v>---</v>
      </c>
      <c r="B648" s="181">
        <f>'Struktur CY'!B107</f>
        <v>0</v>
      </c>
      <c r="C648" s="181" t="str">
        <f>'Struktur CY'!C107</f>
        <v>---</v>
      </c>
      <c r="D648" s="181" t="str">
        <f>'Struktur CY'!D107</f>
        <v>m²</v>
      </c>
      <c r="E648" s="195">
        <f>'Struktur CY'!E107</f>
        <v>0</v>
      </c>
      <c r="F648" s="551">
        <f>'Struktur CY'!F107</f>
        <v>0</v>
      </c>
      <c r="G648" s="551" t="str">
        <f>'Struktur CY'!G107</f>
        <v>-</v>
      </c>
      <c r="H648" s="528">
        <f>'Struktur CY'!H107</f>
        <v>0</v>
      </c>
      <c r="I648" s="181" t="s">
        <v>65</v>
      </c>
      <c r="J648" s="181" t="s">
        <v>1095</v>
      </c>
      <c r="K648" s="181">
        <f>'Struktur CY'!I107</f>
        <v>0</v>
      </c>
    </row>
    <row r="649" spans="1:11" s="61" customFormat="1" ht="15" customHeight="1" x14ac:dyDescent="0.2">
      <c r="A649" s="181" t="str">
        <f>'Struktur CY'!A108</f>
        <v>---</v>
      </c>
      <c r="B649" s="181">
        <f>'Struktur CY'!B108</f>
        <v>0</v>
      </c>
      <c r="C649" s="181" t="str">
        <f>'Struktur CY'!C108</f>
        <v>---</v>
      </c>
      <c r="D649" s="181" t="str">
        <f>'Struktur CY'!D108</f>
        <v>m²</v>
      </c>
      <c r="E649" s="195">
        <f>'Struktur CY'!E108</f>
        <v>0</v>
      </c>
      <c r="F649" s="551">
        <f>'Struktur CY'!F108</f>
        <v>0</v>
      </c>
      <c r="G649" s="551" t="str">
        <f>'Struktur CY'!G108</f>
        <v>-</v>
      </c>
      <c r="H649" s="528">
        <f>'Struktur CY'!H108</f>
        <v>0</v>
      </c>
      <c r="I649" s="181" t="s">
        <v>65</v>
      </c>
      <c r="J649" s="181" t="s">
        <v>1095</v>
      </c>
      <c r="K649" s="181">
        <f>'Struktur CY'!I108</f>
        <v>0</v>
      </c>
    </row>
    <row r="650" spans="1:11" s="61" customFormat="1" ht="15" customHeight="1" x14ac:dyDescent="0.2">
      <c r="A650" s="181" t="str">
        <f>'Struktur CY'!A109</f>
        <v>---</v>
      </c>
      <c r="B650" s="181">
        <f>'Struktur CY'!B109</f>
        <v>0</v>
      </c>
      <c r="C650" s="181" t="str">
        <f>'Struktur CY'!C109</f>
        <v>---</v>
      </c>
      <c r="D650" s="181" t="str">
        <f>'Struktur CY'!D109</f>
        <v>m²</v>
      </c>
      <c r="E650" s="195">
        <f>'Struktur CY'!E109</f>
        <v>0</v>
      </c>
      <c r="F650" s="551">
        <f>'Struktur CY'!F109</f>
        <v>0</v>
      </c>
      <c r="G650" s="551" t="str">
        <f>'Struktur CY'!G109</f>
        <v>-</v>
      </c>
      <c r="H650" s="528">
        <f>'Struktur CY'!H109</f>
        <v>0</v>
      </c>
      <c r="I650" s="181" t="s">
        <v>65</v>
      </c>
      <c r="J650" s="181" t="s">
        <v>1095</v>
      </c>
      <c r="K650" s="181">
        <f>'Struktur CY'!I109</f>
        <v>0</v>
      </c>
    </row>
    <row r="651" spans="1:11" s="61" customFormat="1" ht="15" customHeight="1" x14ac:dyDescent="0.2">
      <c r="A651" s="181" t="str">
        <f>'Struktur CY'!A110</f>
        <v>---</v>
      </c>
      <c r="B651" s="181">
        <f>'Struktur CY'!B110</f>
        <v>0</v>
      </c>
      <c r="C651" s="181" t="str">
        <f>'Struktur CY'!C110</f>
        <v>---</v>
      </c>
      <c r="D651" s="181" t="str">
        <f>'Struktur CY'!D110</f>
        <v>m²</v>
      </c>
      <c r="E651" s="195">
        <f>'Struktur CY'!E110</f>
        <v>0</v>
      </c>
      <c r="F651" s="551">
        <f>'Struktur CY'!F110</f>
        <v>0</v>
      </c>
      <c r="G651" s="551" t="str">
        <f>'Struktur CY'!G110</f>
        <v>-</v>
      </c>
      <c r="H651" s="528">
        <f>'Struktur CY'!H110</f>
        <v>0</v>
      </c>
      <c r="I651" s="181" t="s">
        <v>65</v>
      </c>
      <c r="J651" s="181" t="s">
        <v>1095</v>
      </c>
      <c r="K651" s="181">
        <f>'Struktur CY'!I110</f>
        <v>0</v>
      </c>
    </row>
    <row r="652" spans="1:11" s="61" customFormat="1" ht="15" customHeight="1" x14ac:dyDescent="0.2">
      <c r="A652" s="181" t="str">
        <f>'Struktur CY'!A111</f>
        <v>---</v>
      </c>
      <c r="B652" s="181">
        <f>'Struktur CY'!B111</f>
        <v>0</v>
      </c>
      <c r="C652" s="181" t="str">
        <f>'Struktur CY'!C111</f>
        <v>---</v>
      </c>
      <c r="D652" s="181" t="str">
        <f>'Struktur CY'!D111</f>
        <v>m²</v>
      </c>
      <c r="E652" s="195">
        <f>'Struktur CY'!E111</f>
        <v>0</v>
      </c>
      <c r="F652" s="551">
        <f>'Struktur CY'!F111</f>
        <v>0</v>
      </c>
      <c r="G652" s="551" t="str">
        <f>'Struktur CY'!G111</f>
        <v>-</v>
      </c>
      <c r="H652" s="528">
        <f>'Struktur CY'!H111</f>
        <v>0</v>
      </c>
      <c r="I652" s="181" t="s">
        <v>65</v>
      </c>
      <c r="J652" s="181" t="s">
        <v>1095</v>
      </c>
      <c r="K652" s="181">
        <f>'Struktur CY'!I111</f>
        <v>0</v>
      </c>
    </row>
    <row r="653" spans="1:11" s="61" customFormat="1" ht="15" customHeight="1" x14ac:dyDescent="0.2">
      <c r="A653" s="181" t="str">
        <f>'Struktur CY'!A112</f>
        <v>---</v>
      </c>
      <c r="B653" s="181">
        <f>'Struktur CY'!B112</f>
        <v>0</v>
      </c>
      <c r="C653" s="181" t="str">
        <f>'Struktur CY'!C112</f>
        <v>---</v>
      </c>
      <c r="D653" s="181" t="str">
        <f>'Struktur CY'!D112</f>
        <v>m²</v>
      </c>
      <c r="E653" s="195">
        <f>'Struktur CY'!E112</f>
        <v>0</v>
      </c>
      <c r="F653" s="551">
        <f>'Struktur CY'!F112</f>
        <v>0</v>
      </c>
      <c r="G653" s="551" t="str">
        <f>'Struktur CY'!G112</f>
        <v>-</v>
      </c>
      <c r="H653" s="528">
        <f>'Struktur CY'!H112</f>
        <v>0</v>
      </c>
      <c r="I653" s="181" t="s">
        <v>65</v>
      </c>
      <c r="J653" s="181" t="s">
        <v>1095</v>
      </c>
      <c r="K653" s="181">
        <f>'Struktur CY'!I112</f>
        <v>0</v>
      </c>
    </row>
    <row r="654" spans="1:11" s="61" customFormat="1" ht="15" customHeight="1" x14ac:dyDescent="0.2">
      <c r="A654" s="181" t="str">
        <f>'Struktur CY'!A113</f>
        <v>---</v>
      </c>
      <c r="B654" s="181">
        <f>'Struktur CY'!B113</f>
        <v>0</v>
      </c>
      <c r="C654" s="181" t="str">
        <f>'Struktur CY'!C113</f>
        <v>---</v>
      </c>
      <c r="D654" s="181" t="str">
        <f>'Struktur CY'!D113</f>
        <v>m²</v>
      </c>
      <c r="E654" s="195">
        <f>'Struktur CY'!E113</f>
        <v>0</v>
      </c>
      <c r="F654" s="551">
        <f>'Struktur CY'!F113</f>
        <v>0</v>
      </c>
      <c r="G654" s="551" t="str">
        <f>'Struktur CY'!G113</f>
        <v>-</v>
      </c>
      <c r="H654" s="528">
        <f>'Struktur CY'!H113</f>
        <v>0</v>
      </c>
      <c r="I654" s="181" t="s">
        <v>65</v>
      </c>
      <c r="J654" s="181" t="s">
        <v>1095</v>
      </c>
      <c r="K654" s="181">
        <f>'Struktur CY'!I113</f>
        <v>0</v>
      </c>
    </row>
    <row r="655" spans="1:11" s="61" customFormat="1" ht="15" customHeight="1" x14ac:dyDescent="0.2">
      <c r="A655" s="181" t="str">
        <f>'Struktur CY'!A114</f>
        <v>---</v>
      </c>
      <c r="B655" s="181">
        <f>'Struktur CY'!B114</f>
        <v>0</v>
      </c>
      <c r="C655" s="181" t="str">
        <f>'Struktur CY'!C114</f>
        <v>---</v>
      </c>
      <c r="D655" s="181" t="str">
        <f>'Struktur CY'!D114</f>
        <v>m²</v>
      </c>
      <c r="E655" s="195">
        <f>'Struktur CY'!E114</f>
        <v>0</v>
      </c>
      <c r="F655" s="551">
        <f>'Struktur CY'!F114</f>
        <v>0</v>
      </c>
      <c r="G655" s="551" t="str">
        <f>'Struktur CY'!G114</f>
        <v>-</v>
      </c>
      <c r="H655" s="528">
        <f>'Struktur CY'!H114</f>
        <v>0</v>
      </c>
      <c r="I655" s="181" t="s">
        <v>65</v>
      </c>
      <c r="J655" s="181" t="s">
        <v>1095</v>
      </c>
      <c r="K655" s="181">
        <f>'Struktur CY'!I114</f>
        <v>0</v>
      </c>
    </row>
    <row r="656" spans="1:11" s="61" customFormat="1" ht="15" customHeight="1" x14ac:dyDescent="0.2">
      <c r="A656" s="181" t="str">
        <f>'Struktur CY'!A115</f>
        <v>---</v>
      </c>
      <c r="B656" s="181">
        <f>'Struktur CY'!B115</f>
        <v>0</v>
      </c>
      <c r="C656" s="181" t="str">
        <f>'Struktur CY'!C115</f>
        <v>---</v>
      </c>
      <c r="D656" s="181" t="str">
        <f>'Struktur CY'!D115</f>
        <v>m²</v>
      </c>
      <c r="E656" s="195">
        <f>'Struktur CY'!E115</f>
        <v>0</v>
      </c>
      <c r="F656" s="551">
        <f>'Struktur CY'!F115</f>
        <v>0</v>
      </c>
      <c r="G656" s="551" t="str">
        <f>'Struktur CY'!G115</f>
        <v>-</v>
      </c>
      <c r="H656" s="528">
        <f>'Struktur CY'!H115</f>
        <v>0</v>
      </c>
      <c r="I656" s="181" t="s">
        <v>65</v>
      </c>
      <c r="J656" s="181" t="s">
        <v>1095</v>
      </c>
      <c r="K656" s="181">
        <f>'Struktur CY'!I115</f>
        <v>0</v>
      </c>
    </row>
    <row r="657" spans="1:11" s="61" customFormat="1" ht="15" customHeight="1" x14ac:dyDescent="0.2">
      <c r="A657" s="181" t="str">
        <f>'Struktur CY'!A116</f>
        <v>---</v>
      </c>
      <c r="B657" s="181">
        <f>'Struktur CY'!B116</f>
        <v>0</v>
      </c>
      <c r="C657" s="181" t="str">
        <f>'Struktur CY'!C116</f>
        <v>---</v>
      </c>
      <c r="D657" s="181" t="str">
        <f>'Struktur CY'!D116</f>
        <v>m²</v>
      </c>
      <c r="E657" s="195">
        <f>'Struktur CY'!E116</f>
        <v>0</v>
      </c>
      <c r="F657" s="551">
        <f>'Struktur CY'!F116</f>
        <v>0</v>
      </c>
      <c r="G657" s="551" t="str">
        <f>'Struktur CY'!G116</f>
        <v>-</v>
      </c>
      <c r="H657" s="528">
        <f>'Struktur CY'!H116</f>
        <v>0</v>
      </c>
      <c r="I657" s="181" t="s">
        <v>65</v>
      </c>
      <c r="J657" s="181" t="s">
        <v>1095</v>
      </c>
      <c r="K657" s="181">
        <f>'Struktur CY'!I116</f>
        <v>0</v>
      </c>
    </row>
    <row r="658" spans="1:11" s="61" customFormat="1" ht="15" customHeight="1" x14ac:dyDescent="0.2">
      <c r="A658" s="181" t="str">
        <f>'Struktur CY'!A117</f>
        <v>---</v>
      </c>
      <c r="B658" s="181">
        <f>'Struktur CY'!B117</f>
        <v>0</v>
      </c>
      <c r="C658" s="181" t="str">
        <f>'Struktur CY'!C117</f>
        <v>---</v>
      </c>
      <c r="D658" s="181" t="str">
        <f>'Struktur CY'!D117</f>
        <v>m²</v>
      </c>
      <c r="E658" s="195">
        <f>'Struktur CY'!E117</f>
        <v>0</v>
      </c>
      <c r="F658" s="551">
        <f>'Struktur CY'!F117</f>
        <v>0</v>
      </c>
      <c r="G658" s="551" t="str">
        <f>'Struktur CY'!G117</f>
        <v>-</v>
      </c>
      <c r="H658" s="528">
        <f>'Struktur CY'!H117</f>
        <v>0</v>
      </c>
      <c r="I658" s="181" t="s">
        <v>65</v>
      </c>
      <c r="J658" s="181" t="s">
        <v>1095</v>
      </c>
      <c r="K658" s="181">
        <f>'Struktur CY'!I117</f>
        <v>0</v>
      </c>
    </row>
    <row r="659" spans="1:11" s="61" customFormat="1" ht="15" customHeight="1" x14ac:dyDescent="0.2">
      <c r="A659" s="181" t="str">
        <f>'Struktur CY'!A118</f>
        <v>---</v>
      </c>
      <c r="B659" s="181">
        <f>'Struktur CY'!B118</f>
        <v>0</v>
      </c>
      <c r="C659" s="181" t="str">
        <f>'Struktur CY'!C118</f>
        <v>---</v>
      </c>
      <c r="D659" s="181" t="str">
        <f>'Struktur CY'!D118</f>
        <v>m²</v>
      </c>
      <c r="E659" s="195">
        <f>'Struktur CY'!E118</f>
        <v>0</v>
      </c>
      <c r="F659" s="551">
        <f>'Struktur CY'!F118</f>
        <v>0</v>
      </c>
      <c r="G659" s="551" t="str">
        <f>'Struktur CY'!G118</f>
        <v>-</v>
      </c>
      <c r="H659" s="528">
        <f>'Struktur CY'!H118</f>
        <v>0</v>
      </c>
      <c r="I659" s="181" t="s">
        <v>65</v>
      </c>
      <c r="J659" s="181" t="s">
        <v>1095</v>
      </c>
      <c r="K659" s="181">
        <f>'Struktur CY'!I118</f>
        <v>0</v>
      </c>
    </row>
    <row r="660" spans="1:11" s="61" customFormat="1" ht="15" customHeight="1" x14ac:dyDescent="0.2">
      <c r="A660" s="181" t="str">
        <f>'Struktur CY'!A119</f>
        <v>---</v>
      </c>
      <c r="B660" s="181">
        <f>'Struktur CY'!B119</f>
        <v>0</v>
      </c>
      <c r="C660" s="181" t="str">
        <f>'Struktur CY'!C119</f>
        <v>---</v>
      </c>
      <c r="D660" s="181" t="str">
        <f>'Struktur CY'!D119</f>
        <v>m²</v>
      </c>
      <c r="E660" s="195">
        <f>'Struktur CY'!E119</f>
        <v>0</v>
      </c>
      <c r="F660" s="551">
        <f>'Struktur CY'!F119</f>
        <v>0</v>
      </c>
      <c r="G660" s="551" t="str">
        <f>'Struktur CY'!G119</f>
        <v>-</v>
      </c>
      <c r="H660" s="528">
        <f>'Struktur CY'!H119</f>
        <v>0</v>
      </c>
      <c r="I660" s="181" t="s">
        <v>65</v>
      </c>
      <c r="J660" s="181" t="s">
        <v>1095</v>
      </c>
      <c r="K660" s="181">
        <f>'Struktur CY'!I119</f>
        <v>0</v>
      </c>
    </row>
    <row r="661" spans="1:11" s="61" customFormat="1" ht="15" customHeight="1" x14ac:dyDescent="0.2">
      <c r="A661" s="181" t="str">
        <f>'Struktur CY'!A120</f>
        <v>---</v>
      </c>
      <c r="B661" s="181">
        <f>'Struktur CY'!B120</f>
        <v>0</v>
      </c>
      <c r="C661" s="181" t="str">
        <f>'Struktur CY'!C120</f>
        <v>---</v>
      </c>
      <c r="D661" s="181" t="str">
        <f>'Struktur CY'!D120</f>
        <v>m²</v>
      </c>
      <c r="E661" s="195">
        <f>'Struktur CY'!E120</f>
        <v>0</v>
      </c>
      <c r="F661" s="551">
        <f>'Struktur CY'!F120</f>
        <v>0</v>
      </c>
      <c r="G661" s="551" t="str">
        <f>'Struktur CY'!G120</f>
        <v>-</v>
      </c>
      <c r="H661" s="528">
        <f>'Struktur CY'!H120</f>
        <v>0</v>
      </c>
      <c r="I661" s="181" t="s">
        <v>65</v>
      </c>
      <c r="J661" s="181" t="s">
        <v>1095</v>
      </c>
      <c r="K661" s="181">
        <f>'Struktur CY'!I120</f>
        <v>0</v>
      </c>
    </row>
    <row r="662" spans="1:11" s="61" customFormat="1" ht="15" customHeight="1" x14ac:dyDescent="0.2">
      <c r="A662" s="181" t="str">
        <f>'Struktur CY'!A121</f>
        <v>---</v>
      </c>
      <c r="B662" s="181">
        <f>'Struktur CY'!B121</f>
        <v>0</v>
      </c>
      <c r="C662" s="181" t="str">
        <f>'Struktur CY'!C121</f>
        <v>---</v>
      </c>
      <c r="D662" s="181" t="str">
        <f>'Struktur CY'!D121</f>
        <v>m²</v>
      </c>
      <c r="E662" s="195">
        <f>'Struktur CY'!E121</f>
        <v>0</v>
      </c>
      <c r="F662" s="551">
        <f>'Struktur CY'!F121</f>
        <v>0</v>
      </c>
      <c r="G662" s="551" t="str">
        <f>'Struktur CY'!G121</f>
        <v>-</v>
      </c>
      <c r="H662" s="528">
        <f>'Struktur CY'!H121</f>
        <v>0</v>
      </c>
      <c r="I662" s="181" t="s">
        <v>65</v>
      </c>
      <c r="J662" s="181" t="s">
        <v>1095</v>
      </c>
      <c r="K662" s="181">
        <f>'Struktur CY'!I121</f>
        <v>0</v>
      </c>
    </row>
    <row r="663" spans="1:11" s="61" customFormat="1" ht="15" customHeight="1" x14ac:dyDescent="0.2">
      <c r="A663" s="181" t="str">
        <f>'Struktur CY'!A122</f>
        <v>---</v>
      </c>
      <c r="B663" s="181">
        <f>'Struktur CY'!B122</f>
        <v>0</v>
      </c>
      <c r="C663" s="181" t="str">
        <f>'Struktur CY'!C122</f>
        <v>---</v>
      </c>
      <c r="D663" s="181" t="str">
        <f>'Struktur CY'!D122</f>
        <v>m²</v>
      </c>
      <c r="E663" s="195">
        <f>'Struktur CY'!E122</f>
        <v>0</v>
      </c>
      <c r="F663" s="551">
        <f>'Struktur CY'!F122</f>
        <v>0</v>
      </c>
      <c r="G663" s="551" t="str">
        <f>'Struktur CY'!G122</f>
        <v>-</v>
      </c>
      <c r="H663" s="528">
        <f>'Struktur CY'!H122</f>
        <v>0</v>
      </c>
      <c r="I663" s="181" t="s">
        <v>65</v>
      </c>
      <c r="J663" s="181" t="s">
        <v>1095</v>
      </c>
      <c r="K663" s="181">
        <f>'Struktur CY'!I122</f>
        <v>0</v>
      </c>
    </row>
    <row r="664" spans="1:11" s="61" customFormat="1" ht="15" customHeight="1" x14ac:dyDescent="0.2">
      <c r="A664" s="181" t="str">
        <f>'Struktur CY'!A123</f>
        <v>---</v>
      </c>
      <c r="B664" s="181">
        <f>'Struktur CY'!B123</f>
        <v>0</v>
      </c>
      <c r="C664" s="181" t="str">
        <f>'Struktur CY'!C123</f>
        <v>---</v>
      </c>
      <c r="D664" s="181" t="str">
        <f>'Struktur CY'!D123</f>
        <v>m²</v>
      </c>
      <c r="E664" s="195">
        <f>'Struktur CY'!E123</f>
        <v>0</v>
      </c>
      <c r="F664" s="551">
        <f>'Struktur CY'!F123</f>
        <v>0</v>
      </c>
      <c r="G664" s="551" t="str">
        <f>'Struktur CY'!G123</f>
        <v>-</v>
      </c>
      <c r="H664" s="528">
        <f>'Struktur CY'!H123</f>
        <v>0</v>
      </c>
      <c r="I664" s="181" t="s">
        <v>65</v>
      </c>
      <c r="J664" s="181" t="s">
        <v>1095</v>
      </c>
      <c r="K664" s="181">
        <f>'Struktur CY'!I123</f>
        <v>0</v>
      </c>
    </row>
    <row r="665" spans="1:11" s="61" customFormat="1" ht="15" customHeight="1" x14ac:dyDescent="0.2">
      <c r="A665" s="181" t="str">
        <f>'Struktur CY'!A124</f>
        <v>---</v>
      </c>
      <c r="B665" s="181">
        <f>'Struktur CY'!B124</f>
        <v>0</v>
      </c>
      <c r="C665" s="181" t="str">
        <f>'Struktur CY'!C124</f>
        <v>---</v>
      </c>
      <c r="D665" s="181" t="str">
        <f>'Struktur CY'!D124</f>
        <v>m²</v>
      </c>
      <c r="E665" s="195">
        <f>'Struktur CY'!E124</f>
        <v>0</v>
      </c>
      <c r="F665" s="551">
        <f>'Struktur CY'!F124</f>
        <v>0</v>
      </c>
      <c r="G665" s="551" t="str">
        <f>'Struktur CY'!G124</f>
        <v>-</v>
      </c>
      <c r="H665" s="528">
        <f>'Struktur CY'!H124</f>
        <v>0</v>
      </c>
      <c r="I665" s="181" t="s">
        <v>65</v>
      </c>
      <c r="J665" s="181" t="s">
        <v>1095</v>
      </c>
      <c r="K665" s="181">
        <f>'Struktur CY'!I124</f>
        <v>0</v>
      </c>
    </row>
    <row r="666" spans="1:11" s="61" customFormat="1" ht="15" customHeight="1" x14ac:dyDescent="0.2">
      <c r="A666" s="181" t="str">
        <f>'Struktur CY'!A125</f>
        <v>---</v>
      </c>
      <c r="B666" s="181">
        <f>'Struktur CY'!B125</f>
        <v>0</v>
      </c>
      <c r="C666" s="181" t="str">
        <f>'Struktur CY'!C125</f>
        <v>---</v>
      </c>
      <c r="D666" s="181" t="str">
        <f>'Struktur CY'!D125</f>
        <v>m²</v>
      </c>
      <c r="E666" s="195">
        <f>'Struktur CY'!E125</f>
        <v>0</v>
      </c>
      <c r="F666" s="551">
        <f>'Struktur CY'!F125</f>
        <v>0</v>
      </c>
      <c r="G666" s="551" t="str">
        <f>'Struktur CY'!G125</f>
        <v>-</v>
      </c>
      <c r="H666" s="528">
        <f>'Struktur CY'!H125</f>
        <v>0</v>
      </c>
      <c r="I666" s="181" t="s">
        <v>65</v>
      </c>
      <c r="J666" s="181" t="s">
        <v>1095</v>
      </c>
      <c r="K666" s="181">
        <f>'Struktur CY'!I125</f>
        <v>0</v>
      </c>
    </row>
    <row r="667" spans="1:11" s="61" customFormat="1" ht="15" customHeight="1" x14ac:dyDescent="0.2">
      <c r="A667" s="181" t="str">
        <f>'Struktur CY'!A126</f>
        <v>---</v>
      </c>
      <c r="B667" s="181">
        <f>'Struktur CY'!B126</f>
        <v>0</v>
      </c>
      <c r="C667" s="181" t="str">
        <f>'Struktur CY'!C126</f>
        <v>---</v>
      </c>
      <c r="D667" s="181" t="str">
        <f>'Struktur CY'!D126</f>
        <v>m²</v>
      </c>
      <c r="E667" s="195">
        <f>'Struktur CY'!E126</f>
        <v>0</v>
      </c>
      <c r="F667" s="551">
        <f>'Struktur CY'!F126</f>
        <v>0</v>
      </c>
      <c r="G667" s="551" t="str">
        <f>'Struktur CY'!G126</f>
        <v>-</v>
      </c>
      <c r="H667" s="528">
        <f>'Struktur CY'!H126</f>
        <v>0</v>
      </c>
      <c r="I667" s="181" t="s">
        <v>65</v>
      </c>
      <c r="J667" s="181" t="s">
        <v>1095</v>
      </c>
      <c r="K667" s="181">
        <f>'Struktur CY'!I126</f>
        <v>0</v>
      </c>
    </row>
    <row r="668" spans="1:11" s="61" customFormat="1" ht="15" customHeight="1" x14ac:dyDescent="0.2">
      <c r="A668" s="181" t="str">
        <f>'Struktur CY'!A127</f>
        <v>---</v>
      </c>
      <c r="B668" s="181">
        <f>'Struktur CY'!B127</f>
        <v>0</v>
      </c>
      <c r="C668" s="181" t="str">
        <f>'Struktur CY'!C127</f>
        <v>---</v>
      </c>
      <c r="D668" s="181" t="str">
        <f>'Struktur CY'!D127</f>
        <v>m²</v>
      </c>
      <c r="E668" s="195">
        <f>'Struktur CY'!E127</f>
        <v>0</v>
      </c>
      <c r="F668" s="551">
        <f>'Struktur CY'!F127</f>
        <v>0</v>
      </c>
      <c r="G668" s="551" t="str">
        <f>'Struktur CY'!G127</f>
        <v>-</v>
      </c>
      <c r="H668" s="528">
        <f>'Struktur CY'!H127</f>
        <v>0</v>
      </c>
      <c r="I668" s="181" t="s">
        <v>65</v>
      </c>
      <c r="J668" s="181" t="s">
        <v>1095</v>
      </c>
      <c r="K668" s="181">
        <f>'Struktur CY'!I127</f>
        <v>0</v>
      </c>
    </row>
    <row r="669" spans="1:11" s="61" customFormat="1" ht="15" customHeight="1" x14ac:dyDescent="0.2">
      <c r="A669" s="181" t="str">
        <f>'Struktur CY'!A128</f>
        <v>---</v>
      </c>
      <c r="B669" s="181">
        <f>'Struktur CY'!B128</f>
        <v>0</v>
      </c>
      <c r="C669" s="181" t="str">
        <f>'Struktur CY'!C128</f>
        <v>---</v>
      </c>
      <c r="D669" s="181" t="str">
        <f>'Struktur CY'!D128</f>
        <v>m²</v>
      </c>
      <c r="E669" s="195">
        <f>'Struktur CY'!E128</f>
        <v>0</v>
      </c>
      <c r="F669" s="551">
        <f>'Struktur CY'!F128</f>
        <v>0</v>
      </c>
      <c r="G669" s="551" t="str">
        <f>'Struktur CY'!G128</f>
        <v>-</v>
      </c>
      <c r="H669" s="528">
        <f>'Struktur CY'!H128</f>
        <v>0</v>
      </c>
      <c r="I669" s="181" t="s">
        <v>65</v>
      </c>
      <c r="J669" s="181" t="s">
        <v>1095</v>
      </c>
      <c r="K669" s="181">
        <f>'Struktur CY'!I128</f>
        <v>0</v>
      </c>
    </row>
    <row r="670" spans="1:11" s="61" customFormat="1" ht="15" customHeight="1" x14ac:dyDescent="0.2">
      <c r="A670" s="181" t="str">
        <f>'Struktur CY'!A129</f>
        <v>---</v>
      </c>
      <c r="B670" s="181">
        <f>'Struktur CY'!B129</f>
        <v>0</v>
      </c>
      <c r="C670" s="181" t="str">
        <f>'Struktur CY'!C129</f>
        <v>---</v>
      </c>
      <c r="D670" s="181" t="str">
        <f>'Struktur CY'!D129</f>
        <v>m²</v>
      </c>
      <c r="E670" s="195">
        <f>'Struktur CY'!E129</f>
        <v>0</v>
      </c>
      <c r="F670" s="551">
        <f>'Struktur CY'!F129</f>
        <v>0</v>
      </c>
      <c r="G670" s="551" t="str">
        <f>'Struktur CY'!G129</f>
        <v>-</v>
      </c>
      <c r="H670" s="528">
        <f>'Struktur CY'!H129</f>
        <v>0</v>
      </c>
      <c r="I670" s="181" t="s">
        <v>65</v>
      </c>
      <c r="J670" s="181" t="s">
        <v>1095</v>
      </c>
      <c r="K670" s="181">
        <f>'Struktur CY'!I129</f>
        <v>0</v>
      </c>
    </row>
    <row r="671" spans="1:11" s="61" customFormat="1" ht="15" customHeight="1" x14ac:dyDescent="0.2">
      <c r="A671" s="181" t="str">
        <f>'Struktur CY'!A130</f>
        <v>---</v>
      </c>
      <c r="B671" s="181">
        <f>'Struktur CY'!B130</f>
        <v>0</v>
      </c>
      <c r="C671" s="181" t="str">
        <f>'Struktur CY'!C130</f>
        <v>---</v>
      </c>
      <c r="D671" s="181" t="str">
        <f>'Struktur CY'!D130</f>
        <v>m²</v>
      </c>
      <c r="E671" s="195">
        <f>'Struktur CY'!E130</f>
        <v>0</v>
      </c>
      <c r="F671" s="551">
        <f>'Struktur CY'!F130</f>
        <v>0</v>
      </c>
      <c r="G671" s="551" t="str">
        <f>'Struktur CY'!G130</f>
        <v>-</v>
      </c>
      <c r="H671" s="528">
        <f>'Struktur CY'!H130</f>
        <v>0</v>
      </c>
      <c r="I671" s="181" t="s">
        <v>65</v>
      </c>
      <c r="J671" s="181" t="s">
        <v>1095</v>
      </c>
      <c r="K671" s="181">
        <f>'Struktur CY'!I130</f>
        <v>0</v>
      </c>
    </row>
    <row r="672" spans="1:11" s="61" customFormat="1" ht="15" customHeight="1" x14ac:dyDescent="0.2">
      <c r="A672" s="181" t="str">
        <f>'Struktur CY'!A131</f>
        <v>---</v>
      </c>
      <c r="B672" s="181">
        <f>'Struktur CY'!B131</f>
        <v>0</v>
      </c>
      <c r="C672" s="181" t="str">
        <f>'Struktur CY'!C131</f>
        <v>---</v>
      </c>
      <c r="D672" s="181" t="str">
        <f>'Struktur CY'!D131</f>
        <v>m²</v>
      </c>
      <c r="E672" s="195">
        <f>'Struktur CY'!E131</f>
        <v>0</v>
      </c>
      <c r="F672" s="551">
        <f>'Struktur CY'!F131</f>
        <v>0</v>
      </c>
      <c r="G672" s="551" t="str">
        <f>'Struktur CY'!G131</f>
        <v>-</v>
      </c>
      <c r="H672" s="528">
        <f>'Struktur CY'!H131</f>
        <v>0</v>
      </c>
      <c r="I672" s="181" t="s">
        <v>65</v>
      </c>
      <c r="J672" s="181" t="s">
        <v>1095</v>
      </c>
      <c r="K672" s="181">
        <f>'Struktur CY'!I131</f>
        <v>0</v>
      </c>
    </row>
    <row r="673" spans="1:259" s="61" customFormat="1" ht="15" customHeight="1" x14ac:dyDescent="0.2">
      <c r="A673" s="181" t="str">
        <f>'Struktur CY'!A132</f>
        <v>---</v>
      </c>
      <c r="B673" s="181">
        <f>'Struktur CY'!B132</f>
        <v>0</v>
      </c>
      <c r="C673" s="181" t="str">
        <f>'Struktur CY'!C132</f>
        <v>---</v>
      </c>
      <c r="D673" s="181" t="str">
        <f>'Struktur CY'!D132</f>
        <v>m²</v>
      </c>
      <c r="E673" s="195">
        <f>'Struktur CY'!E132</f>
        <v>0</v>
      </c>
      <c r="F673" s="551">
        <f>'Struktur CY'!F132</f>
        <v>0</v>
      </c>
      <c r="G673" s="551" t="str">
        <f>'Struktur CY'!G132</f>
        <v>-</v>
      </c>
      <c r="H673" s="528">
        <f>'Struktur CY'!H132</f>
        <v>0</v>
      </c>
      <c r="I673" s="181" t="s">
        <v>65</v>
      </c>
      <c r="J673" s="181" t="s">
        <v>1095</v>
      </c>
      <c r="K673" s="181">
        <f>'Struktur CY'!I132</f>
        <v>0</v>
      </c>
    </row>
    <row r="674" spans="1:259" s="61" customFormat="1" ht="15" customHeight="1" x14ac:dyDescent="0.2">
      <c r="A674" s="181" t="str">
        <f>'Struktur CY'!A133</f>
        <v>---</v>
      </c>
      <c r="B674" s="181">
        <f>'Struktur CY'!B133</f>
        <v>0</v>
      </c>
      <c r="C674" s="181" t="str">
        <f>'Struktur CY'!C133</f>
        <v>---</v>
      </c>
      <c r="D674" s="181" t="str">
        <f>'Struktur CY'!D133</f>
        <v>m²</v>
      </c>
      <c r="E674" s="195">
        <f>'Struktur CY'!E133</f>
        <v>0</v>
      </c>
      <c r="F674" s="551">
        <f>'Struktur CY'!F133</f>
        <v>0</v>
      </c>
      <c r="G674" s="551" t="str">
        <f>'Struktur CY'!G133</f>
        <v>-</v>
      </c>
      <c r="H674" s="528">
        <f>'Struktur CY'!H133</f>
        <v>0</v>
      </c>
      <c r="I674" s="181" t="s">
        <v>65</v>
      </c>
      <c r="J674" s="181" t="s">
        <v>1095</v>
      </c>
      <c r="K674" s="181">
        <f>'Struktur CY'!I133</f>
        <v>0</v>
      </c>
    </row>
    <row r="675" spans="1:259" s="61" customFormat="1" ht="15" customHeight="1" x14ac:dyDescent="0.2">
      <c r="A675" s="181" t="str">
        <f>'Struktur CY'!A134</f>
        <v>---</v>
      </c>
      <c r="B675" s="181">
        <f>'Struktur CY'!B134</f>
        <v>0</v>
      </c>
      <c r="C675" s="181" t="str">
        <f>'Struktur CY'!C134</f>
        <v>---</v>
      </c>
      <c r="D675" s="181" t="str">
        <f>'Struktur CY'!D134</f>
        <v>m²</v>
      </c>
      <c r="E675" s="195">
        <f>'Struktur CY'!E134</f>
        <v>0</v>
      </c>
      <c r="F675" s="551">
        <f>'Struktur CY'!F134</f>
        <v>0</v>
      </c>
      <c r="G675" s="551" t="str">
        <f>'Struktur CY'!G134</f>
        <v>-</v>
      </c>
      <c r="H675" s="528">
        <f>'Struktur CY'!H134</f>
        <v>0</v>
      </c>
      <c r="I675" s="181" t="s">
        <v>65</v>
      </c>
      <c r="J675" s="181" t="s">
        <v>1095</v>
      </c>
      <c r="K675" s="181">
        <f>'Struktur CY'!I134</f>
        <v>0</v>
      </c>
    </row>
    <row r="676" spans="1:259" s="61" customFormat="1" ht="15" customHeight="1" x14ac:dyDescent="0.2">
      <c r="A676" s="181" t="str">
        <f>'Struktur CY'!A135</f>
        <v>---</v>
      </c>
      <c r="B676" s="181">
        <f>'Struktur CY'!B135</f>
        <v>0</v>
      </c>
      <c r="C676" s="181" t="str">
        <f>'Struktur CY'!C135</f>
        <v>---</v>
      </c>
      <c r="D676" s="181" t="str">
        <f>'Struktur CY'!D135</f>
        <v>m²</v>
      </c>
      <c r="E676" s="195">
        <f>'Struktur CY'!E135</f>
        <v>0</v>
      </c>
      <c r="F676" s="551">
        <f>'Struktur CY'!F135</f>
        <v>0</v>
      </c>
      <c r="G676" s="551" t="str">
        <f>'Struktur CY'!G135</f>
        <v>-</v>
      </c>
      <c r="H676" s="528">
        <f>'Struktur CY'!H135</f>
        <v>0</v>
      </c>
      <c r="I676" s="181" t="s">
        <v>65</v>
      </c>
      <c r="J676" s="181" t="s">
        <v>1095</v>
      </c>
      <c r="K676" s="181">
        <f>'Struktur CY'!I135</f>
        <v>0</v>
      </c>
    </row>
    <row r="677" spans="1:259" s="180" customFormat="1" ht="15" customHeight="1" x14ac:dyDescent="0.2">
      <c r="A677" s="225"/>
      <c r="B677" s="225"/>
      <c r="C677" s="225"/>
      <c r="D677" s="225"/>
      <c r="E677" s="225"/>
      <c r="F677" s="225"/>
      <c r="G677" s="225"/>
      <c r="H677" s="226"/>
      <c r="I677" s="225"/>
      <c r="J677" s="227"/>
      <c r="K677" s="225"/>
      <c r="L677" s="61"/>
      <c r="M677" s="61"/>
      <c r="N677" s="61"/>
      <c r="O677" s="61"/>
      <c r="P677" s="61"/>
      <c r="Q677" s="61"/>
      <c r="R677" s="61"/>
      <c r="S677" s="61"/>
      <c r="T677" s="61"/>
      <c r="U677" s="61"/>
      <c r="V677" s="61"/>
      <c r="W677" s="61"/>
      <c r="X677" s="61"/>
      <c r="Y677" s="61"/>
      <c r="Z677" s="61"/>
      <c r="AA677" s="61"/>
      <c r="AB677" s="61"/>
      <c r="AC677" s="61"/>
      <c r="AD677" s="61"/>
      <c r="AE677" s="61"/>
      <c r="AF677" s="61"/>
      <c r="AG677" s="61"/>
      <c r="AH677" s="61"/>
      <c r="AI677" s="61"/>
      <c r="AJ677" s="61"/>
      <c r="AK677" s="61"/>
      <c r="AL677" s="61"/>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c r="CT677" s="61"/>
      <c r="CU677" s="61"/>
      <c r="CV677" s="61"/>
      <c r="CW677" s="61"/>
      <c r="CX677" s="61"/>
      <c r="CY677" s="61"/>
      <c r="CZ677" s="61"/>
      <c r="DA677" s="61"/>
      <c r="DB677" s="61"/>
      <c r="DC677" s="61"/>
      <c r="DD677" s="61"/>
      <c r="DE677" s="61"/>
      <c r="DF677" s="61"/>
      <c r="DG677" s="61"/>
      <c r="DH677" s="61"/>
      <c r="DI677" s="61"/>
      <c r="DJ677" s="61"/>
      <c r="DK677" s="61"/>
      <c r="DL677" s="61"/>
      <c r="DM677" s="61"/>
      <c r="DN677" s="61"/>
      <c r="DO677" s="61"/>
      <c r="DP677" s="61"/>
      <c r="DQ677" s="61"/>
      <c r="DR677" s="61"/>
      <c r="DS677" s="61"/>
      <c r="DT677" s="61"/>
      <c r="DU677" s="61"/>
      <c r="DV677" s="61"/>
      <c r="DW677" s="61"/>
      <c r="DX677" s="61"/>
      <c r="DY677" s="61"/>
      <c r="DZ677" s="61"/>
      <c r="EA677" s="61"/>
      <c r="EB677" s="61"/>
      <c r="EC677" s="61"/>
      <c r="ED677" s="61"/>
      <c r="EE677" s="61"/>
      <c r="EF677" s="61"/>
      <c r="EG677" s="61"/>
      <c r="EH677" s="61"/>
      <c r="EI677" s="61"/>
      <c r="EJ677" s="61"/>
      <c r="EK677" s="61"/>
      <c r="EL677" s="61"/>
      <c r="EM677" s="61"/>
      <c r="EN677" s="61"/>
      <c r="EO677" s="61"/>
      <c r="EP677" s="61"/>
      <c r="EQ677" s="61"/>
      <c r="ER677" s="61"/>
      <c r="ES677" s="61"/>
      <c r="ET677" s="61"/>
      <c r="EU677" s="61"/>
      <c r="EV677" s="61"/>
      <c r="EW677" s="61"/>
      <c r="EX677" s="61"/>
      <c r="EY677" s="61"/>
      <c r="EZ677" s="61"/>
      <c r="FA677" s="61"/>
      <c r="FB677" s="61"/>
      <c r="FC677" s="61"/>
      <c r="FD677" s="61"/>
      <c r="FE677" s="61"/>
      <c r="FF677" s="61"/>
      <c r="FG677" s="61"/>
      <c r="FH677" s="61"/>
      <c r="FI677" s="61"/>
      <c r="FJ677" s="61"/>
      <c r="FK677" s="61"/>
      <c r="FL677" s="61"/>
      <c r="FM677" s="61"/>
      <c r="FN677" s="61"/>
      <c r="FO677" s="61"/>
      <c r="FP677" s="61"/>
      <c r="FQ677" s="61"/>
      <c r="FR677" s="61"/>
      <c r="FS677" s="61"/>
      <c r="FT677" s="61"/>
      <c r="FU677" s="61"/>
      <c r="FV677" s="61"/>
      <c r="FW677" s="61"/>
      <c r="FX677" s="61"/>
      <c r="FY677" s="61"/>
      <c r="FZ677" s="61"/>
      <c r="GA677" s="61"/>
      <c r="GB677" s="61"/>
      <c r="GC677" s="61"/>
      <c r="GD677" s="61"/>
      <c r="GE677" s="61"/>
      <c r="GF677" s="61"/>
      <c r="GG677" s="61"/>
      <c r="GH677" s="61"/>
      <c r="GI677" s="61"/>
      <c r="GJ677" s="61"/>
      <c r="GK677" s="61"/>
      <c r="GL677" s="61"/>
      <c r="GM677" s="61"/>
      <c r="GN677" s="61"/>
      <c r="GO677" s="61"/>
      <c r="GP677" s="61"/>
      <c r="GQ677" s="61"/>
      <c r="GR677" s="61"/>
      <c r="GS677" s="61"/>
      <c r="GT677" s="61"/>
      <c r="GU677" s="61"/>
      <c r="GV677" s="61"/>
      <c r="GW677" s="61"/>
      <c r="GX677" s="61"/>
      <c r="GY677" s="61"/>
      <c r="GZ677" s="61"/>
      <c r="HA677" s="61"/>
      <c r="HB677" s="61"/>
      <c r="HC677" s="61"/>
      <c r="HD677" s="61"/>
      <c r="HE677" s="61"/>
      <c r="HF677" s="61"/>
      <c r="HG677" s="61"/>
      <c r="HH677" s="61"/>
      <c r="HI677" s="61"/>
      <c r="HJ677" s="61"/>
      <c r="HK677" s="61"/>
      <c r="HL677" s="61"/>
      <c r="HM677" s="61"/>
      <c r="HN677" s="61"/>
      <c r="HO677" s="61"/>
      <c r="HP677" s="61"/>
      <c r="HQ677" s="61"/>
      <c r="HR677" s="61"/>
      <c r="HS677" s="61"/>
      <c r="HT677" s="61"/>
      <c r="HU677" s="61"/>
      <c r="HV677" s="61"/>
      <c r="HW677" s="61"/>
      <c r="HX677" s="61"/>
      <c r="HY677" s="61"/>
      <c r="HZ677" s="61"/>
      <c r="IA677" s="61"/>
      <c r="IB677" s="61"/>
      <c r="IC677" s="61"/>
      <c r="ID677" s="61"/>
      <c r="IE677" s="61"/>
      <c r="IF677" s="61"/>
      <c r="IG677" s="61"/>
      <c r="IH677" s="61"/>
      <c r="II677" s="61"/>
      <c r="IJ677" s="61"/>
      <c r="IK677" s="61"/>
      <c r="IL677" s="61"/>
      <c r="IM677" s="61"/>
      <c r="IN677" s="61"/>
      <c r="IO677" s="61"/>
      <c r="IP677" s="61"/>
      <c r="IQ677" s="61"/>
      <c r="IR677" s="61"/>
      <c r="IS677" s="61"/>
      <c r="IT677" s="61"/>
      <c r="IU677" s="61"/>
      <c r="IV677" s="61"/>
      <c r="IW677" s="61"/>
      <c r="IX677" s="61"/>
      <c r="IY677" s="61"/>
    </row>
    <row r="678" spans="1:259" s="33" customFormat="1" ht="15" customHeight="1" x14ac:dyDescent="0.2">
      <c r="A678" s="383" t="s">
        <v>951</v>
      </c>
      <c r="B678" s="228" t="s">
        <v>130</v>
      </c>
      <c r="C678" s="228"/>
      <c r="D678" s="228"/>
      <c r="E678" s="228"/>
      <c r="F678" s="228"/>
      <c r="G678" s="229"/>
      <c r="H678" s="230">
        <f>H697</f>
        <v>0</v>
      </c>
      <c r="I678" s="391" t="s">
        <v>545</v>
      </c>
      <c r="J678" s="230"/>
      <c r="K678" s="391"/>
      <c r="L678" s="6"/>
      <c r="M678" s="31"/>
      <c r="N678" s="31"/>
      <c r="O678" s="31"/>
      <c r="P678" s="31"/>
      <c r="Q678" s="31"/>
      <c r="R678" s="31"/>
      <c r="S678" s="31"/>
      <c r="T678" s="31"/>
      <c r="U678" s="31"/>
      <c r="V678" s="31"/>
      <c r="W678" s="31"/>
      <c r="X678" s="31"/>
      <c r="Y678" s="31"/>
      <c r="Z678" s="31"/>
      <c r="AA678" s="31"/>
      <c r="AB678" s="31"/>
      <c r="AC678" s="31"/>
      <c r="AD678" s="31"/>
      <c r="AE678" s="31"/>
      <c r="AF678" s="32"/>
      <c r="AG678" s="32"/>
      <c r="AH678" s="32"/>
      <c r="AI678" s="32"/>
      <c r="AJ678" s="32"/>
      <c r="AK678" s="32"/>
      <c r="AL678" s="32"/>
      <c r="AM678" s="32"/>
      <c r="AN678" s="32"/>
      <c r="AO678" s="32"/>
      <c r="AP678" s="32"/>
      <c r="AQ678" s="32"/>
      <c r="AR678" s="32"/>
      <c r="AS678" s="32"/>
      <c r="AT678" s="32"/>
      <c r="AU678" s="32"/>
      <c r="AV678" s="32"/>
      <c r="AW678" s="32"/>
      <c r="AX678" s="32"/>
      <c r="AY678" s="32"/>
      <c r="AZ678" s="32"/>
      <c r="BA678" s="32"/>
      <c r="BB678" s="32"/>
      <c r="BC678" s="32"/>
      <c r="BD678" s="32"/>
      <c r="BE678" s="32"/>
      <c r="BF678" s="32"/>
      <c r="BG678" s="32"/>
      <c r="BH678" s="32"/>
      <c r="BI678" s="32"/>
      <c r="BJ678" s="32"/>
      <c r="BK678" s="32"/>
      <c r="BL678" s="32"/>
      <c r="BM678" s="32"/>
      <c r="BN678" s="32"/>
      <c r="BO678" s="32"/>
      <c r="BP678" s="32"/>
      <c r="BQ678" s="32"/>
      <c r="BR678" s="32"/>
      <c r="BS678" s="32"/>
      <c r="BT678" s="32"/>
      <c r="BU678" s="32"/>
      <c r="BV678" s="32"/>
      <c r="BW678" s="32"/>
      <c r="BX678" s="32"/>
      <c r="BY678" s="32"/>
      <c r="BZ678" s="32"/>
      <c r="CA678" s="32"/>
      <c r="CB678" s="32"/>
      <c r="CC678" s="32"/>
      <c r="CD678" s="32"/>
      <c r="CE678" s="32"/>
      <c r="CF678" s="32"/>
      <c r="CG678" s="32"/>
      <c r="CH678" s="32"/>
      <c r="CI678" s="32"/>
      <c r="CJ678" s="32"/>
      <c r="CK678" s="32"/>
      <c r="CL678" s="32"/>
      <c r="CM678" s="32"/>
      <c r="CN678" s="32"/>
      <c r="CO678" s="32"/>
      <c r="CP678" s="32"/>
      <c r="CQ678" s="32"/>
      <c r="CR678" s="32"/>
      <c r="CS678" s="32"/>
      <c r="CT678" s="32"/>
      <c r="CU678" s="32"/>
      <c r="CV678" s="32"/>
      <c r="CW678" s="32"/>
      <c r="CX678" s="32"/>
      <c r="CY678" s="32"/>
      <c r="CZ678" s="32"/>
      <c r="DA678" s="32"/>
      <c r="DB678" s="32"/>
      <c r="DC678" s="32"/>
      <c r="DD678" s="32"/>
      <c r="DE678" s="32"/>
      <c r="DF678" s="32"/>
      <c r="DG678" s="32"/>
      <c r="DH678" s="32"/>
      <c r="DI678" s="32"/>
      <c r="DJ678" s="32"/>
      <c r="DK678" s="32"/>
      <c r="DL678" s="32"/>
      <c r="DM678" s="32"/>
      <c r="DN678" s="32"/>
      <c r="DO678" s="32"/>
      <c r="DP678" s="32"/>
      <c r="DQ678" s="32"/>
      <c r="DR678" s="32"/>
      <c r="DS678" s="32"/>
      <c r="DT678" s="32"/>
      <c r="DU678" s="32"/>
      <c r="DV678" s="32"/>
      <c r="DW678" s="32"/>
      <c r="DX678" s="32"/>
      <c r="DY678" s="32"/>
      <c r="DZ678" s="32"/>
      <c r="EA678" s="32"/>
      <c r="EB678" s="32"/>
      <c r="EC678" s="32"/>
      <c r="ED678" s="32"/>
      <c r="EE678" s="32"/>
      <c r="EF678" s="32"/>
      <c r="EG678" s="32"/>
      <c r="EH678" s="32"/>
      <c r="EI678" s="32"/>
      <c r="EJ678" s="32"/>
      <c r="EK678" s="32"/>
      <c r="EL678" s="32"/>
      <c r="EM678" s="32"/>
      <c r="EN678" s="32"/>
      <c r="EO678" s="32"/>
      <c r="EP678" s="32"/>
      <c r="EQ678" s="32"/>
      <c r="ER678" s="32"/>
      <c r="ES678" s="32"/>
      <c r="ET678" s="32"/>
      <c r="EU678" s="32"/>
      <c r="EV678" s="32"/>
      <c r="EW678" s="32"/>
      <c r="EX678" s="32"/>
      <c r="EY678" s="32"/>
      <c r="EZ678" s="32"/>
      <c r="FA678" s="32"/>
      <c r="FB678" s="32"/>
      <c r="FC678" s="32"/>
      <c r="FD678" s="32"/>
      <c r="FE678" s="32"/>
      <c r="FF678" s="32"/>
      <c r="FG678" s="32"/>
      <c r="FH678" s="32"/>
      <c r="FI678" s="32"/>
      <c r="FJ678" s="32"/>
      <c r="FK678" s="32"/>
      <c r="FL678" s="32"/>
      <c r="FM678" s="32"/>
      <c r="FN678" s="32"/>
      <c r="FO678" s="32"/>
      <c r="FP678" s="32"/>
      <c r="FQ678" s="32"/>
      <c r="FR678" s="32"/>
      <c r="FS678" s="32"/>
      <c r="FT678" s="32"/>
      <c r="FU678" s="32"/>
      <c r="FV678" s="32"/>
      <c r="FW678" s="32"/>
      <c r="FX678" s="32"/>
      <c r="FY678" s="32"/>
      <c r="FZ678" s="32"/>
      <c r="GA678" s="32"/>
      <c r="GB678" s="32"/>
      <c r="GC678" s="32"/>
      <c r="GD678" s="32"/>
      <c r="GE678" s="32"/>
      <c r="GF678" s="32"/>
      <c r="GG678" s="32"/>
      <c r="GH678" s="32"/>
      <c r="GI678" s="32"/>
      <c r="GJ678" s="32"/>
      <c r="GK678" s="32"/>
      <c r="GL678" s="32"/>
      <c r="GM678" s="32"/>
      <c r="GN678" s="32"/>
      <c r="GO678" s="32"/>
      <c r="GP678" s="32"/>
      <c r="GQ678" s="32"/>
      <c r="GR678" s="32"/>
      <c r="GS678" s="32"/>
      <c r="GT678" s="32"/>
      <c r="GU678" s="32"/>
      <c r="GV678" s="32"/>
      <c r="GW678" s="32"/>
      <c r="GX678" s="32"/>
      <c r="GY678" s="32"/>
      <c r="GZ678" s="32"/>
      <c r="HA678" s="32"/>
      <c r="HB678" s="32"/>
      <c r="HC678" s="32"/>
      <c r="HD678" s="32"/>
      <c r="HE678" s="32"/>
      <c r="HF678" s="32"/>
      <c r="HG678" s="32"/>
      <c r="HH678" s="32"/>
      <c r="HI678" s="32"/>
      <c r="HJ678" s="32"/>
      <c r="HK678" s="32"/>
      <c r="HL678" s="32"/>
      <c r="HM678" s="32"/>
      <c r="HN678" s="32"/>
      <c r="HO678" s="32"/>
      <c r="HP678" s="32"/>
      <c r="HQ678" s="32"/>
      <c r="HR678" s="32"/>
      <c r="HS678" s="32"/>
      <c r="HT678" s="32"/>
      <c r="HU678" s="32"/>
      <c r="HV678" s="32"/>
      <c r="HW678" s="32"/>
      <c r="HX678" s="32"/>
      <c r="HY678" s="32"/>
      <c r="HZ678" s="32"/>
      <c r="IA678" s="32"/>
      <c r="IB678" s="32"/>
      <c r="IC678" s="32"/>
      <c r="ID678" s="32"/>
      <c r="IE678" s="32"/>
      <c r="IF678" s="32"/>
      <c r="IG678" s="32"/>
      <c r="IH678" s="32"/>
      <c r="II678" s="32"/>
      <c r="IJ678" s="32"/>
      <c r="IK678" s="32"/>
      <c r="IL678" s="32"/>
      <c r="IM678" s="32"/>
      <c r="IN678" s="32"/>
      <c r="IO678" s="32"/>
      <c r="IP678" s="32"/>
      <c r="IQ678" s="32"/>
      <c r="IR678" s="32"/>
      <c r="IS678" s="32"/>
      <c r="IT678" s="32"/>
      <c r="IU678" s="32"/>
      <c r="IV678" s="32"/>
      <c r="IW678" s="32"/>
      <c r="IX678" s="32"/>
      <c r="IY678" s="32"/>
    </row>
    <row r="679" spans="1:259" s="33" customFormat="1" ht="15" customHeight="1" x14ac:dyDescent="0.2">
      <c r="A679" s="382"/>
      <c r="B679" s="382"/>
      <c r="C679" s="382"/>
      <c r="D679" s="382"/>
      <c r="E679" s="382"/>
      <c r="F679" s="382"/>
      <c r="G679" s="382"/>
      <c r="H679" s="185"/>
      <c r="I679" s="231"/>
      <c r="J679" s="185"/>
      <c r="K679" s="231"/>
      <c r="L679" s="6"/>
      <c r="M679" s="6"/>
      <c r="N679" s="6"/>
      <c r="O679" s="31"/>
      <c r="P679" s="31"/>
      <c r="Q679" s="31"/>
      <c r="R679" s="31"/>
      <c r="S679" s="31"/>
      <c r="T679" s="31"/>
      <c r="U679" s="31"/>
      <c r="V679" s="31"/>
      <c r="W679" s="31"/>
      <c r="X679" s="31"/>
      <c r="Y679" s="31"/>
      <c r="Z679" s="31"/>
      <c r="AA679" s="31"/>
      <c r="AB679" s="31"/>
      <c r="AC679" s="31"/>
      <c r="AD679" s="31"/>
      <c r="AE679" s="31"/>
      <c r="AF679" s="32"/>
      <c r="AG679" s="32"/>
      <c r="AH679" s="32"/>
      <c r="AI679" s="32"/>
      <c r="AJ679" s="32"/>
      <c r="AK679" s="32"/>
      <c r="AL679" s="32"/>
      <c r="AM679" s="32"/>
      <c r="AN679" s="32"/>
      <c r="AO679" s="32"/>
      <c r="AP679" s="32"/>
      <c r="AQ679" s="32"/>
      <c r="AR679" s="32"/>
      <c r="AS679" s="32"/>
      <c r="AT679" s="32"/>
      <c r="AU679" s="32"/>
      <c r="AV679" s="32"/>
      <c r="AW679" s="32"/>
      <c r="AX679" s="32"/>
      <c r="AY679" s="32"/>
      <c r="AZ679" s="32"/>
      <c r="BA679" s="32"/>
      <c r="BB679" s="32"/>
      <c r="BC679" s="32"/>
      <c r="BD679" s="32"/>
      <c r="BE679" s="32"/>
      <c r="BF679" s="32"/>
      <c r="BG679" s="32"/>
      <c r="BH679" s="32"/>
      <c r="BI679" s="32"/>
      <c r="BJ679" s="32"/>
      <c r="BK679" s="32"/>
      <c r="BL679" s="32"/>
      <c r="BM679" s="32"/>
      <c r="BN679" s="32"/>
      <c r="BO679" s="32"/>
      <c r="BP679" s="32"/>
      <c r="BQ679" s="32"/>
      <c r="BR679" s="32"/>
      <c r="BS679" s="32"/>
      <c r="BT679" s="32"/>
      <c r="BU679" s="32"/>
      <c r="BV679" s="32"/>
      <c r="BW679" s="32"/>
      <c r="BX679" s="32"/>
      <c r="BY679" s="32"/>
      <c r="BZ679" s="32"/>
      <c r="CA679" s="32"/>
      <c r="CB679" s="32"/>
      <c r="CC679" s="32"/>
      <c r="CD679" s="32"/>
      <c r="CE679" s="32"/>
      <c r="CF679" s="32"/>
      <c r="CG679" s="32"/>
      <c r="CH679" s="32"/>
      <c r="CI679" s="32"/>
      <c r="CJ679" s="32"/>
      <c r="CK679" s="32"/>
      <c r="CL679" s="32"/>
      <c r="CM679" s="32"/>
      <c r="CN679" s="32"/>
      <c r="CO679" s="32"/>
      <c r="CP679" s="32"/>
      <c r="CQ679" s="32"/>
      <c r="CR679" s="32"/>
      <c r="CS679" s="32"/>
      <c r="CT679" s="32"/>
      <c r="CU679" s="32"/>
      <c r="CV679" s="32"/>
      <c r="CW679" s="32"/>
      <c r="CX679" s="32"/>
      <c r="CY679" s="32"/>
      <c r="CZ679" s="32"/>
      <c r="DA679" s="32"/>
      <c r="DB679" s="32"/>
      <c r="DC679" s="32"/>
      <c r="DD679" s="32"/>
      <c r="DE679" s="32"/>
      <c r="DF679" s="32"/>
      <c r="DG679" s="32"/>
      <c r="DH679" s="32"/>
      <c r="DI679" s="32"/>
      <c r="DJ679" s="32"/>
      <c r="DK679" s="32"/>
      <c r="DL679" s="32"/>
      <c r="DM679" s="32"/>
      <c r="DN679" s="32"/>
      <c r="DO679" s="32"/>
      <c r="DP679" s="32"/>
      <c r="DQ679" s="32"/>
      <c r="DR679" s="32"/>
      <c r="DS679" s="32"/>
      <c r="DT679" s="32"/>
      <c r="DU679" s="32"/>
      <c r="DV679" s="32"/>
      <c r="DW679" s="32"/>
      <c r="DX679" s="32"/>
      <c r="DY679" s="32"/>
      <c r="DZ679" s="32"/>
      <c r="EA679" s="32"/>
      <c r="EB679" s="32"/>
      <c r="EC679" s="32"/>
      <c r="ED679" s="32"/>
      <c r="EE679" s="32"/>
      <c r="EF679" s="32"/>
      <c r="EG679" s="32"/>
      <c r="EH679" s="32"/>
      <c r="EI679" s="32"/>
      <c r="EJ679" s="32"/>
      <c r="EK679" s="32"/>
      <c r="EL679" s="32"/>
      <c r="EM679" s="32"/>
      <c r="EN679" s="32"/>
      <c r="EO679" s="32"/>
      <c r="EP679" s="32"/>
      <c r="EQ679" s="32"/>
      <c r="ER679" s="32"/>
      <c r="ES679" s="32"/>
      <c r="ET679" s="32"/>
      <c r="EU679" s="32"/>
      <c r="EV679" s="32"/>
      <c r="EW679" s="32"/>
      <c r="EX679" s="32"/>
      <c r="EY679" s="32"/>
      <c r="EZ679" s="32"/>
      <c r="FA679" s="32"/>
      <c r="FB679" s="32"/>
      <c r="FC679" s="32"/>
      <c r="FD679" s="32"/>
      <c r="FE679" s="32"/>
      <c r="FF679" s="32"/>
      <c r="FG679" s="32"/>
      <c r="FH679" s="32"/>
      <c r="FI679" s="32"/>
      <c r="FJ679" s="32"/>
      <c r="FK679" s="32"/>
      <c r="FL679" s="32"/>
      <c r="FM679" s="32"/>
      <c r="FN679" s="32"/>
      <c r="FO679" s="32"/>
      <c r="FP679" s="32"/>
      <c r="FQ679" s="32"/>
      <c r="FR679" s="32"/>
      <c r="FS679" s="32"/>
      <c r="FT679" s="32"/>
      <c r="FU679" s="32"/>
      <c r="FV679" s="32"/>
      <c r="FW679" s="32"/>
      <c r="FX679" s="32"/>
      <c r="FY679" s="32"/>
      <c r="FZ679" s="32"/>
      <c r="GA679" s="32"/>
      <c r="GB679" s="32"/>
      <c r="GC679" s="32"/>
      <c r="GD679" s="32"/>
      <c r="GE679" s="32"/>
      <c r="GF679" s="32"/>
      <c r="GG679" s="32"/>
      <c r="GH679" s="32"/>
      <c r="GI679" s="32"/>
      <c r="GJ679" s="32"/>
      <c r="GK679" s="32"/>
      <c r="GL679" s="32"/>
      <c r="GM679" s="32"/>
      <c r="GN679" s="32"/>
      <c r="GO679" s="32"/>
      <c r="GP679" s="32"/>
      <c r="GQ679" s="32"/>
      <c r="GR679" s="32"/>
      <c r="GS679" s="32"/>
      <c r="GT679" s="32"/>
      <c r="GU679" s="32"/>
      <c r="GV679" s="32"/>
      <c r="GW679" s="32"/>
      <c r="GX679" s="32"/>
      <c r="GY679" s="32"/>
      <c r="GZ679" s="32"/>
      <c r="HA679" s="32"/>
      <c r="HB679" s="32"/>
      <c r="HC679" s="32"/>
      <c r="HD679" s="32"/>
      <c r="HE679" s="32"/>
      <c r="HF679" s="32"/>
      <c r="HG679" s="32"/>
      <c r="HH679" s="32"/>
      <c r="HI679" s="32"/>
      <c r="HJ679" s="32"/>
      <c r="HK679" s="32"/>
      <c r="HL679" s="32"/>
      <c r="HM679" s="32"/>
      <c r="HN679" s="32"/>
      <c r="HO679" s="32"/>
      <c r="HP679" s="32"/>
      <c r="HQ679" s="32"/>
      <c r="HR679" s="32"/>
      <c r="HS679" s="32"/>
      <c r="HT679" s="32"/>
      <c r="HU679" s="32"/>
      <c r="HV679" s="32"/>
      <c r="HW679" s="32"/>
      <c r="HX679" s="32"/>
      <c r="HY679" s="32"/>
      <c r="HZ679" s="32"/>
      <c r="IA679" s="32"/>
      <c r="IB679" s="32"/>
      <c r="IC679" s="32"/>
      <c r="ID679" s="32"/>
      <c r="IE679" s="32"/>
      <c r="IF679" s="32"/>
      <c r="IG679" s="32"/>
      <c r="IH679" s="32"/>
      <c r="II679" s="32"/>
      <c r="IJ679" s="32"/>
      <c r="IK679" s="32"/>
      <c r="IL679" s="32"/>
      <c r="IM679" s="32"/>
      <c r="IN679" s="32"/>
      <c r="IO679" s="32"/>
      <c r="IP679" s="32"/>
      <c r="IQ679" s="32"/>
      <c r="IR679" s="32"/>
      <c r="IS679" s="32"/>
      <c r="IT679" s="32"/>
      <c r="IU679" s="32"/>
      <c r="IV679" s="32"/>
      <c r="IW679" s="32"/>
      <c r="IX679" s="32"/>
      <c r="IY679" s="32"/>
    </row>
    <row r="680" spans="1:259" s="33" customFormat="1" ht="15" customHeight="1" x14ac:dyDescent="0.2">
      <c r="A680" s="383" t="s">
        <v>71</v>
      </c>
      <c r="B680" s="228" t="s">
        <v>933</v>
      </c>
      <c r="C680" s="228"/>
      <c r="D680" s="228"/>
      <c r="E680" s="228"/>
      <c r="F680" s="228"/>
      <c r="G680" s="228"/>
      <c r="H680" s="230">
        <f>SUMIF($C$14:$C$676,"NNF 7",$H$14:$H$676)</f>
        <v>0</v>
      </c>
      <c r="I680" s="391" t="s">
        <v>545</v>
      </c>
      <c r="J680" s="230"/>
      <c r="K680" s="391"/>
      <c r="L680" s="6"/>
      <c r="M680" s="6"/>
      <c r="N680" s="6"/>
      <c r="O680" s="31"/>
      <c r="P680" s="31"/>
      <c r="Q680" s="31"/>
      <c r="R680" s="31"/>
      <c r="S680" s="31"/>
      <c r="T680" s="31"/>
      <c r="U680" s="31"/>
      <c r="V680" s="31"/>
      <c r="W680" s="31"/>
      <c r="X680" s="31"/>
      <c r="Y680" s="31"/>
      <c r="Z680" s="31"/>
      <c r="AA680" s="31"/>
      <c r="AB680" s="31"/>
      <c r="AC680" s="31"/>
      <c r="AD680" s="31"/>
      <c r="AE680" s="31"/>
      <c r="AF680" s="32"/>
      <c r="AG680" s="32"/>
      <c r="AH680" s="32"/>
      <c r="AI680" s="32"/>
      <c r="AJ680" s="32"/>
      <c r="AK680" s="32"/>
      <c r="AL680" s="32"/>
      <c r="AM680" s="32"/>
      <c r="AN680" s="32"/>
      <c r="AO680" s="32"/>
      <c r="AP680" s="32"/>
      <c r="AQ680" s="32"/>
      <c r="AR680" s="32"/>
      <c r="AS680" s="32"/>
      <c r="AT680" s="32"/>
      <c r="AU680" s="32"/>
      <c r="AV680" s="32"/>
      <c r="AW680" s="32"/>
      <c r="AX680" s="32"/>
      <c r="AY680" s="32"/>
      <c r="AZ680" s="32"/>
      <c r="BA680" s="32"/>
      <c r="BB680" s="32"/>
      <c r="BC680" s="32"/>
      <c r="BD680" s="32"/>
      <c r="BE680" s="32"/>
      <c r="BF680" s="32"/>
      <c r="BG680" s="32"/>
      <c r="BH680" s="32"/>
      <c r="BI680" s="32"/>
      <c r="BJ680" s="32"/>
      <c r="BK680" s="32"/>
      <c r="BL680" s="32"/>
      <c r="BM680" s="32"/>
      <c r="BN680" s="32"/>
      <c r="BO680" s="32"/>
      <c r="BP680" s="32"/>
      <c r="BQ680" s="32"/>
      <c r="BR680" s="32"/>
      <c r="BS680" s="32"/>
      <c r="BT680" s="32"/>
      <c r="BU680" s="32"/>
      <c r="BV680" s="32"/>
      <c r="BW680" s="32"/>
      <c r="BX680" s="32"/>
      <c r="BY680" s="32"/>
      <c r="BZ680" s="32"/>
      <c r="CA680" s="32"/>
      <c r="CB680" s="32"/>
      <c r="CC680" s="32"/>
      <c r="CD680" s="32"/>
      <c r="CE680" s="32"/>
      <c r="CF680" s="32"/>
      <c r="CG680" s="32"/>
      <c r="CH680" s="32"/>
      <c r="CI680" s="32"/>
      <c r="CJ680" s="32"/>
      <c r="CK680" s="32"/>
      <c r="CL680" s="32"/>
      <c r="CM680" s="32"/>
      <c r="CN680" s="32"/>
      <c r="CO680" s="32"/>
      <c r="CP680" s="32"/>
      <c r="CQ680" s="32"/>
      <c r="CR680" s="32"/>
      <c r="CS680" s="32"/>
      <c r="CT680" s="32"/>
      <c r="CU680" s="32"/>
      <c r="CV680" s="32"/>
      <c r="CW680" s="32"/>
      <c r="CX680" s="32"/>
      <c r="CY680" s="32"/>
      <c r="CZ680" s="32"/>
      <c r="DA680" s="32"/>
      <c r="DB680" s="32"/>
      <c r="DC680" s="32"/>
      <c r="DD680" s="32"/>
      <c r="DE680" s="32"/>
      <c r="DF680" s="32"/>
      <c r="DG680" s="32"/>
      <c r="DH680" s="32"/>
      <c r="DI680" s="32"/>
      <c r="DJ680" s="32"/>
      <c r="DK680" s="32"/>
      <c r="DL680" s="32"/>
      <c r="DM680" s="32"/>
      <c r="DN680" s="32"/>
      <c r="DO680" s="32"/>
      <c r="DP680" s="32"/>
      <c r="DQ680" s="32"/>
      <c r="DR680" s="32"/>
      <c r="DS680" s="32"/>
      <c r="DT680" s="32"/>
      <c r="DU680" s="32"/>
      <c r="DV680" s="32"/>
      <c r="DW680" s="32"/>
      <c r="DX680" s="32"/>
      <c r="DY680" s="32"/>
      <c r="DZ680" s="32"/>
      <c r="EA680" s="32"/>
      <c r="EB680" s="32"/>
      <c r="EC680" s="32"/>
      <c r="ED680" s="32"/>
      <c r="EE680" s="32"/>
      <c r="EF680" s="32"/>
      <c r="EG680" s="32"/>
      <c r="EH680" s="32"/>
      <c r="EI680" s="32"/>
      <c r="EJ680" s="32"/>
      <c r="EK680" s="32"/>
      <c r="EL680" s="32"/>
      <c r="EM680" s="32"/>
      <c r="EN680" s="32"/>
      <c r="EO680" s="32"/>
      <c r="EP680" s="32"/>
      <c r="EQ680" s="32"/>
      <c r="ER680" s="32"/>
      <c r="ES680" s="32"/>
      <c r="ET680" s="32"/>
      <c r="EU680" s="32"/>
      <c r="EV680" s="32"/>
      <c r="EW680" s="32"/>
      <c r="EX680" s="32"/>
      <c r="EY680" s="32"/>
      <c r="EZ680" s="32"/>
      <c r="FA680" s="32"/>
      <c r="FB680" s="32"/>
      <c r="FC680" s="32"/>
      <c r="FD680" s="32"/>
      <c r="FE680" s="32"/>
      <c r="FF680" s="32"/>
      <c r="FG680" s="32"/>
      <c r="FH680" s="32"/>
      <c r="FI680" s="32"/>
      <c r="FJ680" s="32"/>
      <c r="FK680" s="32"/>
      <c r="FL680" s="32"/>
      <c r="FM680" s="32"/>
      <c r="FN680" s="32"/>
      <c r="FO680" s="32"/>
      <c r="FP680" s="32"/>
      <c r="FQ680" s="32"/>
      <c r="FR680" s="32"/>
      <c r="FS680" s="32"/>
      <c r="FT680" s="32"/>
      <c r="FU680" s="32"/>
      <c r="FV680" s="32"/>
      <c r="FW680" s="32"/>
      <c r="FX680" s="32"/>
      <c r="FY680" s="32"/>
      <c r="FZ680" s="32"/>
      <c r="GA680" s="32"/>
      <c r="GB680" s="32"/>
      <c r="GC680" s="32"/>
      <c r="GD680" s="32"/>
      <c r="GE680" s="32"/>
      <c r="GF680" s="32"/>
      <c r="GG680" s="32"/>
      <c r="GH680" s="32"/>
      <c r="GI680" s="32"/>
      <c r="GJ680" s="32"/>
      <c r="GK680" s="32"/>
      <c r="GL680" s="32"/>
      <c r="GM680" s="32"/>
      <c r="GN680" s="32"/>
      <c r="GO680" s="32"/>
      <c r="GP680" s="32"/>
      <c r="GQ680" s="32"/>
      <c r="GR680" s="32"/>
      <c r="GS680" s="32"/>
      <c r="GT680" s="32"/>
      <c r="GU680" s="32"/>
      <c r="GV680" s="32"/>
      <c r="GW680" s="32"/>
      <c r="GX680" s="32"/>
      <c r="GY680" s="32"/>
      <c r="GZ680" s="32"/>
      <c r="HA680" s="32"/>
      <c r="HB680" s="32"/>
      <c r="HC680" s="32"/>
      <c r="HD680" s="32"/>
      <c r="HE680" s="32"/>
      <c r="HF680" s="32"/>
      <c r="HG680" s="32"/>
      <c r="HH680" s="32"/>
      <c r="HI680" s="32"/>
      <c r="HJ680" s="32"/>
      <c r="HK680" s="32"/>
      <c r="HL680" s="32"/>
      <c r="HM680" s="32"/>
      <c r="HN680" s="32"/>
      <c r="HO680" s="32"/>
      <c r="HP680" s="32"/>
      <c r="HQ680" s="32"/>
      <c r="HR680" s="32"/>
      <c r="HS680" s="32"/>
      <c r="HT680" s="32"/>
      <c r="HU680" s="32"/>
      <c r="HV680" s="32"/>
      <c r="HW680" s="32"/>
      <c r="HX680" s="32"/>
      <c r="HY680" s="32"/>
      <c r="HZ680" s="32"/>
      <c r="IA680" s="32"/>
      <c r="IB680" s="32"/>
      <c r="IC680" s="32"/>
      <c r="ID680" s="32"/>
      <c r="IE680" s="32"/>
      <c r="IF680" s="32"/>
      <c r="IG680" s="32"/>
      <c r="IH680" s="32"/>
      <c r="II680" s="32"/>
      <c r="IJ680" s="32"/>
      <c r="IK680" s="32"/>
      <c r="IL680" s="32"/>
      <c r="IM680" s="32"/>
      <c r="IN680" s="32"/>
      <c r="IO680" s="32"/>
      <c r="IP680" s="32"/>
      <c r="IQ680" s="32"/>
      <c r="IR680" s="32"/>
      <c r="IS680" s="32"/>
      <c r="IT680" s="32"/>
      <c r="IU680" s="32"/>
      <c r="IV680" s="32"/>
      <c r="IW680" s="32"/>
      <c r="IX680" s="32"/>
      <c r="IY680" s="32"/>
    </row>
    <row r="681" spans="1:259" s="33" customFormat="1" ht="15" customHeight="1" x14ac:dyDescent="0.2">
      <c r="A681" s="382"/>
      <c r="B681" s="382"/>
      <c r="C681" s="382"/>
      <c r="D681" s="382"/>
      <c r="E681" s="382"/>
      <c r="F681" s="382"/>
      <c r="G681" s="382"/>
      <c r="H681" s="185"/>
      <c r="I681" s="231"/>
      <c r="J681" s="185"/>
      <c r="K681" s="231"/>
      <c r="L681" s="6"/>
      <c r="M681" s="6"/>
      <c r="N681" s="6"/>
      <c r="O681" s="31"/>
      <c r="P681" s="31"/>
      <c r="Q681" s="31"/>
      <c r="R681" s="31"/>
      <c r="S681" s="31"/>
      <c r="T681" s="31"/>
      <c r="U681" s="31"/>
      <c r="V681" s="31"/>
      <c r="W681" s="31"/>
      <c r="X681" s="31"/>
      <c r="Y681" s="31"/>
      <c r="Z681" s="31"/>
      <c r="AA681" s="31"/>
      <c r="AB681" s="31"/>
      <c r="AC681" s="31"/>
      <c r="AD681" s="31"/>
      <c r="AE681" s="31"/>
      <c r="AF681" s="32"/>
      <c r="AG681" s="32"/>
      <c r="AH681" s="32"/>
      <c r="AI681" s="32"/>
      <c r="AJ681" s="32"/>
      <c r="AK681" s="32"/>
      <c r="AL681" s="32"/>
      <c r="AM681" s="32"/>
      <c r="AN681" s="32"/>
      <c r="AO681" s="32"/>
      <c r="AP681" s="32"/>
      <c r="AQ681" s="32"/>
      <c r="AR681" s="32"/>
      <c r="AS681" s="32"/>
      <c r="AT681" s="32"/>
      <c r="AU681" s="32"/>
      <c r="AV681" s="32"/>
      <c r="AW681" s="32"/>
      <c r="AX681" s="32"/>
      <c r="AY681" s="32"/>
      <c r="AZ681" s="32"/>
      <c r="BA681" s="32"/>
      <c r="BB681" s="32"/>
      <c r="BC681" s="32"/>
      <c r="BD681" s="32"/>
      <c r="BE681" s="32"/>
      <c r="BF681" s="32"/>
      <c r="BG681" s="32"/>
      <c r="BH681" s="32"/>
      <c r="BI681" s="32"/>
      <c r="BJ681" s="32"/>
      <c r="BK681" s="32"/>
      <c r="BL681" s="32"/>
      <c r="BM681" s="32"/>
      <c r="BN681" s="32"/>
      <c r="BO681" s="32"/>
      <c r="BP681" s="32"/>
      <c r="BQ681" s="32"/>
      <c r="BR681" s="32"/>
      <c r="BS681" s="32"/>
      <c r="BT681" s="32"/>
      <c r="BU681" s="32"/>
      <c r="BV681" s="32"/>
      <c r="BW681" s="32"/>
      <c r="BX681" s="32"/>
      <c r="BY681" s="32"/>
      <c r="BZ681" s="32"/>
      <c r="CA681" s="32"/>
      <c r="CB681" s="32"/>
      <c r="CC681" s="32"/>
      <c r="CD681" s="32"/>
      <c r="CE681" s="32"/>
      <c r="CF681" s="32"/>
      <c r="CG681" s="32"/>
      <c r="CH681" s="32"/>
      <c r="CI681" s="32"/>
      <c r="CJ681" s="32"/>
      <c r="CK681" s="32"/>
      <c r="CL681" s="32"/>
      <c r="CM681" s="32"/>
      <c r="CN681" s="32"/>
      <c r="CO681" s="32"/>
      <c r="CP681" s="32"/>
      <c r="CQ681" s="32"/>
      <c r="CR681" s="32"/>
      <c r="CS681" s="32"/>
      <c r="CT681" s="32"/>
      <c r="CU681" s="32"/>
      <c r="CV681" s="32"/>
      <c r="CW681" s="32"/>
      <c r="CX681" s="32"/>
      <c r="CY681" s="32"/>
      <c r="CZ681" s="32"/>
      <c r="DA681" s="32"/>
      <c r="DB681" s="32"/>
      <c r="DC681" s="32"/>
      <c r="DD681" s="32"/>
      <c r="DE681" s="32"/>
      <c r="DF681" s="32"/>
      <c r="DG681" s="32"/>
      <c r="DH681" s="32"/>
      <c r="DI681" s="32"/>
      <c r="DJ681" s="32"/>
      <c r="DK681" s="32"/>
      <c r="DL681" s="32"/>
      <c r="DM681" s="32"/>
      <c r="DN681" s="32"/>
      <c r="DO681" s="32"/>
      <c r="DP681" s="32"/>
      <c r="DQ681" s="32"/>
      <c r="DR681" s="32"/>
      <c r="DS681" s="32"/>
      <c r="DT681" s="32"/>
      <c r="DU681" s="32"/>
      <c r="DV681" s="32"/>
      <c r="DW681" s="32"/>
      <c r="DX681" s="32"/>
      <c r="DY681" s="32"/>
      <c r="DZ681" s="32"/>
      <c r="EA681" s="32"/>
      <c r="EB681" s="32"/>
      <c r="EC681" s="32"/>
      <c r="ED681" s="32"/>
      <c r="EE681" s="32"/>
      <c r="EF681" s="32"/>
      <c r="EG681" s="32"/>
      <c r="EH681" s="32"/>
      <c r="EI681" s="32"/>
      <c r="EJ681" s="32"/>
      <c r="EK681" s="32"/>
      <c r="EL681" s="32"/>
      <c r="EM681" s="32"/>
      <c r="EN681" s="32"/>
      <c r="EO681" s="32"/>
      <c r="EP681" s="32"/>
      <c r="EQ681" s="32"/>
      <c r="ER681" s="32"/>
      <c r="ES681" s="32"/>
      <c r="ET681" s="32"/>
      <c r="EU681" s="32"/>
      <c r="EV681" s="32"/>
      <c r="EW681" s="32"/>
      <c r="EX681" s="32"/>
      <c r="EY681" s="32"/>
      <c r="EZ681" s="32"/>
      <c r="FA681" s="32"/>
      <c r="FB681" s="32"/>
      <c r="FC681" s="32"/>
      <c r="FD681" s="32"/>
      <c r="FE681" s="32"/>
      <c r="FF681" s="32"/>
      <c r="FG681" s="32"/>
      <c r="FH681" s="32"/>
      <c r="FI681" s="32"/>
      <c r="FJ681" s="32"/>
      <c r="FK681" s="32"/>
      <c r="FL681" s="32"/>
      <c r="FM681" s="32"/>
      <c r="FN681" s="32"/>
      <c r="FO681" s="32"/>
      <c r="FP681" s="32"/>
      <c r="FQ681" s="32"/>
      <c r="FR681" s="32"/>
      <c r="FS681" s="32"/>
      <c r="FT681" s="32"/>
      <c r="FU681" s="32"/>
      <c r="FV681" s="32"/>
      <c r="FW681" s="32"/>
      <c r="FX681" s="32"/>
      <c r="FY681" s="32"/>
      <c r="FZ681" s="32"/>
      <c r="GA681" s="32"/>
      <c r="GB681" s="32"/>
      <c r="GC681" s="32"/>
      <c r="GD681" s="32"/>
      <c r="GE681" s="32"/>
      <c r="GF681" s="32"/>
      <c r="GG681" s="32"/>
      <c r="GH681" s="32"/>
      <c r="GI681" s="32"/>
      <c r="GJ681" s="32"/>
      <c r="GK681" s="32"/>
      <c r="GL681" s="32"/>
      <c r="GM681" s="32"/>
      <c r="GN681" s="32"/>
      <c r="GO681" s="32"/>
      <c r="GP681" s="32"/>
      <c r="GQ681" s="32"/>
      <c r="GR681" s="32"/>
      <c r="GS681" s="32"/>
      <c r="GT681" s="32"/>
      <c r="GU681" s="32"/>
      <c r="GV681" s="32"/>
      <c r="GW681" s="32"/>
      <c r="GX681" s="32"/>
      <c r="GY681" s="32"/>
      <c r="GZ681" s="32"/>
      <c r="HA681" s="32"/>
      <c r="HB681" s="32"/>
      <c r="HC681" s="32"/>
      <c r="HD681" s="32"/>
      <c r="HE681" s="32"/>
      <c r="HF681" s="32"/>
      <c r="HG681" s="32"/>
      <c r="HH681" s="32"/>
      <c r="HI681" s="32"/>
      <c r="HJ681" s="32"/>
      <c r="HK681" s="32"/>
      <c r="HL681" s="32"/>
      <c r="HM681" s="32"/>
      <c r="HN681" s="32"/>
      <c r="HO681" s="32"/>
      <c r="HP681" s="32"/>
      <c r="HQ681" s="32"/>
      <c r="HR681" s="32"/>
      <c r="HS681" s="32"/>
      <c r="HT681" s="32"/>
      <c r="HU681" s="32"/>
      <c r="HV681" s="32"/>
      <c r="HW681" s="32"/>
      <c r="HX681" s="32"/>
      <c r="HY681" s="32"/>
      <c r="HZ681" s="32"/>
      <c r="IA681" s="32"/>
      <c r="IB681" s="32"/>
      <c r="IC681" s="32"/>
      <c r="ID681" s="32"/>
      <c r="IE681" s="32"/>
      <c r="IF681" s="32"/>
      <c r="IG681" s="32"/>
      <c r="IH681" s="32"/>
      <c r="II681" s="32"/>
      <c r="IJ681" s="32"/>
      <c r="IK681" s="32"/>
      <c r="IL681" s="32"/>
      <c r="IM681" s="32"/>
      <c r="IN681" s="32"/>
      <c r="IO681" s="32"/>
      <c r="IP681" s="32"/>
      <c r="IQ681" s="32"/>
      <c r="IR681" s="32"/>
      <c r="IS681" s="32"/>
      <c r="IT681" s="32"/>
      <c r="IU681" s="32"/>
      <c r="IV681" s="32"/>
      <c r="IW681" s="32"/>
      <c r="IX681" s="32"/>
      <c r="IY681" s="32"/>
    </row>
    <row r="682" spans="1:259" s="33" customFormat="1" ht="15" customHeight="1" x14ac:dyDescent="0.2">
      <c r="A682" s="383" t="s">
        <v>72</v>
      </c>
      <c r="B682" s="228" t="s">
        <v>934</v>
      </c>
      <c r="C682" s="228"/>
      <c r="D682" s="228"/>
      <c r="E682" s="228"/>
      <c r="F682" s="228"/>
      <c r="G682" s="228"/>
      <c r="H682" s="230">
        <f>SUMIF($C$14:$C$676,"FF 8",$H$14:$H$676)</f>
        <v>0</v>
      </c>
      <c r="I682" s="391" t="s">
        <v>545</v>
      </c>
      <c r="J682" s="230"/>
      <c r="K682" s="391"/>
      <c r="L682" s="6"/>
      <c r="M682" s="6"/>
      <c r="N682" s="6"/>
      <c r="O682" s="31"/>
      <c r="P682" s="31"/>
      <c r="Q682" s="31"/>
      <c r="R682" s="31"/>
      <c r="S682" s="31"/>
      <c r="T682" s="31"/>
      <c r="U682" s="31"/>
      <c r="V682" s="31"/>
      <c r="W682" s="31"/>
      <c r="X682" s="31"/>
      <c r="Y682" s="31"/>
      <c r="Z682" s="31"/>
      <c r="AA682" s="31"/>
      <c r="AB682" s="31"/>
      <c r="AC682" s="31"/>
      <c r="AD682" s="31"/>
      <c r="AE682" s="31"/>
      <c r="AF682" s="32"/>
      <c r="AG682" s="32"/>
      <c r="AH682" s="32"/>
      <c r="AI682" s="32"/>
      <c r="AJ682" s="32"/>
      <c r="AK682" s="32"/>
      <c r="AL682" s="32"/>
      <c r="AM682" s="32"/>
      <c r="AN682" s="32"/>
      <c r="AO682" s="32"/>
      <c r="AP682" s="32"/>
      <c r="AQ682" s="32"/>
      <c r="AR682" s="32"/>
      <c r="AS682" s="32"/>
      <c r="AT682" s="32"/>
      <c r="AU682" s="32"/>
      <c r="AV682" s="32"/>
      <c r="AW682" s="32"/>
      <c r="AX682" s="32"/>
      <c r="AY682" s="32"/>
      <c r="AZ682" s="32"/>
      <c r="BA682" s="32"/>
      <c r="BB682" s="32"/>
      <c r="BC682" s="32"/>
      <c r="BD682" s="32"/>
      <c r="BE682" s="32"/>
      <c r="BF682" s="32"/>
      <c r="BG682" s="32"/>
      <c r="BH682" s="32"/>
      <c r="BI682" s="32"/>
      <c r="BJ682" s="32"/>
      <c r="BK682" s="32"/>
      <c r="BL682" s="32"/>
      <c r="BM682" s="32"/>
      <c r="BN682" s="32"/>
      <c r="BO682" s="32"/>
      <c r="BP682" s="32"/>
      <c r="BQ682" s="32"/>
      <c r="BR682" s="32"/>
      <c r="BS682" s="32"/>
      <c r="BT682" s="32"/>
      <c r="BU682" s="32"/>
      <c r="BV682" s="32"/>
      <c r="BW682" s="32"/>
      <c r="BX682" s="32"/>
      <c r="BY682" s="32"/>
      <c r="BZ682" s="32"/>
      <c r="CA682" s="32"/>
      <c r="CB682" s="32"/>
      <c r="CC682" s="32"/>
      <c r="CD682" s="32"/>
      <c r="CE682" s="32"/>
      <c r="CF682" s="32"/>
      <c r="CG682" s="32"/>
      <c r="CH682" s="32"/>
      <c r="CI682" s="32"/>
      <c r="CJ682" s="32"/>
      <c r="CK682" s="32"/>
      <c r="CL682" s="32"/>
      <c r="CM682" s="32"/>
      <c r="CN682" s="32"/>
      <c r="CO682" s="32"/>
      <c r="CP682" s="32"/>
      <c r="CQ682" s="32"/>
      <c r="CR682" s="32"/>
      <c r="CS682" s="32"/>
      <c r="CT682" s="32"/>
      <c r="CU682" s="32"/>
      <c r="CV682" s="32"/>
      <c r="CW682" s="32"/>
      <c r="CX682" s="32"/>
      <c r="CY682" s="32"/>
      <c r="CZ682" s="32"/>
      <c r="DA682" s="32"/>
      <c r="DB682" s="32"/>
      <c r="DC682" s="32"/>
      <c r="DD682" s="32"/>
      <c r="DE682" s="32"/>
      <c r="DF682" s="32"/>
      <c r="DG682" s="32"/>
      <c r="DH682" s="32"/>
      <c r="DI682" s="32"/>
      <c r="DJ682" s="32"/>
      <c r="DK682" s="32"/>
      <c r="DL682" s="32"/>
      <c r="DM682" s="32"/>
      <c r="DN682" s="32"/>
      <c r="DO682" s="32"/>
      <c r="DP682" s="32"/>
      <c r="DQ682" s="32"/>
      <c r="DR682" s="32"/>
      <c r="DS682" s="32"/>
      <c r="DT682" s="32"/>
      <c r="DU682" s="32"/>
      <c r="DV682" s="32"/>
      <c r="DW682" s="32"/>
      <c r="DX682" s="32"/>
      <c r="DY682" s="32"/>
      <c r="DZ682" s="32"/>
      <c r="EA682" s="32"/>
      <c r="EB682" s="32"/>
      <c r="EC682" s="32"/>
      <c r="ED682" s="32"/>
      <c r="EE682" s="32"/>
      <c r="EF682" s="32"/>
      <c r="EG682" s="32"/>
      <c r="EH682" s="32"/>
      <c r="EI682" s="32"/>
      <c r="EJ682" s="32"/>
      <c r="EK682" s="32"/>
      <c r="EL682" s="32"/>
      <c r="EM682" s="32"/>
      <c r="EN682" s="32"/>
      <c r="EO682" s="32"/>
      <c r="EP682" s="32"/>
      <c r="EQ682" s="32"/>
      <c r="ER682" s="32"/>
      <c r="ES682" s="32"/>
      <c r="ET682" s="32"/>
      <c r="EU682" s="32"/>
      <c r="EV682" s="32"/>
      <c r="EW682" s="32"/>
      <c r="EX682" s="32"/>
      <c r="EY682" s="32"/>
      <c r="EZ682" s="32"/>
      <c r="FA682" s="32"/>
      <c r="FB682" s="32"/>
      <c r="FC682" s="32"/>
      <c r="FD682" s="32"/>
      <c r="FE682" s="32"/>
      <c r="FF682" s="32"/>
      <c r="FG682" s="32"/>
      <c r="FH682" s="32"/>
      <c r="FI682" s="32"/>
      <c r="FJ682" s="32"/>
      <c r="FK682" s="32"/>
      <c r="FL682" s="32"/>
      <c r="FM682" s="32"/>
      <c r="FN682" s="32"/>
      <c r="FO682" s="32"/>
      <c r="FP682" s="32"/>
      <c r="FQ682" s="32"/>
      <c r="FR682" s="32"/>
      <c r="FS682" s="32"/>
      <c r="FT682" s="32"/>
      <c r="FU682" s="32"/>
      <c r="FV682" s="32"/>
      <c r="FW682" s="32"/>
      <c r="FX682" s="32"/>
      <c r="FY682" s="32"/>
      <c r="FZ682" s="32"/>
      <c r="GA682" s="32"/>
      <c r="GB682" s="32"/>
      <c r="GC682" s="32"/>
      <c r="GD682" s="32"/>
      <c r="GE682" s="32"/>
      <c r="GF682" s="32"/>
      <c r="GG682" s="32"/>
      <c r="GH682" s="32"/>
      <c r="GI682" s="32"/>
      <c r="GJ682" s="32"/>
      <c r="GK682" s="32"/>
      <c r="GL682" s="32"/>
      <c r="GM682" s="32"/>
      <c r="GN682" s="32"/>
      <c r="GO682" s="32"/>
      <c r="GP682" s="32"/>
      <c r="GQ682" s="32"/>
      <c r="GR682" s="32"/>
      <c r="GS682" s="32"/>
      <c r="GT682" s="32"/>
      <c r="GU682" s="32"/>
      <c r="GV682" s="32"/>
      <c r="GW682" s="32"/>
      <c r="GX682" s="32"/>
      <c r="GY682" s="32"/>
      <c r="GZ682" s="32"/>
      <c r="HA682" s="32"/>
      <c r="HB682" s="32"/>
      <c r="HC682" s="32"/>
      <c r="HD682" s="32"/>
      <c r="HE682" s="32"/>
      <c r="HF682" s="32"/>
      <c r="HG682" s="32"/>
      <c r="HH682" s="32"/>
      <c r="HI682" s="32"/>
      <c r="HJ682" s="32"/>
      <c r="HK682" s="32"/>
      <c r="HL682" s="32"/>
      <c r="HM682" s="32"/>
      <c r="HN682" s="32"/>
      <c r="HO682" s="32"/>
      <c r="HP682" s="32"/>
      <c r="HQ682" s="32"/>
      <c r="HR682" s="32"/>
      <c r="HS682" s="32"/>
      <c r="HT682" s="32"/>
      <c r="HU682" s="32"/>
      <c r="HV682" s="32"/>
      <c r="HW682" s="32"/>
      <c r="HX682" s="32"/>
      <c r="HY682" s="32"/>
      <c r="HZ682" s="32"/>
      <c r="IA682" s="32"/>
      <c r="IB682" s="32"/>
      <c r="IC682" s="32"/>
      <c r="ID682" s="32"/>
      <c r="IE682" s="32"/>
      <c r="IF682" s="32"/>
      <c r="IG682" s="32"/>
      <c r="IH682" s="32"/>
      <c r="II682" s="32"/>
      <c r="IJ682" s="32"/>
      <c r="IK682" s="32"/>
      <c r="IL682" s="32"/>
      <c r="IM682" s="32"/>
      <c r="IN682" s="32"/>
      <c r="IO682" s="32"/>
      <c r="IP682" s="32"/>
      <c r="IQ682" s="32"/>
      <c r="IR682" s="32"/>
      <c r="IS682" s="32"/>
      <c r="IT682" s="32"/>
      <c r="IU682" s="32"/>
      <c r="IV682" s="32"/>
      <c r="IW682" s="32"/>
      <c r="IX682" s="32"/>
      <c r="IY682" s="32"/>
    </row>
    <row r="683" spans="1:259" s="33" customFormat="1" ht="15" customHeight="1" x14ac:dyDescent="0.2">
      <c r="A683" s="382"/>
      <c r="B683" s="382"/>
      <c r="C683" s="382"/>
      <c r="D683" s="382"/>
      <c r="E683" s="382"/>
      <c r="F683" s="382"/>
      <c r="G683" s="382"/>
      <c r="H683" s="185"/>
      <c r="I683" s="231"/>
      <c r="J683" s="185"/>
      <c r="K683" s="231"/>
      <c r="L683" s="6"/>
      <c r="M683" s="6"/>
      <c r="N683" s="6"/>
      <c r="O683" s="31"/>
      <c r="P683" s="31"/>
      <c r="Q683" s="31"/>
      <c r="R683" s="31"/>
      <c r="S683" s="31"/>
      <c r="T683" s="31"/>
      <c r="U683" s="31"/>
      <c r="V683" s="31"/>
      <c r="W683" s="31"/>
      <c r="X683" s="31"/>
      <c r="Y683" s="31"/>
      <c r="Z683" s="31"/>
      <c r="AA683" s="31"/>
      <c r="AB683" s="31"/>
      <c r="AC683" s="31"/>
      <c r="AD683" s="31"/>
      <c r="AE683" s="31"/>
      <c r="AF683" s="32"/>
      <c r="AG683" s="32"/>
      <c r="AH683" s="32"/>
      <c r="AI683" s="32"/>
      <c r="AJ683" s="32"/>
      <c r="AK683" s="32"/>
      <c r="AL683" s="32"/>
      <c r="AM683" s="32"/>
      <c r="AN683" s="32"/>
      <c r="AO683" s="32"/>
      <c r="AP683" s="32"/>
      <c r="AQ683" s="32"/>
      <c r="AR683" s="32"/>
      <c r="AS683" s="32"/>
      <c r="AT683" s="32"/>
      <c r="AU683" s="32"/>
      <c r="AV683" s="32"/>
      <c r="AW683" s="32"/>
      <c r="AX683" s="32"/>
      <c r="AY683" s="32"/>
      <c r="AZ683" s="32"/>
      <c r="BA683" s="32"/>
      <c r="BB683" s="32"/>
      <c r="BC683" s="32"/>
      <c r="BD683" s="32"/>
      <c r="BE683" s="32"/>
      <c r="BF683" s="32"/>
      <c r="BG683" s="32"/>
      <c r="BH683" s="32"/>
      <c r="BI683" s="32"/>
      <c r="BJ683" s="32"/>
      <c r="BK683" s="32"/>
      <c r="BL683" s="32"/>
      <c r="BM683" s="32"/>
      <c r="BN683" s="32"/>
      <c r="BO683" s="32"/>
      <c r="BP683" s="32"/>
      <c r="BQ683" s="32"/>
      <c r="BR683" s="32"/>
      <c r="BS683" s="32"/>
      <c r="BT683" s="32"/>
      <c r="BU683" s="32"/>
      <c r="BV683" s="32"/>
      <c r="BW683" s="32"/>
      <c r="BX683" s="32"/>
      <c r="BY683" s="32"/>
      <c r="BZ683" s="32"/>
      <c r="CA683" s="32"/>
      <c r="CB683" s="32"/>
      <c r="CC683" s="32"/>
      <c r="CD683" s="32"/>
      <c r="CE683" s="32"/>
      <c r="CF683" s="32"/>
      <c r="CG683" s="32"/>
      <c r="CH683" s="32"/>
      <c r="CI683" s="32"/>
      <c r="CJ683" s="32"/>
      <c r="CK683" s="32"/>
      <c r="CL683" s="32"/>
      <c r="CM683" s="32"/>
      <c r="CN683" s="32"/>
      <c r="CO683" s="32"/>
      <c r="CP683" s="32"/>
      <c r="CQ683" s="32"/>
      <c r="CR683" s="32"/>
      <c r="CS683" s="32"/>
      <c r="CT683" s="32"/>
      <c r="CU683" s="32"/>
      <c r="CV683" s="32"/>
      <c r="CW683" s="32"/>
      <c r="CX683" s="32"/>
      <c r="CY683" s="32"/>
      <c r="CZ683" s="32"/>
      <c r="DA683" s="32"/>
      <c r="DB683" s="32"/>
      <c r="DC683" s="32"/>
      <c r="DD683" s="32"/>
      <c r="DE683" s="32"/>
      <c r="DF683" s="32"/>
      <c r="DG683" s="32"/>
      <c r="DH683" s="32"/>
      <c r="DI683" s="32"/>
      <c r="DJ683" s="32"/>
      <c r="DK683" s="32"/>
      <c r="DL683" s="32"/>
      <c r="DM683" s="32"/>
      <c r="DN683" s="32"/>
      <c r="DO683" s="32"/>
      <c r="DP683" s="32"/>
      <c r="DQ683" s="32"/>
      <c r="DR683" s="32"/>
      <c r="DS683" s="32"/>
      <c r="DT683" s="32"/>
      <c r="DU683" s="32"/>
      <c r="DV683" s="32"/>
      <c r="DW683" s="32"/>
      <c r="DX683" s="32"/>
      <c r="DY683" s="32"/>
      <c r="DZ683" s="32"/>
      <c r="EA683" s="32"/>
      <c r="EB683" s="32"/>
      <c r="EC683" s="32"/>
      <c r="ED683" s="32"/>
      <c r="EE683" s="32"/>
      <c r="EF683" s="32"/>
      <c r="EG683" s="32"/>
      <c r="EH683" s="32"/>
      <c r="EI683" s="32"/>
      <c r="EJ683" s="32"/>
      <c r="EK683" s="32"/>
      <c r="EL683" s="32"/>
      <c r="EM683" s="32"/>
      <c r="EN683" s="32"/>
      <c r="EO683" s="32"/>
      <c r="EP683" s="32"/>
      <c r="EQ683" s="32"/>
      <c r="ER683" s="32"/>
      <c r="ES683" s="32"/>
      <c r="ET683" s="32"/>
      <c r="EU683" s="32"/>
      <c r="EV683" s="32"/>
      <c r="EW683" s="32"/>
      <c r="EX683" s="32"/>
      <c r="EY683" s="32"/>
      <c r="EZ683" s="32"/>
      <c r="FA683" s="32"/>
      <c r="FB683" s="32"/>
      <c r="FC683" s="32"/>
      <c r="FD683" s="32"/>
      <c r="FE683" s="32"/>
      <c r="FF683" s="32"/>
      <c r="FG683" s="32"/>
      <c r="FH683" s="32"/>
      <c r="FI683" s="32"/>
      <c r="FJ683" s="32"/>
      <c r="FK683" s="32"/>
      <c r="FL683" s="32"/>
      <c r="FM683" s="32"/>
      <c r="FN683" s="32"/>
      <c r="FO683" s="32"/>
      <c r="FP683" s="32"/>
      <c r="FQ683" s="32"/>
      <c r="FR683" s="32"/>
      <c r="FS683" s="32"/>
      <c r="FT683" s="32"/>
      <c r="FU683" s="32"/>
      <c r="FV683" s="32"/>
      <c r="FW683" s="32"/>
      <c r="FX683" s="32"/>
      <c r="FY683" s="32"/>
      <c r="FZ683" s="32"/>
      <c r="GA683" s="32"/>
      <c r="GB683" s="32"/>
      <c r="GC683" s="32"/>
      <c r="GD683" s="32"/>
      <c r="GE683" s="32"/>
      <c r="GF683" s="32"/>
      <c r="GG683" s="32"/>
      <c r="GH683" s="32"/>
      <c r="GI683" s="32"/>
      <c r="GJ683" s="32"/>
      <c r="GK683" s="32"/>
      <c r="GL683" s="32"/>
      <c r="GM683" s="32"/>
      <c r="GN683" s="32"/>
      <c r="GO683" s="32"/>
      <c r="GP683" s="32"/>
      <c r="GQ683" s="32"/>
      <c r="GR683" s="32"/>
      <c r="GS683" s="32"/>
      <c r="GT683" s="32"/>
      <c r="GU683" s="32"/>
      <c r="GV683" s="32"/>
      <c r="GW683" s="32"/>
      <c r="GX683" s="32"/>
      <c r="GY683" s="32"/>
      <c r="GZ683" s="32"/>
      <c r="HA683" s="32"/>
      <c r="HB683" s="32"/>
      <c r="HC683" s="32"/>
      <c r="HD683" s="32"/>
      <c r="HE683" s="32"/>
      <c r="HF683" s="32"/>
      <c r="HG683" s="32"/>
      <c r="HH683" s="32"/>
      <c r="HI683" s="32"/>
      <c r="HJ683" s="32"/>
      <c r="HK683" s="32"/>
      <c r="HL683" s="32"/>
      <c r="HM683" s="32"/>
      <c r="HN683" s="32"/>
      <c r="HO683" s="32"/>
      <c r="HP683" s="32"/>
      <c r="HQ683" s="32"/>
      <c r="HR683" s="32"/>
      <c r="HS683" s="32"/>
      <c r="HT683" s="32"/>
      <c r="HU683" s="32"/>
      <c r="HV683" s="32"/>
      <c r="HW683" s="32"/>
      <c r="HX683" s="32"/>
      <c r="HY683" s="32"/>
      <c r="HZ683" s="32"/>
      <c r="IA683" s="32"/>
      <c r="IB683" s="32"/>
      <c r="IC683" s="32"/>
      <c r="ID683" s="32"/>
      <c r="IE683" s="32"/>
      <c r="IF683" s="32"/>
      <c r="IG683" s="32"/>
      <c r="IH683" s="32"/>
      <c r="II683" s="32"/>
      <c r="IJ683" s="32"/>
      <c r="IK683" s="32"/>
      <c r="IL683" s="32"/>
      <c r="IM683" s="32"/>
      <c r="IN683" s="32"/>
      <c r="IO683" s="32"/>
      <c r="IP683" s="32"/>
      <c r="IQ683" s="32"/>
      <c r="IR683" s="32"/>
      <c r="IS683" s="32"/>
      <c r="IT683" s="32"/>
      <c r="IU683" s="32"/>
      <c r="IV683" s="32"/>
      <c r="IW683" s="32"/>
      <c r="IX683" s="32"/>
      <c r="IY683" s="32"/>
    </row>
    <row r="684" spans="1:259" s="33" customFormat="1" ht="15" customHeight="1" x14ac:dyDescent="0.2">
      <c r="A684" s="383" t="s">
        <v>73</v>
      </c>
      <c r="B684" s="228" t="s">
        <v>937</v>
      </c>
      <c r="C684" s="228"/>
      <c r="D684" s="228"/>
      <c r="E684" s="228"/>
      <c r="F684" s="228"/>
      <c r="G684" s="228"/>
      <c r="H684" s="230">
        <f>SUMIF($C$14:$C$676,"VF 9",$H$14:$H$676)</f>
        <v>0</v>
      </c>
      <c r="I684" s="391" t="s">
        <v>545</v>
      </c>
      <c r="J684" s="230"/>
      <c r="K684" s="391"/>
      <c r="L684" s="6"/>
      <c r="M684" s="6"/>
      <c r="N684" s="6"/>
      <c r="O684" s="31"/>
      <c r="P684" s="31"/>
      <c r="Q684" s="31"/>
      <c r="R684" s="31"/>
      <c r="S684" s="31"/>
      <c r="T684" s="31"/>
      <c r="U684" s="31"/>
      <c r="V684" s="31"/>
      <c r="W684" s="31"/>
      <c r="X684" s="31"/>
      <c r="Y684" s="31"/>
      <c r="Z684" s="31"/>
      <c r="AA684" s="31"/>
      <c r="AB684" s="31"/>
      <c r="AC684" s="31"/>
      <c r="AD684" s="31"/>
      <c r="AE684" s="31"/>
      <c r="AF684" s="32"/>
      <c r="AG684" s="32"/>
      <c r="AH684" s="32"/>
      <c r="AI684" s="32"/>
      <c r="AJ684" s="32"/>
      <c r="AK684" s="32"/>
      <c r="AL684" s="32"/>
      <c r="AM684" s="32"/>
      <c r="AN684" s="32"/>
      <c r="AO684" s="32"/>
      <c r="AP684" s="32"/>
      <c r="AQ684" s="32"/>
      <c r="AR684" s="32"/>
      <c r="AS684" s="32"/>
      <c r="AT684" s="32"/>
      <c r="AU684" s="32"/>
      <c r="AV684" s="32"/>
      <c r="AW684" s="32"/>
      <c r="AX684" s="32"/>
      <c r="AY684" s="32"/>
      <c r="AZ684" s="32"/>
      <c r="BA684" s="32"/>
      <c r="BB684" s="32"/>
      <c r="BC684" s="32"/>
      <c r="BD684" s="32"/>
      <c r="BE684" s="32"/>
      <c r="BF684" s="32"/>
      <c r="BG684" s="32"/>
      <c r="BH684" s="32"/>
      <c r="BI684" s="32"/>
      <c r="BJ684" s="32"/>
      <c r="BK684" s="32"/>
      <c r="BL684" s="32"/>
      <c r="BM684" s="32"/>
      <c r="BN684" s="32"/>
      <c r="BO684" s="32"/>
      <c r="BP684" s="32"/>
      <c r="BQ684" s="32"/>
      <c r="BR684" s="32"/>
      <c r="BS684" s="32"/>
      <c r="BT684" s="32"/>
      <c r="BU684" s="32"/>
      <c r="BV684" s="32"/>
      <c r="BW684" s="32"/>
      <c r="BX684" s="32"/>
      <c r="BY684" s="32"/>
      <c r="BZ684" s="32"/>
      <c r="CA684" s="32"/>
      <c r="CB684" s="32"/>
      <c r="CC684" s="32"/>
      <c r="CD684" s="32"/>
      <c r="CE684" s="32"/>
      <c r="CF684" s="32"/>
      <c r="CG684" s="32"/>
      <c r="CH684" s="32"/>
      <c r="CI684" s="32"/>
      <c r="CJ684" s="32"/>
      <c r="CK684" s="32"/>
      <c r="CL684" s="32"/>
      <c r="CM684" s="32"/>
      <c r="CN684" s="32"/>
      <c r="CO684" s="32"/>
      <c r="CP684" s="32"/>
      <c r="CQ684" s="32"/>
      <c r="CR684" s="32"/>
      <c r="CS684" s="32"/>
      <c r="CT684" s="32"/>
      <c r="CU684" s="32"/>
      <c r="CV684" s="32"/>
      <c r="CW684" s="32"/>
      <c r="CX684" s="32"/>
      <c r="CY684" s="32"/>
      <c r="CZ684" s="32"/>
      <c r="DA684" s="32"/>
      <c r="DB684" s="32"/>
      <c r="DC684" s="32"/>
      <c r="DD684" s="32"/>
      <c r="DE684" s="32"/>
      <c r="DF684" s="32"/>
      <c r="DG684" s="32"/>
      <c r="DH684" s="32"/>
      <c r="DI684" s="32"/>
      <c r="DJ684" s="32"/>
      <c r="DK684" s="32"/>
      <c r="DL684" s="32"/>
      <c r="DM684" s="32"/>
      <c r="DN684" s="32"/>
      <c r="DO684" s="32"/>
      <c r="DP684" s="32"/>
      <c r="DQ684" s="32"/>
      <c r="DR684" s="32"/>
      <c r="DS684" s="32"/>
      <c r="DT684" s="32"/>
      <c r="DU684" s="32"/>
      <c r="DV684" s="32"/>
      <c r="DW684" s="32"/>
      <c r="DX684" s="32"/>
      <c r="DY684" s="32"/>
      <c r="DZ684" s="32"/>
      <c r="EA684" s="32"/>
      <c r="EB684" s="32"/>
      <c r="EC684" s="32"/>
      <c r="ED684" s="32"/>
      <c r="EE684" s="32"/>
      <c r="EF684" s="32"/>
      <c r="EG684" s="32"/>
      <c r="EH684" s="32"/>
      <c r="EI684" s="32"/>
      <c r="EJ684" s="32"/>
      <c r="EK684" s="32"/>
      <c r="EL684" s="32"/>
      <c r="EM684" s="32"/>
      <c r="EN684" s="32"/>
      <c r="EO684" s="32"/>
      <c r="EP684" s="32"/>
      <c r="EQ684" s="32"/>
      <c r="ER684" s="32"/>
      <c r="ES684" s="32"/>
      <c r="ET684" s="32"/>
      <c r="EU684" s="32"/>
      <c r="EV684" s="32"/>
      <c r="EW684" s="32"/>
      <c r="EX684" s="32"/>
      <c r="EY684" s="32"/>
      <c r="EZ684" s="32"/>
      <c r="FA684" s="32"/>
      <c r="FB684" s="32"/>
      <c r="FC684" s="32"/>
      <c r="FD684" s="32"/>
      <c r="FE684" s="32"/>
      <c r="FF684" s="32"/>
      <c r="FG684" s="32"/>
      <c r="FH684" s="32"/>
      <c r="FI684" s="32"/>
      <c r="FJ684" s="32"/>
      <c r="FK684" s="32"/>
      <c r="FL684" s="32"/>
      <c r="FM684" s="32"/>
      <c r="FN684" s="32"/>
      <c r="FO684" s="32"/>
      <c r="FP684" s="32"/>
      <c r="FQ684" s="32"/>
      <c r="FR684" s="32"/>
      <c r="FS684" s="32"/>
      <c r="FT684" s="32"/>
      <c r="FU684" s="32"/>
      <c r="FV684" s="32"/>
      <c r="FW684" s="32"/>
      <c r="FX684" s="32"/>
      <c r="FY684" s="32"/>
      <c r="FZ684" s="32"/>
      <c r="GA684" s="32"/>
      <c r="GB684" s="32"/>
      <c r="GC684" s="32"/>
      <c r="GD684" s="32"/>
      <c r="GE684" s="32"/>
      <c r="GF684" s="32"/>
      <c r="GG684" s="32"/>
      <c r="GH684" s="32"/>
      <c r="GI684" s="32"/>
      <c r="GJ684" s="32"/>
      <c r="GK684" s="32"/>
      <c r="GL684" s="32"/>
      <c r="GM684" s="32"/>
      <c r="GN684" s="32"/>
      <c r="GO684" s="32"/>
      <c r="GP684" s="32"/>
      <c r="GQ684" s="32"/>
      <c r="GR684" s="32"/>
      <c r="GS684" s="32"/>
      <c r="GT684" s="32"/>
      <c r="GU684" s="32"/>
      <c r="GV684" s="32"/>
      <c r="GW684" s="32"/>
      <c r="GX684" s="32"/>
      <c r="GY684" s="32"/>
      <c r="GZ684" s="32"/>
      <c r="HA684" s="32"/>
      <c r="HB684" s="32"/>
      <c r="HC684" s="32"/>
      <c r="HD684" s="32"/>
      <c r="HE684" s="32"/>
      <c r="HF684" s="32"/>
      <c r="HG684" s="32"/>
      <c r="HH684" s="32"/>
      <c r="HI684" s="32"/>
      <c r="HJ684" s="32"/>
      <c r="HK684" s="32"/>
      <c r="HL684" s="32"/>
      <c r="HM684" s="32"/>
      <c r="HN684" s="32"/>
      <c r="HO684" s="32"/>
      <c r="HP684" s="32"/>
      <c r="HQ684" s="32"/>
      <c r="HR684" s="32"/>
      <c r="HS684" s="32"/>
      <c r="HT684" s="32"/>
      <c r="HU684" s="32"/>
      <c r="HV684" s="32"/>
      <c r="HW684" s="32"/>
      <c r="HX684" s="32"/>
      <c r="HY684" s="32"/>
      <c r="HZ684" s="32"/>
      <c r="IA684" s="32"/>
      <c r="IB684" s="32"/>
      <c r="IC684" s="32"/>
      <c r="ID684" s="32"/>
      <c r="IE684" s="32"/>
      <c r="IF684" s="32"/>
      <c r="IG684" s="32"/>
      <c r="IH684" s="32"/>
      <c r="II684" s="32"/>
      <c r="IJ684" s="32"/>
      <c r="IK684" s="32"/>
      <c r="IL684" s="32"/>
      <c r="IM684" s="32"/>
      <c r="IN684" s="32"/>
      <c r="IO684" s="32"/>
      <c r="IP684" s="32"/>
      <c r="IQ684" s="32"/>
      <c r="IR684" s="32"/>
      <c r="IS684" s="32"/>
      <c r="IT684" s="32"/>
      <c r="IU684" s="32"/>
      <c r="IV684" s="32"/>
      <c r="IW684" s="32"/>
      <c r="IX684" s="32"/>
      <c r="IY684" s="32"/>
    </row>
    <row r="685" spans="1:259" ht="15" customHeight="1" x14ac:dyDescent="0.2">
      <c r="A685" s="382"/>
      <c r="B685" s="382"/>
      <c r="C685" s="382"/>
      <c r="D685" s="382"/>
      <c r="E685" s="382"/>
      <c r="F685" s="382"/>
      <c r="G685" s="382"/>
      <c r="H685" s="185"/>
      <c r="I685" s="231"/>
      <c r="J685" s="185"/>
      <c r="K685" s="231"/>
    </row>
    <row r="686" spans="1:259" ht="15" customHeight="1" x14ac:dyDescent="0.2">
      <c r="A686" s="383" t="s">
        <v>137</v>
      </c>
      <c r="B686" s="228" t="s">
        <v>941</v>
      </c>
      <c r="C686" s="228"/>
      <c r="D686" s="228"/>
      <c r="E686" s="228"/>
      <c r="F686" s="228"/>
      <c r="G686" s="388"/>
      <c r="H686" s="230">
        <f>SUMIF($C$14:$C$676,"BUF 10",$H$14:$H$676)</f>
        <v>0</v>
      </c>
      <c r="I686" s="391" t="s">
        <v>545</v>
      </c>
      <c r="J686" s="230"/>
      <c r="K686" s="391"/>
    </row>
    <row r="687" spans="1:259" ht="15" customHeight="1" x14ac:dyDescent="0.2">
      <c r="A687" s="382"/>
      <c r="B687" s="382"/>
      <c r="C687" s="382"/>
      <c r="D687" s="382"/>
      <c r="E687" s="382"/>
      <c r="F687" s="382"/>
      <c r="G687" s="382"/>
      <c r="H687" s="133"/>
      <c r="I687" s="382"/>
      <c r="J687" s="232"/>
      <c r="K687" s="382"/>
    </row>
    <row r="688" spans="1:259" ht="15" customHeight="1" x14ac:dyDescent="0.2">
      <c r="A688" s="233"/>
      <c r="B688" s="114"/>
      <c r="C688" s="114"/>
      <c r="D688" s="114"/>
      <c r="E688" s="114"/>
      <c r="F688" s="114"/>
      <c r="G688" s="114"/>
      <c r="H688" s="535"/>
      <c r="I688" s="114"/>
      <c r="J688" s="234"/>
      <c r="K688" s="235"/>
    </row>
    <row r="689" spans="1:31" s="4" customFormat="1" ht="15" customHeight="1" x14ac:dyDescent="0.2">
      <c r="A689" s="628" t="s">
        <v>526</v>
      </c>
      <c r="B689" s="629"/>
      <c r="C689" s="382"/>
      <c r="D689" s="236"/>
      <c r="E689" s="382"/>
      <c r="F689" s="382"/>
      <c r="G689" s="382"/>
      <c r="H689" s="133"/>
      <c r="I689" s="382"/>
      <c r="J689" s="232"/>
      <c r="K689" s="237"/>
      <c r="L689" s="6"/>
      <c r="M689" s="6"/>
      <c r="N689" s="6"/>
      <c r="O689" s="6"/>
      <c r="P689" s="6"/>
      <c r="Q689" s="6"/>
      <c r="R689" s="6"/>
      <c r="S689" s="6"/>
      <c r="T689" s="6"/>
      <c r="U689" s="6"/>
      <c r="V689" s="6"/>
      <c r="W689" s="6"/>
      <c r="X689" s="6"/>
      <c r="Y689" s="6"/>
      <c r="Z689" s="6"/>
      <c r="AA689" s="6"/>
      <c r="AB689" s="6"/>
      <c r="AC689" s="6"/>
      <c r="AD689" s="6"/>
      <c r="AE689" s="6"/>
    </row>
    <row r="690" spans="1:31" s="4" customFormat="1" ht="15" customHeight="1" x14ac:dyDescent="0.2">
      <c r="A690" s="238" t="s">
        <v>951</v>
      </c>
      <c r="B690" s="96" t="s">
        <v>546</v>
      </c>
      <c r="C690" s="382"/>
      <c r="D690" s="382"/>
      <c r="E690" s="239" t="s">
        <v>453</v>
      </c>
      <c r="F690" s="240" t="s">
        <v>649</v>
      </c>
      <c r="G690" s="241"/>
      <c r="H690" s="242" t="s">
        <v>1097</v>
      </c>
      <c r="I690" s="239" t="s">
        <v>957</v>
      </c>
      <c r="J690" s="382"/>
      <c r="K690" s="237"/>
      <c r="L690" s="6"/>
      <c r="M690" s="6"/>
      <c r="N690" s="6"/>
      <c r="O690" s="6"/>
      <c r="P690" s="6"/>
      <c r="Q690" s="6"/>
      <c r="R690" s="6"/>
      <c r="S690" s="6"/>
      <c r="T690" s="6"/>
      <c r="U690" s="6"/>
      <c r="V690" s="6"/>
      <c r="W690" s="6"/>
      <c r="X690" s="6"/>
      <c r="Y690" s="6"/>
      <c r="Z690" s="6"/>
      <c r="AA690" s="6"/>
      <c r="AB690" s="6"/>
      <c r="AC690" s="6"/>
      <c r="AD690" s="6"/>
      <c r="AE690" s="6"/>
    </row>
    <row r="691" spans="1:31" s="4" customFormat="1" ht="15" customHeight="1" x14ac:dyDescent="0.2">
      <c r="A691" s="43" t="s">
        <v>18</v>
      </c>
      <c r="B691" s="243" t="s">
        <v>325</v>
      </c>
      <c r="C691" s="382"/>
      <c r="D691" s="382"/>
      <c r="E691" s="401">
        <v>6100</v>
      </c>
      <c r="F691" s="244">
        <f t="shared" ref="F691:F696" si="0">E691*H691</f>
        <v>0</v>
      </c>
      <c r="G691" s="241" t="s">
        <v>18</v>
      </c>
      <c r="H691" s="201">
        <f>SUMIF($C$14:$C$676,"HNF 1",$H$14:$H$676)</f>
        <v>0</v>
      </c>
      <c r="I691" s="245">
        <v>1.4</v>
      </c>
      <c r="J691" s="382"/>
      <c r="K691" s="237"/>
      <c r="L691" s="6"/>
      <c r="M691" s="6"/>
      <c r="N691" s="6"/>
      <c r="O691" s="6"/>
      <c r="P691" s="6"/>
      <c r="Q691" s="6"/>
      <c r="R691" s="6"/>
      <c r="S691" s="6"/>
      <c r="T691" s="6"/>
      <c r="U691" s="6"/>
      <c r="V691" s="6"/>
      <c r="W691" s="6"/>
      <c r="X691" s="6"/>
      <c r="Y691" s="6"/>
      <c r="Z691" s="6"/>
      <c r="AA691" s="6"/>
      <c r="AB691" s="6"/>
      <c r="AC691" s="6"/>
      <c r="AD691" s="6"/>
      <c r="AE691" s="6"/>
    </row>
    <row r="692" spans="1:31" s="4" customFormat="1" ht="15" customHeight="1" x14ac:dyDescent="0.2">
      <c r="A692" s="43" t="s">
        <v>25</v>
      </c>
      <c r="B692" s="43" t="s">
        <v>22</v>
      </c>
      <c r="C692" s="382"/>
      <c r="D692" s="382"/>
      <c r="E692" s="401">
        <v>9000</v>
      </c>
      <c r="F692" s="244">
        <f t="shared" si="0"/>
        <v>0</v>
      </c>
      <c r="G692" s="241" t="s">
        <v>25</v>
      </c>
      <c r="H692" s="201">
        <f>SUMIF($C$14:$C$676,"HNF 2",$H$14:$H$676)</f>
        <v>0</v>
      </c>
      <c r="I692" s="246">
        <v>1.45</v>
      </c>
      <c r="J692" s="382"/>
      <c r="K692" s="237"/>
      <c r="L692" s="6"/>
      <c r="M692" s="6"/>
      <c r="N692" s="6"/>
      <c r="O692" s="6"/>
      <c r="P692" s="6"/>
      <c r="Q692" s="6"/>
      <c r="R692" s="6"/>
      <c r="S692" s="6"/>
      <c r="T692" s="6"/>
      <c r="U692" s="6"/>
      <c r="V692" s="6"/>
      <c r="W692" s="6"/>
      <c r="X692" s="6"/>
      <c r="Y692" s="6"/>
      <c r="Z692" s="6"/>
      <c r="AA692" s="6"/>
      <c r="AB692" s="6"/>
      <c r="AC692" s="6"/>
      <c r="AD692" s="6"/>
      <c r="AE692" s="6"/>
    </row>
    <row r="693" spans="1:31" s="4" customFormat="1" ht="15" customHeight="1" x14ac:dyDescent="0.2">
      <c r="A693" s="43" t="s">
        <v>31</v>
      </c>
      <c r="B693" s="43" t="s">
        <v>26</v>
      </c>
      <c r="C693" s="382"/>
      <c r="D693" s="382"/>
      <c r="E693" s="401">
        <v>7200</v>
      </c>
      <c r="F693" s="244">
        <f t="shared" si="0"/>
        <v>0</v>
      </c>
      <c r="G693" s="241" t="s">
        <v>31</v>
      </c>
      <c r="H693" s="201">
        <f>SUMIF($C$14:$C$676,"HNF 3",$H$14:$H$676)</f>
        <v>0</v>
      </c>
      <c r="I693" s="246">
        <v>1.24</v>
      </c>
      <c r="J693" s="382"/>
      <c r="K693" s="237"/>
      <c r="L693" s="6"/>
      <c r="M693" s="6"/>
      <c r="N693" s="6"/>
      <c r="O693" s="6"/>
      <c r="P693" s="6"/>
      <c r="Q693" s="6"/>
      <c r="R693" s="6"/>
      <c r="S693" s="6"/>
      <c r="T693" s="6"/>
      <c r="U693" s="6"/>
      <c r="V693" s="6"/>
      <c r="W693" s="6"/>
      <c r="X693" s="6"/>
      <c r="Y693" s="6"/>
      <c r="Z693" s="6"/>
      <c r="AA693" s="6"/>
      <c r="AB693" s="6"/>
      <c r="AC693" s="6"/>
      <c r="AD693" s="6"/>
      <c r="AE693" s="6"/>
    </row>
    <row r="694" spans="1:31" s="4" customFormat="1" ht="15" customHeight="1" x14ac:dyDescent="0.2">
      <c r="A694" s="43" t="s">
        <v>32</v>
      </c>
      <c r="B694" s="43" t="s">
        <v>27</v>
      </c>
      <c r="C694" s="382"/>
      <c r="D694" s="382"/>
      <c r="E694" s="401">
        <v>3600</v>
      </c>
      <c r="F694" s="244">
        <f t="shared" si="0"/>
        <v>0</v>
      </c>
      <c r="G694" s="241" t="s">
        <v>32</v>
      </c>
      <c r="H694" s="201">
        <f>SUMIF($C$14:$C$676,"HNF 4",$H$14:$H$676)</f>
        <v>0</v>
      </c>
      <c r="I694" s="246">
        <v>1.19</v>
      </c>
      <c r="J694" s="382"/>
      <c r="K694" s="237"/>
      <c r="L694" s="6"/>
      <c r="M694" s="6"/>
      <c r="N694" s="6"/>
      <c r="O694" s="6"/>
      <c r="P694" s="6"/>
      <c r="Q694" s="6"/>
      <c r="R694" s="6"/>
      <c r="S694" s="6"/>
      <c r="T694" s="6"/>
      <c r="U694" s="6"/>
      <c r="V694" s="6"/>
      <c r="W694" s="6"/>
      <c r="X694" s="6"/>
      <c r="Y694" s="6"/>
      <c r="Z694" s="6"/>
      <c r="AA694" s="6"/>
      <c r="AB694" s="6"/>
      <c r="AC694" s="6"/>
      <c r="AD694" s="6"/>
      <c r="AE694" s="6"/>
    </row>
    <row r="695" spans="1:31" s="4" customFormat="1" ht="15" customHeight="1" x14ac:dyDescent="0.2">
      <c r="A695" s="43" t="s">
        <v>63</v>
      </c>
      <c r="B695" s="43" t="s">
        <v>34</v>
      </c>
      <c r="C695" s="382"/>
      <c r="D695" s="382"/>
      <c r="E695" s="401">
        <v>6300</v>
      </c>
      <c r="F695" s="244">
        <f t="shared" si="0"/>
        <v>0</v>
      </c>
      <c r="G695" s="241" t="s">
        <v>63</v>
      </c>
      <c r="H695" s="201">
        <f>SUMIF($C$14:$C$676,"HNF 5",$H$14:$H$676)</f>
        <v>0</v>
      </c>
      <c r="I695" s="246">
        <v>1.35</v>
      </c>
      <c r="J695" s="382"/>
      <c r="K695" s="237"/>
      <c r="L695" s="6"/>
      <c r="M695" s="6"/>
      <c r="N695" s="6"/>
      <c r="O695" s="6"/>
      <c r="P695" s="6"/>
      <c r="Q695" s="6"/>
      <c r="R695" s="6"/>
      <c r="S695" s="6"/>
      <c r="T695" s="6"/>
      <c r="U695" s="6"/>
      <c r="V695" s="6"/>
      <c r="W695" s="6"/>
      <c r="X695" s="6"/>
      <c r="Y695" s="6"/>
      <c r="Z695" s="6"/>
      <c r="AA695" s="6"/>
      <c r="AB695" s="6"/>
      <c r="AC695" s="6"/>
      <c r="AD695" s="6"/>
      <c r="AE695" s="6"/>
    </row>
    <row r="696" spans="1:31" s="4" customFormat="1" ht="15" customHeight="1" x14ac:dyDescent="0.2">
      <c r="A696" s="43" t="s">
        <v>64</v>
      </c>
      <c r="B696" s="43" t="s">
        <v>454</v>
      </c>
      <c r="C696" s="382"/>
      <c r="D696" s="382"/>
      <c r="E696" s="401">
        <v>8900</v>
      </c>
      <c r="F696" s="247">
        <f t="shared" si="0"/>
        <v>0</v>
      </c>
      <c r="G696" s="241" t="s">
        <v>64</v>
      </c>
      <c r="H696" s="202">
        <f>SUMIF($C$14:$C$676,"HNF 6",$H$14:$H$676)</f>
        <v>0</v>
      </c>
      <c r="I696" s="246">
        <v>1.83</v>
      </c>
      <c r="J696" s="382"/>
      <c r="K696" s="237"/>
      <c r="L696" s="6"/>
      <c r="M696" s="6"/>
      <c r="N696" s="6"/>
      <c r="O696" s="6"/>
      <c r="P696" s="6"/>
      <c r="Q696" s="6"/>
      <c r="R696" s="6"/>
      <c r="S696" s="6"/>
      <c r="T696" s="6"/>
      <c r="U696" s="6"/>
      <c r="V696" s="6"/>
      <c r="W696" s="6"/>
      <c r="X696" s="6"/>
      <c r="Y696" s="6"/>
      <c r="Z696" s="6"/>
      <c r="AA696" s="6"/>
      <c r="AB696" s="6"/>
      <c r="AC696" s="6"/>
      <c r="AD696" s="6"/>
      <c r="AE696" s="6"/>
    </row>
    <row r="697" spans="1:31" s="4" customFormat="1" ht="15" customHeight="1" thickBot="1" x14ac:dyDescent="0.25">
      <c r="A697" s="382"/>
      <c r="B697" s="382"/>
      <c r="C697" s="382"/>
      <c r="D697" s="632" t="s">
        <v>130</v>
      </c>
      <c r="E697" s="633"/>
      <c r="F697" s="249">
        <f>SUM(F691:F696)</f>
        <v>0</v>
      </c>
      <c r="G697" s="250" t="s">
        <v>952</v>
      </c>
      <c r="H697" s="251">
        <f>SUM(H691:H696)</f>
        <v>0</v>
      </c>
      <c r="I697" s="252">
        <v>1</v>
      </c>
      <c r="J697" s="382"/>
      <c r="K697" s="237"/>
      <c r="L697" s="6"/>
      <c r="M697" s="6"/>
      <c r="N697" s="6"/>
      <c r="O697" s="6"/>
      <c r="P697" s="6"/>
      <c r="Q697" s="6"/>
      <c r="R697" s="6"/>
      <c r="S697" s="6"/>
      <c r="T697" s="6"/>
      <c r="U697" s="6"/>
      <c r="V697" s="6"/>
      <c r="W697" s="6"/>
      <c r="X697" s="6"/>
      <c r="Y697" s="6"/>
      <c r="Z697" s="6"/>
      <c r="AA697" s="6"/>
      <c r="AB697" s="6"/>
      <c r="AC697" s="6"/>
      <c r="AD697" s="6"/>
      <c r="AE697" s="6"/>
    </row>
    <row r="698" spans="1:31" s="4" customFormat="1" ht="15" customHeight="1" thickTop="1" x14ac:dyDescent="0.2">
      <c r="A698" s="382"/>
      <c r="B698" s="382"/>
      <c r="C698" s="382"/>
      <c r="D698" s="382"/>
      <c r="E698" s="241"/>
      <c r="F698" s="253"/>
      <c r="G698" s="241"/>
      <c r="H698" s="203"/>
      <c r="I698" s="204"/>
      <c r="J698" s="382"/>
      <c r="K698" s="237"/>
      <c r="L698" s="6"/>
      <c r="M698" s="6"/>
      <c r="N698" s="6"/>
      <c r="O698" s="6"/>
      <c r="P698" s="6"/>
      <c r="Q698" s="6"/>
      <c r="R698" s="6"/>
      <c r="S698" s="6"/>
      <c r="T698" s="6"/>
      <c r="U698" s="6"/>
      <c r="V698" s="6"/>
      <c r="W698" s="6"/>
      <c r="X698" s="6"/>
      <c r="Y698" s="6"/>
      <c r="Z698" s="6"/>
      <c r="AA698" s="6"/>
      <c r="AB698" s="6"/>
      <c r="AC698" s="6"/>
      <c r="AD698" s="6"/>
      <c r="AE698" s="6"/>
    </row>
    <row r="699" spans="1:31" s="4" customFormat="1" ht="15" customHeight="1" thickBot="1" x14ac:dyDescent="0.25">
      <c r="A699" s="238" t="s">
        <v>68</v>
      </c>
      <c r="B699" s="96" t="s">
        <v>69</v>
      </c>
      <c r="C699" s="382"/>
      <c r="D699" s="382"/>
      <c r="E699" s="241"/>
      <c r="F699" s="241"/>
      <c r="G699" s="250" t="s">
        <v>455</v>
      </c>
      <c r="H699" s="251">
        <f>(H691*I691)+(H692*I692)+(H693*I693)+(H694*I694)+(H695*I695)+(H696*I696)</f>
        <v>0</v>
      </c>
      <c r="I699" s="252" t="e">
        <f>I697/H697*H699</f>
        <v>#DIV/0!</v>
      </c>
      <c r="J699" s="382"/>
      <c r="K699" s="237"/>
      <c r="L699" s="6"/>
      <c r="M699" s="6"/>
      <c r="N699" s="6"/>
      <c r="O699" s="6"/>
      <c r="P699" s="6"/>
      <c r="Q699" s="6"/>
      <c r="R699" s="6"/>
      <c r="S699" s="6"/>
      <c r="T699" s="6"/>
      <c r="U699" s="6"/>
      <c r="V699" s="6"/>
      <c r="W699" s="6"/>
      <c r="X699" s="6"/>
      <c r="Y699" s="6"/>
      <c r="Z699" s="6"/>
      <c r="AA699" s="6"/>
      <c r="AB699" s="6"/>
      <c r="AC699" s="6"/>
      <c r="AD699" s="6"/>
      <c r="AE699" s="6"/>
    </row>
    <row r="700" spans="1:31" s="4" customFormat="1" ht="15" customHeight="1" thickTop="1" x14ac:dyDescent="0.2">
      <c r="A700" s="382"/>
      <c r="B700" s="382"/>
      <c r="C700" s="382"/>
      <c r="D700" s="382"/>
      <c r="E700" s="239" t="s">
        <v>453</v>
      </c>
      <c r="F700" s="239" t="s">
        <v>953</v>
      </c>
      <c r="G700" s="241"/>
      <c r="H700" s="203"/>
      <c r="I700" s="241"/>
      <c r="J700" s="382"/>
      <c r="K700" s="237"/>
      <c r="L700" s="6"/>
      <c r="M700" s="6"/>
      <c r="N700" s="6"/>
      <c r="O700" s="6"/>
      <c r="P700" s="6"/>
      <c r="Q700" s="6"/>
      <c r="R700" s="6"/>
      <c r="S700" s="6"/>
      <c r="T700" s="6"/>
      <c r="U700" s="6"/>
      <c r="V700" s="6"/>
      <c r="W700" s="6"/>
      <c r="X700" s="6"/>
      <c r="Y700" s="6"/>
      <c r="Z700" s="6"/>
      <c r="AA700" s="6"/>
      <c r="AB700" s="6"/>
      <c r="AC700" s="6"/>
      <c r="AD700" s="6"/>
      <c r="AE700" s="6"/>
    </row>
    <row r="701" spans="1:31" s="4" customFormat="1" ht="15" customHeight="1" thickBot="1" x14ac:dyDescent="0.25">
      <c r="A701" s="238" t="s">
        <v>137</v>
      </c>
      <c r="B701" s="96" t="s">
        <v>950</v>
      </c>
      <c r="C701" s="382"/>
      <c r="D701" s="382"/>
      <c r="E701" s="401">
        <v>300</v>
      </c>
      <c r="F701" s="247">
        <f>E701*H701</f>
        <v>0</v>
      </c>
      <c r="G701" s="250" t="s">
        <v>806</v>
      </c>
      <c r="H701" s="251">
        <f>H686</f>
        <v>0</v>
      </c>
      <c r="I701" s="241"/>
      <c r="J701" s="382"/>
      <c r="K701" s="237"/>
      <c r="L701" s="6"/>
      <c r="M701" s="6"/>
      <c r="N701" s="6"/>
      <c r="O701" s="6"/>
      <c r="P701" s="6"/>
      <c r="Q701" s="6"/>
      <c r="R701" s="6"/>
      <c r="S701" s="6"/>
      <c r="T701" s="6"/>
      <c r="U701" s="6"/>
      <c r="V701" s="6"/>
      <c r="W701" s="6"/>
      <c r="X701" s="6"/>
      <c r="Y701" s="6"/>
      <c r="Z701" s="6"/>
      <c r="AA701" s="6"/>
      <c r="AB701" s="6"/>
      <c r="AC701" s="6"/>
      <c r="AD701" s="6"/>
      <c r="AE701" s="6"/>
    </row>
    <row r="702" spans="1:31" s="4" customFormat="1" ht="15" customHeight="1" thickTop="1" thickBot="1" x14ac:dyDescent="0.25">
      <c r="A702" s="114"/>
      <c r="B702" s="114"/>
      <c r="C702" s="382"/>
      <c r="D702" s="632" t="s">
        <v>809</v>
      </c>
      <c r="E702" s="633"/>
      <c r="F702" s="249">
        <f>SUM(F701)</f>
        <v>0</v>
      </c>
      <c r="G702" s="241"/>
      <c r="H702" s="241"/>
      <c r="I702" s="241"/>
      <c r="J702" s="133"/>
      <c r="K702" s="237"/>
      <c r="L702" s="6"/>
      <c r="M702" s="6"/>
      <c r="N702" s="6"/>
      <c r="O702" s="6"/>
      <c r="P702" s="6"/>
      <c r="Q702" s="6"/>
      <c r="R702" s="6"/>
      <c r="S702" s="6"/>
      <c r="T702" s="6"/>
      <c r="U702" s="6"/>
      <c r="V702" s="6"/>
      <c r="W702" s="6"/>
      <c r="X702" s="6"/>
      <c r="Y702" s="6"/>
      <c r="Z702" s="6"/>
      <c r="AA702" s="6"/>
      <c r="AB702" s="6"/>
      <c r="AC702" s="6"/>
      <c r="AD702" s="6"/>
      <c r="AE702" s="6"/>
    </row>
    <row r="703" spans="1:31" s="4" customFormat="1" ht="15" customHeight="1" thickTop="1" x14ac:dyDescent="0.2">
      <c r="A703" s="254"/>
      <c r="B703" s="385"/>
      <c r="C703" s="385"/>
      <c r="D703" s="385"/>
      <c r="E703" s="255"/>
      <c r="F703" s="255"/>
      <c r="G703" s="255"/>
      <c r="H703" s="255"/>
      <c r="I703" s="255"/>
      <c r="J703" s="256"/>
      <c r="K703" s="393"/>
      <c r="L703" s="6"/>
      <c r="M703" s="6"/>
      <c r="N703" s="6"/>
      <c r="O703" s="6"/>
      <c r="P703" s="6"/>
      <c r="Q703" s="6"/>
      <c r="R703" s="6"/>
      <c r="S703" s="6"/>
      <c r="T703" s="6"/>
      <c r="U703" s="6"/>
      <c r="V703" s="6"/>
      <c r="W703" s="6"/>
      <c r="X703" s="6"/>
      <c r="Y703" s="6"/>
      <c r="Z703" s="6"/>
      <c r="AA703" s="6"/>
      <c r="AB703" s="6"/>
      <c r="AC703" s="6"/>
      <c r="AD703" s="6"/>
      <c r="AE703" s="6"/>
    </row>
    <row r="704" spans="1:31" s="4" customFormat="1" ht="15" customHeight="1" x14ac:dyDescent="0.2">
      <c r="A704" s="384"/>
      <c r="B704" s="382"/>
      <c r="C704" s="382"/>
      <c r="D704" s="382"/>
      <c r="E704" s="382"/>
      <c r="F704" s="248"/>
      <c r="G704" s="257"/>
      <c r="H704" s="382"/>
      <c r="I704" s="382"/>
      <c r="J704" s="133"/>
      <c r="K704" s="235"/>
      <c r="L704" s="6"/>
      <c r="M704" s="6"/>
      <c r="N704" s="6"/>
      <c r="O704" s="6"/>
      <c r="P704" s="6"/>
      <c r="Q704" s="6"/>
      <c r="R704" s="6"/>
      <c r="S704" s="6"/>
      <c r="T704" s="6"/>
      <c r="U704" s="6"/>
      <c r="V704" s="6"/>
      <c r="W704" s="6"/>
      <c r="X704" s="6"/>
      <c r="Y704" s="6"/>
      <c r="Z704" s="6"/>
      <c r="AA704" s="6"/>
      <c r="AB704" s="6"/>
      <c r="AC704" s="6"/>
      <c r="AD704" s="6"/>
      <c r="AE704" s="6"/>
    </row>
    <row r="705" spans="1:31" s="4" customFormat="1" ht="15" customHeight="1" x14ac:dyDescent="0.2">
      <c r="A705" s="628" t="s">
        <v>527</v>
      </c>
      <c r="B705" s="607"/>
      <c r="C705" s="382"/>
      <c r="D705" s="382"/>
      <c r="E705" s="382"/>
      <c r="F705" s="241"/>
      <c r="G705" s="241"/>
      <c r="H705" s="382"/>
      <c r="I705" s="258"/>
      <c r="J705" s="133"/>
      <c r="K705" s="237"/>
      <c r="L705" s="6"/>
      <c r="M705" s="6"/>
      <c r="N705" s="6"/>
      <c r="O705" s="6"/>
      <c r="P705" s="6"/>
      <c r="Q705" s="6"/>
      <c r="R705" s="6"/>
      <c r="S705" s="6"/>
      <c r="T705" s="6"/>
      <c r="U705" s="6"/>
      <c r="V705" s="6"/>
      <c r="W705" s="6"/>
      <c r="X705" s="6"/>
      <c r="Y705" s="6"/>
      <c r="Z705" s="6"/>
      <c r="AA705" s="6"/>
      <c r="AB705" s="6"/>
      <c r="AC705" s="6"/>
      <c r="AD705" s="6"/>
      <c r="AE705" s="6"/>
    </row>
    <row r="706" spans="1:31" s="7" customFormat="1" ht="15" customHeight="1" x14ac:dyDescent="0.2">
      <c r="A706" s="238" t="s">
        <v>966</v>
      </c>
      <c r="B706" s="622" t="s">
        <v>959</v>
      </c>
      <c r="C706" s="625"/>
      <c r="D706" s="259" t="s">
        <v>962</v>
      </c>
      <c r="E706" s="259" t="s">
        <v>963</v>
      </c>
      <c r="F706" s="260">
        <f>F702+F697</f>
        <v>0</v>
      </c>
      <c r="G706" s="261">
        <v>1</v>
      </c>
      <c r="H706" s="261"/>
      <c r="J706" s="232"/>
      <c r="K706" s="262"/>
      <c r="L706" s="6"/>
      <c r="M706" s="25"/>
      <c r="N706" s="25"/>
      <c r="O706" s="25"/>
      <c r="P706" s="25"/>
      <c r="Q706" s="25"/>
      <c r="R706" s="25"/>
      <c r="S706" s="25"/>
      <c r="T706" s="25"/>
      <c r="U706" s="25"/>
      <c r="V706" s="25"/>
      <c r="W706" s="25"/>
      <c r="X706" s="25"/>
      <c r="Y706" s="25"/>
      <c r="Z706" s="25"/>
      <c r="AA706" s="25"/>
      <c r="AB706" s="25"/>
      <c r="AC706" s="25"/>
      <c r="AD706" s="25"/>
      <c r="AE706" s="25"/>
    </row>
    <row r="707" spans="1:31" s="7" customFormat="1" ht="15" customHeight="1" x14ac:dyDescent="0.2">
      <c r="A707" s="263">
        <v>1</v>
      </c>
      <c r="B707" s="613" t="s">
        <v>874</v>
      </c>
      <c r="C707" s="621"/>
      <c r="D707" s="376">
        <v>0</v>
      </c>
      <c r="E707" s="244">
        <f>$F$706/$G$706*D707</f>
        <v>0</v>
      </c>
      <c r="F707" s="264" t="s">
        <v>485</v>
      </c>
      <c r="G707" s="261"/>
      <c r="H707" s="261"/>
      <c r="J707" s="232"/>
      <c r="K707" s="262"/>
      <c r="L707" s="6"/>
      <c r="M707" s="25"/>
      <c r="N707" s="25"/>
      <c r="O707" s="25"/>
      <c r="P707" s="25"/>
      <c r="Q707" s="25"/>
      <c r="R707" s="25"/>
      <c r="S707" s="25"/>
      <c r="T707" s="25"/>
      <c r="U707" s="25"/>
      <c r="V707" s="25"/>
      <c r="W707" s="25"/>
      <c r="X707" s="25"/>
      <c r="Y707" s="25"/>
      <c r="Z707" s="25"/>
      <c r="AA707" s="25"/>
      <c r="AB707" s="25"/>
      <c r="AC707" s="25"/>
      <c r="AD707" s="25"/>
      <c r="AE707" s="25"/>
    </row>
    <row r="708" spans="1:31" s="7" customFormat="1" ht="15" customHeight="1" x14ac:dyDescent="0.2">
      <c r="A708" s="263">
        <v>2</v>
      </c>
      <c r="B708" s="613" t="s">
        <v>921</v>
      </c>
      <c r="C708" s="621"/>
      <c r="D708" s="376" t="s">
        <v>485</v>
      </c>
      <c r="E708" s="400" t="s">
        <v>485</v>
      </c>
      <c r="F708" s="264" t="s">
        <v>955</v>
      </c>
      <c r="G708" s="261"/>
      <c r="H708" s="261"/>
      <c r="J708" s="232"/>
      <c r="K708" s="262"/>
      <c r="L708" s="6"/>
      <c r="M708" s="25"/>
      <c r="N708" s="25"/>
      <c r="O708" s="25"/>
      <c r="P708" s="25"/>
      <c r="Q708" s="25"/>
      <c r="R708" s="25"/>
      <c r="S708" s="25"/>
      <c r="T708" s="25"/>
      <c r="U708" s="25"/>
      <c r="V708" s="25"/>
      <c r="W708" s="25"/>
      <c r="X708" s="25"/>
      <c r="Y708" s="25"/>
      <c r="Z708" s="25"/>
      <c r="AA708" s="25"/>
      <c r="AB708" s="25"/>
      <c r="AC708" s="25"/>
      <c r="AD708" s="25"/>
      <c r="AE708" s="25"/>
    </row>
    <row r="709" spans="1:31" s="7" customFormat="1" ht="15" customHeight="1" x14ac:dyDescent="0.2">
      <c r="A709" s="263">
        <v>3</v>
      </c>
      <c r="B709" s="613" t="s">
        <v>869</v>
      </c>
      <c r="C709" s="621"/>
      <c r="D709" s="376" t="s">
        <v>485</v>
      </c>
      <c r="E709" s="400" t="s">
        <v>485</v>
      </c>
      <c r="F709" s="264" t="s">
        <v>955</v>
      </c>
      <c r="G709" s="261"/>
      <c r="H709" s="261"/>
      <c r="J709" s="232"/>
      <c r="K709" s="262"/>
      <c r="L709" s="6"/>
      <c r="M709" s="25"/>
      <c r="N709" s="25"/>
      <c r="O709" s="25"/>
      <c r="P709" s="25"/>
      <c r="Q709" s="25"/>
      <c r="R709" s="25"/>
      <c r="S709" s="25"/>
      <c r="T709" s="25"/>
      <c r="U709" s="25"/>
      <c r="V709" s="25"/>
      <c r="W709" s="25"/>
      <c r="X709" s="25"/>
      <c r="Y709" s="25"/>
      <c r="Z709" s="25"/>
      <c r="AA709" s="25"/>
      <c r="AB709" s="25"/>
      <c r="AC709" s="25"/>
      <c r="AD709" s="25"/>
      <c r="AE709" s="25"/>
    </row>
    <row r="710" spans="1:31" s="7" customFormat="1" ht="15" customHeight="1" x14ac:dyDescent="0.2">
      <c r="A710" s="263">
        <v>4</v>
      </c>
      <c r="B710" s="613" t="s">
        <v>938</v>
      </c>
      <c r="C710" s="621"/>
      <c r="D710" s="285" t="s">
        <v>954</v>
      </c>
      <c r="E710" s="244">
        <f>F702/100*75</f>
        <v>0</v>
      </c>
      <c r="F710" s="264" t="s">
        <v>485</v>
      </c>
      <c r="G710" s="261"/>
      <c r="H710" s="261"/>
      <c r="J710" s="232"/>
      <c r="K710" s="262"/>
      <c r="L710" s="6"/>
      <c r="M710" s="25"/>
      <c r="N710" s="25"/>
      <c r="O710" s="25"/>
      <c r="P710" s="25"/>
      <c r="Q710" s="25"/>
      <c r="R710" s="25"/>
      <c r="S710" s="25"/>
      <c r="T710" s="25"/>
      <c r="U710" s="25"/>
      <c r="V710" s="25"/>
      <c r="W710" s="25"/>
      <c r="X710" s="25"/>
      <c r="Y710" s="25"/>
      <c r="Z710" s="25"/>
      <c r="AA710" s="25"/>
      <c r="AB710" s="25"/>
      <c r="AC710" s="25"/>
      <c r="AD710" s="25"/>
      <c r="AE710" s="25"/>
    </row>
    <row r="711" spans="1:31" s="7" customFormat="1" ht="15" customHeight="1" x14ac:dyDescent="0.2">
      <c r="A711" s="263">
        <v>5</v>
      </c>
      <c r="B711" s="613" t="s">
        <v>922</v>
      </c>
      <c r="C711" s="621"/>
      <c r="D711" s="285">
        <v>0.1</v>
      </c>
      <c r="E711" s="244">
        <f>(F706+E707+E710)/G706*D711</f>
        <v>0</v>
      </c>
      <c r="F711" s="265" t="s">
        <v>485</v>
      </c>
      <c r="G711" s="261"/>
      <c r="H711" s="261"/>
      <c r="J711" s="232"/>
      <c r="K711" s="262"/>
      <c r="L711" s="6"/>
      <c r="M711" s="25"/>
      <c r="N711" s="25"/>
      <c r="O711" s="25"/>
      <c r="P711" s="25"/>
      <c r="Q711" s="25"/>
      <c r="R711" s="25"/>
      <c r="S711" s="25"/>
      <c r="T711" s="25"/>
      <c r="U711" s="25"/>
      <c r="V711" s="25"/>
      <c r="W711" s="25"/>
      <c r="X711" s="25"/>
      <c r="Y711" s="25"/>
      <c r="Z711" s="25"/>
      <c r="AA711" s="25"/>
      <c r="AB711" s="25"/>
      <c r="AC711" s="25"/>
      <c r="AD711" s="25"/>
      <c r="AE711" s="25"/>
    </row>
    <row r="712" spans="1:31" s="4" customFormat="1" ht="15" customHeight="1" thickBot="1" x14ac:dyDescent="0.25">
      <c r="A712" s="384"/>
      <c r="B712" s="382"/>
      <c r="C712" s="382"/>
      <c r="D712" s="617" t="s">
        <v>964</v>
      </c>
      <c r="E712" s="618"/>
      <c r="F712" s="266">
        <f>F706+(E707+E710+E711)</f>
        <v>0</v>
      </c>
      <c r="G712" s="261"/>
      <c r="H712" s="261"/>
      <c r="J712" s="133"/>
      <c r="K712" s="237"/>
      <c r="L712" s="6"/>
      <c r="M712" s="6"/>
      <c r="N712" s="6"/>
      <c r="O712" s="6"/>
      <c r="P712" s="6"/>
      <c r="Q712" s="6"/>
      <c r="R712" s="6"/>
      <c r="S712" s="6"/>
      <c r="T712" s="6"/>
      <c r="U712" s="6"/>
      <c r="V712" s="6"/>
      <c r="W712" s="6"/>
      <c r="X712" s="6"/>
      <c r="Y712" s="6"/>
      <c r="Z712" s="6"/>
      <c r="AA712" s="6"/>
      <c r="AB712" s="6"/>
      <c r="AC712" s="6"/>
      <c r="AD712" s="6"/>
      <c r="AE712" s="6"/>
    </row>
    <row r="713" spans="1:31" s="4" customFormat="1" ht="15" customHeight="1" thickTop="1" x14ac:dyDescent="0.2">
      <c r="A713" s="384"/>
      <c r="B713" s="382"/>
      <c r="C713" s="382"/>
      <c r="D713" s="241"/>
      <c r="E713" s="250"/>
      <c r="F713" s="219"/>
      <c r="G713" s="261"/>
      <c r="H713" s="261"/>
      <c r="J713" s="133"/>
      <c r="K713" s="237"/>
      <c r="L713" s="6"/>
      <c r="M713" s="6"/>
      <c r="N713" s="6"/>
      <c r="O713" s="6"/>
      <c r="P713" s="6"/>
      <c r="Q713" s="6"/>
      <c r="R713" s="6"/>
      <c r="S713" s="6"/>
      <c r="T713" s="6"/>
      <c r="U713" s="6"/>
      <c r="V713" s="6"/>
      <c r="W713" s="6"/>
      <c r="X713" s="6"/>
      <c r="Y713" s="6"/>
      <c r="Z713" s="6"/>
      <c r="AA713" s="6"/>
      <c r="AB713" s="6"/>
      <c r="AC713" s="6"/>
      <c r="AD713" s="6"/>
      <c r="AE713" s="6"/>
    </row>
    <row r="714" spans="1:31" s="4" customFormat="1" ht="15" customHeight="1" x14ac:dyDescent="0.2">
      <c r="A714" s="238" t="s">
        <v>966</v>
      </c>
      <c r="B714" s="622" t="s">
        <v>958</v>
      </c>
      <c r="C714" s="621"/>
      <c r="D714" s="623" t="s">
        <v>961</v>
      </c>
      <c r="E714" s="624"/>
      <c r="F714" s="260">
        <f>F712</f>
        <v>0</v>
      </c>
      <c r="G714" s="261"/>
      <c r="H714" s="261"/>
      <c r="J714" s="133"/>
      <c r="K714" s="237"/>
      <c r="L714" s="6"/>
      <c r="M714" s="6"/>
      <c r="N714" s="6"/>
      <c r="O714" s="6"/>
      <c r="P714" s="6"/>
      <c r="Q714" s="6"/>
      <c r="R714" s="6"/>
      <c r="S714" s="6"/>
      <c r="T714" s="6"/>
      <c r="U714" s="6"/>
      <c r="V714" s="6"/>
      <c r="W714" s="6"/>
      <c r="X714" s="6"/>
      <c r="Y714" s="6"/>
      <c r="Z714" s="6"/>
      <c r="AA714" s="6"/>
      <c r="AB714" s="6"/>
      <c r="AC714" s="6"/>
      <c r="AD714" s="6"/>
      <c r="AE714" s="6"/>
    </row>
    <row r="715" spans="1:31" s="4" customFormat="1" ht="15" customHeight="1" x14ac:dyDescent="0.2">
      <c r="A715" s="263">
        <v>1</v>
      </c>
      <c r="B715" s="613" t="s">
        <v>923</v>
      </c>
      <c r="C715" s="614"/>
      <c r="D715" s="608" t="s">
        <v>485</v>
      </c>
      <c r="E715" s="609"/>
      <c r="F715" s="264" t="s">
        <v>955</v>
      </c>
      <c r="G715" s="261"/>
      <c r="H715" s="261"/>
      <c r="J715" s="133"/>
      <c r="K715" s="237"/>
      <c r="L715" s="6"/>
      <c r="M715" s="6"/>
      <c r="N715" s="6"/>
      <c r="O715" s="6"/>
      <c r="P715" s="6"/>
      <c r="Q715" s="6"/>
      <c r="R715" s="6"/>
      <c r="S715" s="6"/>
      <c r="T715" s="6"/>
      <c r="U715" s="6"/>
      <c r="V715" s="6"/>
      <c r="W715" s="6"/>
      <c r="X715" s="6"/>
      <c r="Y715" s="6"/>
      <c r="Z715" s="6"/>
      <c r="AA715" s="6"/>
      <c r="AB715" s="6"/>
      <c r="AC715" s="6"/>
      <c r="AD715" s="6"/>
      <c r="AE715" s="6"/>
    </row>
    <row r="716" spans="1:31" s="4" customFormat="1" ht="15" customHeight="1" x14ac:dyDescent="0.2">
      <c r="A716" s="263">
        <v>2</v>
      </c>
      <c r="B716" s="613" t="s">
        <v>867</v>
      </c>
      <c r="C716" s="614"/>
      <c r="D716" s="608" t="s">
        <v>485</v>
      </c>
      <c r="E716" s="609"/>
      <c r="F716" s="264" t="s">
        <v>955</v>
      </c>
      <c r="G716" s="261"/>
      <c r="H716" s="261"/>
      <c r="J716" s="133"/>
      <c r="K716" s="237"/>
      <c r="L716" s="6"/>
      <c r="M716" s="6"/>
      <c r="N716" s="6"/>
      <c r="O716" s="6"/>
      <c r="P716" s="6"/>
      <c r="Q716" s="6"/>
      <c r="R716" s="6"/>
      <c r="S716" s="6"/>
      <c r="T716" s="6"/>
      <c r="U716" s="6"/>
      <c r="V716" s="6"/>
      <c r="W716" s="6"/>
      <c r="X716" s="6"/>
      <c r="Y716" s="6"/>
      <c r="Z716" s="6"/>
      <c r="AA716" s="6"/>
      <c r="AB716" s="6"/>
      <c r="AC716" s="6"/>
      <c r="AD716" s="6"/>
      <c r="AE716" s="6"/>
    </row>
    <row r="717" spans="1:31" s="4" customFormat="1" ht="15" customHeight="1" x14ac:dyDescent="0.2">
      <c r="A717" s="263">
        <v>3</v>
      </c>
      <c r="B717" s="613" t="s">
        <v>924</v>
      </c>
      <c r="C717" s="614"/>
      <c r="D717" s="608" t="s">
        <v>485</v>
      </c>
      <c r="E717" s="609"/>
      <c r="F717" s="264" t="s">
        <v>955</v>
      </c>
      <c r="G717" s="261"/>
      <c r="H717" s="261"/>
      <c r="J717" s="133"/>
      <c r="K717" s="237"/>
      <c r="L717" s="6"/>
      <c r="M717" s="6"/>
      <c r="N717" s="6"/>
      <c r="O717" s="6"/>
      <c r="P717" s="6"/>
      <c r="Q717" s="6"/>
      <c r="R717" s="6"/>
      <c r="S717" s="6"/>
      <c r="T717" s="6"/>
      <c r="U717" s="6"/>
      <c r="V717" s="6"/>
      <c r="W717" s="6"/>
      <c r="X717" s="6"/>
      <c r="Y717" s="6"/>
      <c r="Z717" s="6"/>
      <c r="AA717" s="6"/>
      <c r="AB717" s="6"/>
      <c r="AC717" s="6"/>
      <c r="AD717" s="6"/>
      <c r="AE717" s="6"/>
    </row>
    <row r="718" spans="1:31" s="4" customFormat="1" ht="15" customHeight="1" x14ac:dyDescent="0.2">
      <c r="A718" s="263">
        <v>4</v>
      </c>
      <c r="B718" s="613" t="s">
        <v>928</v>
      </c>
      <c r="C718" s="614"/>
      <c r="D718" s="608" t="s">
        <v>485</v>
      </c>
      <c r="E718" s="609"/>
      <c r="F718" s="264" t="s">
        <v>955</v>
      </c>
      <c r="G718" s="261"/>
      <c r="H718" s="261"/>
      <c r="J718" s="133"/>
      <c r="K718" s="237"/>
      <c r="L718" s="6"/>
      <c r="M718" s="6"/>
      <c r="N718" s="6"/>
      <c r="O718" s="6"/>
      <c r="P718" s="6"/>
      <c r="Q718" s="6"/>
      <c r="R718" s="6"/>
      <c r="S718" s="6"/>
      <c r="T718" s="6"/>
      <c r="U718" s="6"/>
      <c r="V718" s="6"/>
      <c r="W718" s="6"/>
      <c r="X718" s="6"/>
      <c r="Y718" s="6"/>
      <c r="Z718" s="6"/>
      <c r="AA718" s="6"/>
      <c r="AB718" s="6"/>
      <c r="AC718" s="6"/>
      <c r="AD718" s="6"/>
      <c r="AE718" s="6"/>
    </row>
    <row r="719" spans="1:31" s="4" customFormat="1" ht="15" customHeight="1" x14ac:dyDescent="0.2">
      <c r="A719" s="263">
        <v>5</v>
      </c>
      <c r="B719" s="613" t="s">
        <v>927</v>
      </c>
      <c r="C719" s="614"/>
      <c r="D719" s="608" t="s">
        <v>485</v>
      </c>
      <c r="E719" s="609"/>
      <c r="F719" s="264" t="s">
        <v>955</v>
      </c>
      <c r="G719" s="261"/>
      <c r="H719" s="261"/>
      <c r="J719" s="133"/>
      <c r="K719" s="237"/>
      <c r="L719" s="6"/>
      <c r="M719" s="6"/>
      <c r="N719" s="6"/>
      <c r="O719" s="6"/>
      <c r="P719" s="6"/>
      <c r="Q719" s="6"/>
      <c r="R719" s="6"/>
      <c r="S719" s="6"/>
      <c r="T719" s="6"/>
      <c r="U719" s="6"/>
      <c r="V719" s="6"/>
      <c r="W719" s="6"/>
      <c r="X719" s="6"/>
      <c r="Y719" s="6"/>
      <c r="Z719" s="6"/>
      <c r="AA719" s="6"/>
      <c r="AB719" s="6"/>
      <c r="AC719" s="6"/>
      <c r="AD719" s="6"/>
      <c r="AE719" s="6"/>
    </row>
    <row r="720" spans="1:31" s="4" customFormat="1" ht="15" customHeight="1" thickBot="1" x14ac:dyDescent="0.25">
      <c r="A720" s="384"/>
      <c r="B720" s="382"/>
      <c r="C720" s="382"/>
      <c r="D720" s="617" t="s">
        <v>965</v>
      </c>
      <c r="E720" s="618"/>
      <c r="F720" s="496">
        <f>F714</f>
        <v>0</v>
      </c>
      <c r="G720" s="267">
        <v>0.4</v>
      </c>
      <c r="H720" s="268" t="s">
        <v>881</v>
      </c>
      <c r="J720" s="133"/>
      <c r="K720" s="237"/>
      <c r="L720" s="6"/>
      <c r="M720" s="6"/>
      <c r="N720" s="6"/>
      <c r="O720" s="6"/>
      <c r="P720" s="6"/>
      <c r="Q720" s="6"/>
      <c r="R720" s="6"/>
      <c r="S720" s="6"/>
      <c r="T720" s="6"/>
      <c r="U720" s="6"/>
      <c r="V720" s="6"/>
      <c r="W720" s="6"/>
      <c r="X720" s="6"/>
      <c r="Y720" s="6"/>
      <c r="Z720" s="6"/>
      <c r="AA720" s="6"/>
      <c r="AB720" s="6"/>
      <c r="AC720" s="6"/>
      <c r="AD720" s="6"/>
      <c r="AE720" s="6"/>
    </row>
    <row r="721" spans="1:31" s="4" customFormat="1" ht="15" customHeight="1" thickTop="1" x14ac:dyDescent="0.2">
      <c r="A721" s="269"/>
      <c r="B721" s="270"/>
      <c r="C721" s="270"/>
      <c r="D721" s="270"/>
      <c r="E721" s="270"/>
      <c r="F721" s="271"/>
      <c r="G721" s="385"/>
      <c r="H721" s="272"/>
      <c r="I721" s="385"/>
      <c r="J721" s="256"/>
      <c r="K721" s="393"/>
      <c r="L721" s="6"/>
      <c r="M721" s="6"/>
      <c r="N721" s="6"/>
      <c r="O721" s="6"/>
      <c r="P721" s="6"/>
      <c r="Q721" s="6"/>
      <c r="R721" s="6"/>
      <c r="S721" s="6"/>
      <c r="T721" s="6"/>
      <c r="U721" s="6"/>
      <c r="V721" s="6"/>
      <c r="W721" s="6"/>
      <c r="X721" s="6"/>
      <c r="Y721" s="6"/>
      <c r="Z721" s="6"/>
      <c r="AA721" s="6"/>
      <c r="AB721" s="6"/>
      <c r="AC721" s="6"/>
      <c r="AD721" s="6"/>
      <c r="AE721" s="6"/>
    </row>
    <row r="722" spans="1:31" s="4" customFormat="1" ht="15" customHeight="1" x14ac:dyDescent="0.2">
      <c r="A722" s="273"/>
      <c r="B722" s="98"/>
      <c r="C722" s="382"/>
      <c r="D722" s="382"/>
      <c r="E722" s="382"/>
      <c r="F722" s="382"/>
      <c r="G722" s="274"/>
      <c r="H722" s="12"/>
      <c r="I722" s="382"/>
      <c r="J722" s="133"/>
      <c r="K722" s="237"/>
      <c r="L722" s="6"/>
      <c r="M722" s="6"/>
      <c r="N722" s="6"/>
      <c r="O722" s="6"/>
      <c r="P722" s="6"/>
      <c r="Q722" s="6"/>
      <c r="R722" s="6"/>
      <c r="S722" s="6"/>
      <c r="T722" s="6"/>
      <c r="U722" s="6"/>
      <c r="V722" s="6"/>
      <c r="W722" s="6"/>
      <c r="X722" s="6"/>
      <c r="Y722" s="6"/>
      <c r="Z722" s="6"/>
      <c r="AA722" s="6"/>
      <c r="AB722" s="6"/>
      <c r="AC722" s="6"/>
      <c r="AD722" s="6"/>
      <c r="AE722" s="6"/>
    </row>
    <row r="723" spans="1:31" s="4" customFormat="1" ht="15" customHeight="1" x14ac:dyDescent="0.2">
      <c r="A723" s="273" t="s">
        <v>459</v>
      </c>
      <c r="B723" s="98"/>
      <c r="C723" s="604" t="s">
        <v>485</v>
      </c>
      <c r="D723" s="605"/>
      <c r="E723" s="606"/>
      <c r="F723" s="7"/>
      <c r="G723" s="133"/>
      <c r="H723" s="133"/>
      <c r="I723" s="133"/>
      <c r="J723" s="133"/>
      <c r="K723" s="237"/>
      <c r="L723" s="6"/>
      <c r="M723" s="6"/>
      <c r="N723" s="6"/>
      <c r="O723" s="6"/>
      <c r="P723" s="6"/>
      <c r="Q723" s="6"/>
      <c r="R723" s="6"/>
      <c r="S723" s="6"/>
      <c r="T723" s="6"/>
      <c r="U723" s="6"/>
      <c r="V723" s="6"/>
      <c r="W723" s="6"/>
      <c r="X723" s="6"/>
      <c r="Y723" s="6"/>
      <c r="Z723" s="6"/>
      <c r="AA723" s="6"/>
      <c r="AB723" s="6"/>
      <c r="AC723" s="6"/>
      <c r="AD723" s="6"/>
      <c r="AE723" s="6"/>
    </row>
    <row r="724" spans="1:31" s="4" customFormat="1" ht="15" customHeight="1" x14ac:dyDescent="0.2">
      <c r="A724" s="615" t="s">
        <v>657</v>
      </c>
      <c r="B724" s="616"/>
      <c r="C724" s="604" t="s">
        <v>485</v>
      </c>
      <c r="D724" s="605"/>
      <c r="E724" s="606"/>
      <c r="G724" s="133"/>
      <c r="H724" s="133"/>
      <c r="I724" s="133"/>
      <c r="J724" s="133"/>
      <c r="K724" s="237"/>
      <c r="L724" s="6"/>
      <c r="M724" s="6"/>
      <c r="N724" s="6"/>
      <c r="O724" s="6"/>
      <c r="P724" s="6"/>
      <c r="Q724" s="6"/>
      <c r="R724" s="6"/>
      <c r="S724" s="6"/>
      <c r="T724" s="6"/>
      <c r="U724" s="6"/>
      <c r="V724" s="6"/>
      <c r="W724" s="6"/>
      <c r="X724" s="6"/>
      <c r="Y724" s="6"/>
      <c r="Z724" s="6"/>
      <c r="AA724" s="6"/>
      <c r="AB724" s="6"/>
      <c r="AC724" s="6"/>
      <c r="AD724" s="6"/>
      <c r="AE724" s="6"/>
    </row>
    <row r="725" spans="1:31" s="4" customFormat="1" ht="60" customHeight="1" x14ac:dyDescent="0.2">
      <c r="A725" s="275"/>
      <c r="B725" s="276"/>
      <c r="C725" s="610" t="s">
        <v>1090</v>
      </c>
      <c r="D725" s="611"/>
      <c r="E725" s="612"/>
      <c r="F725" s="49"/>
      <c r="G725" s="133"/>
      <c r="H725" s="133"/>
      <c r="I725" s="133"/>
      <c r="J725" s="133"/>
      <c r="K725" s="237"/>
      <c r="L725" s="6"/>
      <c r="M725" s="6"/>
      <c r="N725" s="6"/>
      <c r="O725" s="6"/>
      <c r="P725" s="6"/>
      <c r="Q725" s="6"/>
      <c r="R725" s="6"/>
      <c r="S725" s="6"/>
      <c r="T725" s="6"/>
      <c r="U725" s="6"/>
      <c r="V725" s="6"/>
      <c r="W725" s="6"/>
      <c r="X725" s="6"/>
      <c r="Y725" s="6"/>
      <c r="Z725" s="6"/>
      <c r="AA725" s="6"/>
      <c r="AB725" s="6"/>
      <c r="AC725" s="6"/>
      <c r="AD725" s="6"/>
      <c r="AE725" s="6"/>
    </row>
    <row r="726" spans="1:31" s="4" customFormat="1" ht="15" customHeight="1" x14ac:dyDescent="0.2">
      <c r="A726" s="277"/>
      <c r="B726" s="225"/>
      <c r="C726" s="604" t="s">
        <v>485</v>
      </c>
      <c r="D726" s="605"/>
      <c r="E726" s="606"/>
      <c r="G726" s="133"/>
      <c r="H726" s="133"/>
      <c r="I726" s="133"/>
      <c r="J726" s="133"/>
      <c r="K726" s="237"/>
      <c r="L726" s="6"/>
      <c r="M726" s="6"/>
      <c r="N726" s="6"/>
      <c r="O726" s="6"/>
      <c r="P726" s="6"/>
      <c r="Q726" s="6"/>
      <c r="R726" s="6"/>
      <c r="S726" s="6"/>
      <c r="T726" s="6"/>
      <c r="U726" s="6"/>
      <c r="V726" s="6"/>
      <c r="W726" s="6"/>
      <c r="X726" s="6"/>
      <c r="Y726" s="6"/>
      <c r="Z726" s="6"/>
      <c r="AA726" s="6"/>
      <c r="AB726" s="6"/>
      <c r="AC726" s="6"/>
      <c r="AD726" s="6"/>
      <c r="AE726" s="6"/>
    </row>
    <row r="727" spans="1:31" s="4" customFormat="1" ht="15" customHeight="1" x14ac:dyDescent="0.2">
      <c r="A727" s="278"/>
      <c r="B727" s="279"/>
      <c r="C727" s="279"/>
      <c r="D727" s="279"/>
      <c r="E727" s="385"/>
      <c r="F727" s="280"/>
      <c r="G727" s="280"/>
      <c r="H727" s="272"/>
      <c r="I727" s="385"/>
      <c r="J727" s="256"/>
      <c r="K727" s="393"/>
      <c r="L727" s="6"/>
      <c r="M727" s="6"/>
      <c r="N727" s="6"/>
      <c r="O727" s="6"/>
      <c r="P727" s="6"/>
      <c r="Q727" s="6"/>
      <c r="R727" s="6"/>
      <c r="S727" s="6"/>
      <c r="T727" s="6"/>
      <c r="U727" s="6"/>
      <c r="V727" s="6"/>
      <c r="W727" s="6"/>
      <c r="X727" s="6"/>
      <c r="Y727" s="6"/>
      <c r="Z727" s="6"/>
      <c r="AA727" s="6"/>
      <c r="AB727" s="6"/>
      <c r="AC727" s="6"/>
      <c r="AD727" s="6"/>
      <c r="AE727" s="6"/>
    </row>
    <row r="728" spans="1:31" s="4" customFormat="1" ht="15" hidden="1" customHeight="1" outlineLevel="1" x14ac:dyDescent="0.2">
      <c r="A728" s="76"/>
      <c r="B728" s="76"/>
      <c r="C728" s="77"/>
      <c r="D728" s="77"/>
      <c r="E728" s="77"/>
      <c r="F728" s="77"/>
      <c r="G728" s="125"/>
      <c r="H728" s="36"/>
      <c r="I728" s="125"/>
      <c r="J728" s="120"/>
      <c r="K728" s="38"/>
      <c r="L728" s="38"/>
      <c r="M728" s="150"/>
      <c r="N728" s="6"/>
      <c r="O728" s="6"/>
      <c r="P728" s="6"/>
      <c r="Q728" s="6"/>
      <c r="R728" s="6"/>
      <c r="S728" s="6"/>
      <c r="T728" s="6"/>
      <c r="U728" s="6"/>
      <c r="V728" s="6"/>
      <c r="W728" s="6"/>
      <c r="X728" s="6"/>
      <c r="Y728" s="6"/>
      <c r="Z728" s="6"/>
      <c r="AA728" s="6"/>
      <c r="AB728" s="6"/>
      <c r="AC728" s="6"/>
      <c r="AD728" s="6"/>
      <c r="AE728" s="6"/>
    </row>
    <row r="729" spans="1:31" s="4" customFormat="1" ht="15" hidden="1" customHeight="1" outlineLevel="1" x14ac:dyDescent="0.2">
      <c r="A729" s="64"/>
      <c r="B729" s="64"/>
      <c r="C729" s="65"/>
      <c r="D729" s="65"/>
      <c r="E729" s="607"/>
      <c r="F729" s="607"/>
      <c r="H729" s="5"/>
      <c r="J729" s="107"/>
      <c r="K729" s="39"/>
      <c r="L729" s="39"/>
      <c r="M729" s="151"/>
      <c r="N729" s="6"/>
      <c r="O729" s="6"/>
      <c r="P729" s="6"/>
      <c r="Q729" s="6"/>
      <c r="R729" s="6"/>
      <c r="S729" s="6"/>
      <c r="T729" s="6"/>
      <c r="U729" s="6"/>
      <c r="V729" s="6"/>
      <c r="W729" s="6"/>
      <c r="X729" s="6"/>
      <c r="Y729" s="6"/>
      <c r="Z729" s="6"/>
      <c r="AA729" s="6"/>
      <c r="AB729" s="6"/>
      <c r="AC729" s="6"/>
      <c r="AD729" s="6"/>
      <c r="AE729" s="6"/>
    </row>
    <row r="730" spans="1:31" s="4" customFormat="1" ht="15" hidden="1" customHeight="1" outlineLevel="1" x14ac:dyDescent="0.2">
      <c r="A730" s="64"/>
      <c r="B730" s="64"/>
      <c r="C730" s="80" t="s">
        <v>485</v>
      </c>
      <c r="D730" s="134"/>
      <c r="F730" s="81" t="s">
        <v>447</v>
      </c>
      <c r="G730" s="81" t="s">
        <v>18</v>
      </c>
      <c r="H730" s="81" t="s">
        <v>25</v>
      </c>
      <c r="I730" s="81" t="s">
        <v>31</v>
      </c>
      <c r="J730" s="81" t="s">
        <v>32</v>
      </c>
      <c r="K730" s="81" t="s">
        <v>63</v>
      </c>
      <c r="L730" s="81" t="s">
        <v>64</v>
      </c>
      <c r="M730" s="82" t="s">
        <v>448</v>
      </c>
      <c r="O730" s="6"/>
      <c r="P730" s="6"/>
      <c r="Q730" s="6"/>
      <c r="R730" s="6"/>
      <c r="S730" s="6"/>
      <c r="T730" s="6"/>
      <c r="U730" s="6"/>
      <c r="V730" s="6"/>
      <c r="W730" s="6"/>
      <c r="X730" s="6"/>
      <c r="Y730" s="6"/>
      <c r="Z730" s="6"/>
      <c r="AA730" s="6"/>
      <c r="AB730" s="6"/>
      <c r="AC730" s="6"/>
      <c r="AD730" s="6"/>
      <c r="AE730" s="6"/>
    </row>
    <row r="731" spans="1:31" s="4" customFormat="1" ht="15" hidden="1" customHeight="1" outlineLevel="1" x14ac:dyDescent="0.2">
      <c r="A731" s="64"/>
      <c r="B731" s="64"/>
      <c r="C731" s="26" t="s">
        <v>1082</v>
      </c>
      <c r="F731" s="26" t="s">
        <v>449</v>
      </c>
      <c r="G731" s="83">
        <v>4700</v>
      </c>
      <c r="H731" s="83">
        <v>6000</v>
      </c>
      <c r="I731" s="83">
        <v>5400</v>
      </c>
      <c r="J731" s="159">
        <v>2600</v>
      </c>
      <c r="K731" s="83">
        <v>4500</v>
      </c>
      <c r="L731" s="83">
        <v>6300</v>
      </c>
      <c r="M731" s="84">
        <v>180</v>
      </c>
      <c r="O731" s="6"/>
      <c r="P731" s="6"/>
      <c r="Q731" s="6"/>
      <c r="R731" s="6"/>
      <c r="S731" s="6"/>
      <c r="T731" s="6"/>
      <c r="U731" s="6"/>
      <c r="V731" s="6"/>
      <c r="W731" s="6"/>
      <c r="X731" s="6"/>
      <c r="Y731" s="6"/>
      <c r="Z731" s="6"/>
      <c r="AA731" s="6"/>
      <c r="AB731" s="6"/>
      <c r="AC731" s="6"/>
      <c r="AD731" s="6"/>
      <c r="AE731" s="6"/>
    </row>
    <row r="732" spans="1:31" s="4" customFormat="1" ht="15" hidden="1" customHeight="1" outlineLevel="1" x14ac:dyDescent="0.2">
      <c r="A732" s="64"/>
      <c r="B732" s="64"/>
      <c r="C732" s="26" t="s">
        <v>1083</v>
      </c>
      <c r="F732" s="26" t="s">
        <v>450</v>
      </c>
      <c r="G732" s="83">
        <v>6100</v>
      </c>
      <c r="H732" s="83">
        <v>9000</v>
      </c>
      <c r="I732" s="83">
        <v>7200</v>
      </c>
      <c r="J732" s="159">
        <v>3600</v>
      </c>
      <c r="K732" s="83">
        <v>6300</v>
      </c>
      <c r="L732" s="83">
        <v>8900</v>
      </c>
      <c r="M732" s="84">
        <v>300</v>
      </c>
      <c r="O732" s="6"/>
      <c r="P732" s="6"/>
      <c r="Q732" s="6"/>
      <c r="R732" s="6"/>
      <c r="S732" s="6"/>
      <c r="T732" s="6"/>
      <c r="U732" s="6"/>
      <c r="V732" s="6"/>
      <c r="W732" s="6"/>
      <c r="X732" s="6"/>
      <c r="Y732" s="6"/>
      <c r="Z732" s="6"/>
      <c r="AA732" s="6"/>
      <c r="AB732" s="6"/>
      <c r="AC732" s="6"/>
      <c r="AD732" s="6"/>
      <c r="AE732" s="6"/>
    </row>
    <row r="733" spans="1:31" s="4" customFormat="1" ht="15" hidden="1" customHeight="1" outlineLevel="1" x14ac:dyDescent="0.2">
      <c r="A733" s="64"/>
      <c r="B733" s="64"/>
      <c r="C733" s="26" t="s">
        <v>876</v>
      </c>
      <c r="F733" s="26" t="s">
        <v>451</v>
      </c>
      <c r="G733" s="83">
        <v>8300</v>
      </c>
      <c r="H733" s="83">
        <v>11800</v>
      </c>
      <c r="I733" s="83">
        <v>9500</v>
      </c>
      <c r="J733" s="159">
        <v>4700</v>
      </c>
      <c r="K733" s="83">
        <v>9600</v>
      </c>
      <c r="L733" s="83">
        <v>16700</v>
      </c>
      <c r="M733" s="84">
        <v>470</v>
      </c>
      <c r="O733" s="6"/>
      <c r="P733" s="6"/>
      <c r="Q733" s="6"/>
      <c r="R733" s="6"/>
      <c r="S733" s="6"/>
      <c r="T733" s="6"/>
      <c r="U733" s="6"/>
      <c r="V733" s="6"/>
      <c r="W733" s="6"/>
      <c r="X733" s="6"/>
      <c r="Y733" s="6"/>
      <c r="Z733" s="6"/>
      <c r="AA733" s="6"/>
      <c r="AB733" s="6"/>
      <c r="AC733" s="6"/>
      <c r="AD733" s="6"/>
      <c r="AE733" s="6"/>
    </row>
    <row r="734" spans="1:31" s="4" customFormat="1" ht="15" hidden="1" customHeight="1" outlineLevel="1" x14ac:dyDescent="0.2">
      <c r="A734" s="64"/>
      <c r="B734" s="64"/>
      <c r="C734" s="65"/>
      <c r="F734" s="80" t="s">
        <v>597</v>
      </c>
      <c r="G734" s="83">
        <v>0</v>
      </c>
      <c r="H734" s="83">
        <v>0</v>
      </c>
      <c r="I734" s="83">
        <v>0</v>
      </c>
      <c r="J734" s="159">
        <v>0</v>
      </c>
      <c r="K734" s="83">
        <v>0</v>
      </c>
      <c r="L734" s="83">
        <v>0</v>
      </c>
      <c r="M734" s="84">
        <v>0</v>
      </c>
      <c r="O734" s="6"/>
      <c r="P734" s="6"/>
      <c r="Q734" s="6"/>
      <c r="R734" s="6"/>
      <c r="S734" s="6"/>
      <c r="T734" s="6"/>
      <c r="U734" s="6"/>
      <c r="V734" s="6"/>
      <c r="W734" s="6"/>
      <c r="X734" s="6"/>
      <c r="Y734" s="6"/>
      <c r="Z734" s="6"/>
      <c r="AA734" s="6"/>
      <c r="AB734" s="6"/>
      <c r="AC734" s="6"/>
      <c r="AD734" s="6"/>
      <c r="AE734" s="6"/>
    </row>
    <row r="735" spans="1:31" s="4" customFormat="1" ht="15" hidden="1" customHeight="1" outlineLevel="1" x14ac:dyDescent="0.2">
      <c r="A735" s="64"/>
      <c r="B735" s="64"/>
      <c r="C735" s="80" t="s">
        <v>485</v>
      </c>
      <c r="M735" s="39"/>
      <c r="O735" s="6"/>
      <c r="P735" s="6"/>
      <c r="Q735" s="6"/>
      <c r="R735" s="6"/>
      <c r="S735" s="6"/>
      <c r="T735" s="6"/>
      <c r="U735" s="6"/>
      <c r="V735" s="6"/>
      <c r="W735" s="6"/>
      <c r="X735" s="6"/>
      <c r="Y735" s="6"/>
      <c r="Z735" s="6"/>
      <c r="AA735" s="6"/>
      <c r="AB735" s="6"/>
      <c r="AC735" s="6"/>
      <c r="AD735" s="6"/>
      <c r="AE735" s="6"/>
    </row>
    <row r="736" spans="1:31" s="4" customFormat="1" ht="15" hidden="1" customHeight="1" outlineLevel="1" x14ac:dyDescent="0.2">
      <c r="A736" s="64"/>
      <c r="B736" s="64"/>
      <c r="C736" s="26" t="s">
        <v>470</v>
      </c>
      <c r="F736" s="85">
        <v>0</v>
      </c>
      <c r="H736" s="80" t="s">
        <v>485</v>
      </c>
      <c r="J736" s="80">
        <v>0</v>
      </c>
      <c r="M736" s="39"/>
      <c r="O736" s="6"/>
      <c r="P736" s="6"/>
      <c r="Q736" s="6"/>
      <c r="R736" s="6"/>
      <c r="S736" s="6"/>
      <c r="T736" s="6"/>
      <c r="U736" s="6"/>
      <c r="V736" s="6"/>
      <c r="W736" s="6"/>
      <c r="X736" s="6"/>
      <c r="Y736" s="6"/>
      <c r="Z736" s="6"/>
      <c r="AA736" s="6"/>
      <c r="AB736" s="6"/>
      <c r="AC736" s="6"/>
      <c r="AD736" s="6"/>
      <c r="AE736" s="6"/>
    </row>
    <row r="737" spans="1:31" s="4" customFormat="1" ht="15" hidden="1" customHeight="1" outlineLevel="1" x14ac:dyDescent="0.2">
      <c r="A737" s="64"/>
      <c r="B737" s="64"/>
      <c r="C737" s="26" t="s">
        <v>461</v>
      </c>
      <c r="F737" s="85">
        <v>0.01</v>
      </c>
      <c r="H737" s="85" t="s">
        <v>18</v>
      </c>
      <c r="J737" s="42">
        <v>1</v>
      </c>
      <c r="M737" s="39"/>
      <c r="O737" s="6"/>
      <c r="P737" s="6"/>
      <c r="Q737" s="6"/>
      <c r="R737" s="6"/>
      <c r="S737" s="6"/>
      <c r="T737" s="6"/>
      <c r="U737" s="6"/>
      <c r="V737" s="6"/>
      <c r="W737" s="6"/>
      <c r="X737" s="6"/>
      <c r="Y737" s="6"/>
      <c r="Z737" s="6"/>
      <c r="AA737" s="6"/>
      <c r="AB737" s="6"/>
      <c r="AC737" s="6"/>
      <c r="AD737" s="6"/>
      <c r="AE737" s="6"/>
    </row>
    <row r="738" spans="1:31" s="4" customFormat="1" ht="15" hidden="1" customHeight="1" outlineLevel="1" x14ac:dyDescent="0.2">
      <c r="A738" s="64"/>
      <c r="B738" s="64"/>
      <c r="C738" s="26" t="s">
        <v>484</v>
      </c>
      <c r="D738" s="134"/>
      <c r="F738" s="85">
        <v>0.02</v>
      </c>
      <c r="H738" s="85" t="s">
        <v>25</v>
      </c>
      <c r="J738" s="42">
        <v>2</v>
      </c>
      <c r="M738" s="39"/>
      <c r="O738" s="6"/>
      <c r="P738" s="6"/>
      <c r="Q738" s="6"/>
      <c r="R738" s="6"/>
      <c r="S738" s="6"/>
      <c r="T738" s="6"/>
      <c r="U738" s="6"/>
      <c r="V738" s="6"/>
      <c r="W738" s="6"/>
      <c r="X738" s="6"/>
      <c r="Y738" s="6"/>
      <c r="Z738" s="6"/>
      <c r="AA738" s="6"/>
      <c r="AB738" s="6"/>
      <c r="AC738" s="6"/>
      <c r="AD738" s="6"/>
      <c r="AE738" s="6"/>
    </row>
    <row r="739" spans="1:31" s="4" customFormat="1" ht="15" hidden="1" customHeight="1" outlineLevel="1" x14ac:dyDescent="0.2">
      <c r="A739" s="64"/>
      <c r="B739" s="64"/>
      <c r="C739" s="26" t="s">
        <v>457</v>
      </c>
      <c r="F739" s="85">
        <v>0.03</v>
      </c>
      <c r="H739" s="85" t="s">
        <v>31</v>
      </c>
      <c r="J739" s="42">
        <v>3</v>
      </c>
      <c r="M739" s="39"/>
      <c r="O739" s="6"/>
      <c r="P739" s="6"/>
      <c r="Q739" s="6"/>
      <c r="R739" s="6"/>
      <c r="S739" s="6"/>
      <c r="T739" s="6"/>
      <c r="U739" s="6"/>
      <c r="V739" s="6"/>
      <c r="W739" s="6"/>
      <c r="X739" s="6"/>
      <c r="Y739" s="6"/>
      <c r="Z739" s="6"/>
      <c r="AA739" s="6"/>
      <c r="AB739" s="6"/>
      <c r="AC739" s="6"/>
      <c r="AD739" s="6"/>
      <c r="AE739" s="6"/>
    </row>
    <row r="740" spans="1:31" s="4" customFormat="1" ht="15" hidden="1" customHeight="1" outlineLevel="1" x14ac:dyDescent="0.2">
      <c r="A740" s="64"/>
      <c r="B740" s="64"/>
      <c r="C740" s="26" t="s">
        <v>465</v>
      </c>
      <c r="F740" s="85">
        <v>0.04</v>
      </c>
      <c r="H740" s="85" t="s">
        <v>32</v>
      </c>
      <c r="J740" s="42">
        <v>4</v>
      </c>
      <c r="M740" s="39"/>
      <c r="O740" s="6"/>
      <c r="P740" s="6"/>
      <c r="Q740" s="6"/>
      <c r="R740" s="6"/>
      <c r="S740" s="6"/>
      <c r="T740" s="6"/>
      <c r="U740" s="6"/>
      <c r="V740" s="6"/>
      <c r="W740" s="6"/>
      <c r="X740" s="6"/>
      <c r="Y740" s="6"/>
      <c r="Z740" s="6"/>
      <c r="AA740" s="6"/>
      <c r="AB740" s="6"/>
      <c r="AC740" s="6"/>
      <c r="AD740" s="6"/>
      <c r="AE740" s="6"/>
    </row>
    <row r="741" spans="1:31" s="4" customFormat="1" ht="15" hidden="1" customHeight="1" outlineLevel="1" x14ac:dyDescent="0.2">
      <c r="A741" s="64"/>
      <c r="B741" s="64"/>
      <c r="C741" s="26" t="s">
        <v>469</v>
      </c>
      <c r="F741" s="85">
        <v>0.05</v>
      </c>
      <c r="H741" s="85" t="s">
        <v>63</v>
      </c>
      <c r="J741" s="42">
        <v>5</v>
      </c>
      <c r="M741" s="39"/>
      <c r="O741" s="6"/>
      <c r="P741" s="6"/>
      <c r="Q741" s="6"/>
      <c r="R741" s="6"/>
      <c r="S741" s="6"/>
      <c r="T741" s="6"/>
      <c r="U741" s="6"/>
      <c r="V741" s="6"/>
      <c r="W741" s="6"/>
      <c r="X741" s="6"/>
      <c r="Y741" s="6"/>
      <c r="Z741" s="6"/>
      <c r="AA741" s="6"/>
      <c r="AB741" s="6"/>
      <c r="AC741" s="6"/>
      <c r="AD741" s="6"/>
      <c r="AE741" s="6"/>
    </row>
    <row r="742" spans="1:31" s="4" customFormat="1" ht="15" hidden="1" customHeight="1" outlineLevel="1" x14ac:dyDescent="0.2">
      <c r="A742" s="64"/>
      <c r="B742" s="64"/>
      <c r="F742" s="85">
        <v>0.06</v>
      </c>
      <c r="H742" s="85" t="s">
        <v>64</v>
      </c>
      <c r="J742" s="42">
        <v>6</v>
      </c>
      <c r="M742" s="39"/>
      <c r="O742" s="6"/>
      <c r="P742" s="6"/>
      <c r="Q742" s="6"/>
      <c r="R742" s="6"/>
      <c r="S742" s="6"/>
      <c r="T742" s="6"/>
      <c r="U742" s="6"/>
      <c r="V742" s="6"/>
      <c r="W742" s="6"/>
      <c r="X742" s="6"/>
      <c r="Y742" s="6"/>
      <c r="Z742" s="6"/>
      <c r="AA742" s="6"/>
      <c r="AB742" s="6"/>
      <c r="AC742" s="6"/>
      <c r="AD742" s="6"/>
      <c r="AE742" s="6"/>
    </row>
    <row r="743" spans="1:31" s="4" customFormat="1" ht="15" hidden="1" customHeight="1" outlineLevel="1" x14ac:dyDescent="0.2">
      <c r="A743" s="64"/>
      <c r="B743" s="64"/>
      <c r="C743" s="80" t="s">
        <v>485</v>
      </c>
      <c r="F743" s="85">
        <v>7.0000000000000007E-2</v>
      </c>
      <c r="H743" s="85" t="s">
        <v>137</v>
      </c>
      <c r="J743" s="42">
        <v>7</v>
      </c>
      <c r="M743" s="39"/>
      <c r="O743" s="6"/>
      <c r="P743" s="6"/>
      <c r="Q743" s="6"/>
      <c r="R743" s="6"/>
      <c r="S743" s="6"/>
      <c r="T743" s="6"/>
      <c r="U743" s="6"/>
      <c r="V743" s="6"/>
      <c r="W743" s="6"/>
      <c r="X743" s="6"/>
      <c r="Y743" s="6"/>
      <c r="Z743" s="6"/>
      <c r="AA743" s="6"/>
      <c r="AB743" s="6"/>
      <c r="AC743" s="6"/>
      <c r="AD743" s="6"/>
      <c r="AE743" s="6"/>
    </row>
    <row r="744" spans="1:31" s="4" customFormat="1" ht="15" hidden="1" customHeight="1" outlineLevel="1" x14ac:dyDescent="0.2">
      <c r="A744" s="64"/>
      <c r="B744" s="64"/>
      <c r="C744" s="26" t="s">
        <v>1219</v>
      </c>
      <c r="F744" s="85">
        <v>0.08</v>
      </c>
      <c r="H744" s="26" t="s">
        <v>71</v>
      </c>
      <c r="J744" s="42">
        <v>8</v>
      </c>
      <c r="M744" s="39"/>
      <c r="O744" s="6"/>
      <c r="P744" s="6"/>
      <c r="Q744" s="6"/>
      <c r="R744" s="6"/>
      <c r="S744" s="6"/>
      <c r="T744" s="6"/>
      <c r="U744" s="6"/>
      <c r="V744" s="6"/>
      <c r="W744" s="6"/>
      <c r="X744" s="6"/>
      <c r="Y744" s="6"/>
      <c r="Z744" s="6"/>
      <c r="AA744" s="6"/>
      <c r="AB744" s="6"/>
      <c r="AC744" s="6"/>
      <c r="AD744" s="6"/>
      <c r="AE744" s="6"/>
    </row>
    <row r="745" spans="1:31" s="4" customFormat="1" ht="15" hidden="1" customHeight="1" outlineLevel="1" x14ac:dyDescent="0.2">
      <c r="A745" s="64"/>
      <c r="B745" s="64"/>
      <c r="C745" s="26" t="s">
        <v>1220</v>
      </c>
      <c r="F745" s="85">
        <v>0.09</v>
      </c>
      <c r="H745" s="26" t="s">
        <v>72</v>
      </c>
      <c r="J745" s="42">
        <v>9</v>
      </c>
      <c r="M745" s="39"/>
      <c r="O745" s="6"/>
      <c r="P745" s="6"/>
      <c r="Q745" s="6"/>
      <c r="R745" s="6"/>
      <c r="S745" s="6"/>
      <c r="T745" s="6"/>
      <c r="U745" s="6"/>
      <c r="V745" s="6"/>
      <c r="W745" s="6"/>
      <c r="X745" s="6"/>
      <c r="Y745" s="6"/>
      <c r="Z745" s="6"/>
      <c r="AA745" s="6"/>
      <c r="AB745" s="6"/>
      <c r="AC745" s="6"/>
      <c r="AD745" s="6"/>
      <c r="AE745" s="6"/>
    </row>
    <row r="746" spans="1:31" s="4" customFormat="1" ht="15" hidden="1" customHeight="1" outlineLevel="1" x14ac:dyDescent="0.2">
      <c r="A746" s="64"/>
      <c r="B746" s="64"/>
      <c r="C746" s="26" t="s">
        <v>462</v>
      </c>
      <c r="F746" s="85">
        <v>0.1</v>
      </c>
      <c r="H746" s="43" t="s">
        <v>73</v>
      </c>
      <c r="J746" s="42">
        <v>10</v>
      </c>
      <c r="M746" s="39"/>
      <c r="O746" s="6"/>
      <c r="P746" s="6"/>
      <c r="Q746" s="6"/>
      <c r="R746" s="6"/>
      <c r="S746" s="6"/>
      <c r="T746" s="6"/>
      <c r="U746" s="6"/>
      <c r="V746" s="6"/>
      <c r="W746" s="6"/>
      <c r="X746" s="6"/>
      <c r="Y746" s="6"/>
      <c r="Z746" s="6"/>
      <c r="AA746" s="6"/>
      <c r="AB746" s="6"/>
      <c r="AC746" s="6"/>
      <c r="AD746" s="6"/>
      <c r="AE746" s="6"/>
    </row>
    <row r="747" spans="1:31" s="4" customFormat="1" ht="15" hidden="1" customHeight="1" outlineLevel="1" x14ac:dyDescent="0.2">
      <c r="A747" s="64"/>
      <c r="B747" s="64"/>
      <c r="C747" s="26" t="s">
        <v>464</v>
      </c>
      <c r="F747" s="85">
        <v>0.11</v>
      </c>
      <c r="J747" s="42">
        <v>11</v>
      </c>
      <c r="M747" s="39"/>
      <c r="O747" s="6"/>
      <c r="P747" s="6"/>
      <c r="Q747" s="6"/>
      <c r="R747" s="6"/>
      <c r="S747" s="6"/>
      <c r="T747" s="6"/>
      <c r="U747" s="6"/>
      <c r="V747" s="6"/>
      <c r="W747" s="6"/>
      <c r="X747" s="6"/>
      <c r="Y747" s="6"/>
      <c r="Z747" s="6"/>
      <c r="AA747" s="6"/>
      <c r="AB747" s="6"/>
      <c r="AC747" s="6"/>
      <c r="AD747" s="6"/>
      <c r="AE747" s="6"/>
    </row>
    <row r="748" spans="1:31" s="4" customFormat="1" ht="15" hidden="1" customHeight="1" outlineLevel="1" x14ac:dyDescent="0.2">
      <c r="A748" s="64"/>
      <c r="B748" s="64"/>
      <c r="C748" s="26" t="s">
        <v>458</v>
      </c>
      <c r="F748" s="85">
        <v>0.12</v>
      </c>
      <c r="J748" s="42">
        <v>12</v>
      </c>
      <c r="M748" s="39"/>
      <c r="O748" s="6"/>
      <c r="P748" s="6"/>
      <c r="Q748" s="6"/>
      <c r="R748" s="6"/>
      <c r="S748" s="6"/>
      <c r="T748" s="6"/>
      <c r="U748" s="6"/>
      <c r="V748" s="6"/>
      <c r="W748" s="6"/>
      <c r="X748" s="6"/>
      <c r="Y748" s="6"/>
      <c r="Z748" s="6"/>
      <c r="AA748" s="6"/>
      <c r="AB748" s="6"/>
      <c r="AC748" s="6"/>
      <c r="AD748" s="6"/>
      <c r="AE748" s="6"/>
    </row>
    <row r="749" spans="1:31" s="4" customFormat="1" ht="15" hidden="1" customHeight="1" outlineLevel="1" x14ac:dyDescent="0.2">
      <c r="A749" s="64"/>
      <c r="B749" s="64"/>
      <c r="C749" s="26" t="s">
        <v>1200</v>
      </c>
      <c r="F749" s="85">
        <v>0.13</v>
      </c>
      <c r="J749" s="42">
        <v>13</v>
      </c>
      <c r="M749" s="39"/>
      <c r="O749" s="6"/>
      <c r="P749" s="6"/>
      <c r="Q749" s="6"/>
      <c r="R749" s="6"/>
      <c r="S749" s="6"/>
      <c r="T749" s="6"/>
      <c r="U749" s="6"/>
      <c r="V749" s="6"/>
      <c r="W749" s="6"/>
      <c r="X749" s="6"/>
      <c r="Y749" s="6"/>
      <c r="Z749" s="6"/>
      <c r="AA749" s="6"/>
      <c r="AB749" s="6"/>
      <c r="AC749" s="6"/>
      <c r="AD749" s="6"/>
      <c r="AE749" s="6"/>
    </row>
    <row r="750" spans="1:31" s="4" customFormat="1" ht="15" hidden="1" customHeight="1" outlineLevel="1" x14ac:dyDescent="0.2">
      <c r="A750" s="64"/>
      <c r="B750" s="64"/>
      <c r="C750" s="26" t="s">
        <v>472</v>
      </c>
      <c r="F750" s="85">
        <v>0.14000000000000001</v>
      </c>
      <c r="J750" s="42">
        <v>14</v>
      </c>
      <c r="M750" s="39"/>
      <c r="O750" s="6"/>
      <c r="P750" s="6"/>
      <c r="Q750" s="6"/>
      <c r="R750" s="6"/>
      <c r="S750" s="6"/>
      <c r="T750" s="6"/>
      <c r="U750" s="6"/>
      <c r="V750" s="6"/>
      <c r="W750" s="6"/>
      <c r="X750" s="6"/>
      <c r="Y750" s="6"/>
      <c r="Z750" s="6"/>
      <c r="AA750" s="6"/>
      <c r="AB750" s="6"/>
      <c r="AC750" s="6"/>
      <c r="AD750" s="6"/>
      <c r="AE750" s="6"/>
    </row>
    <row r="751" spans="1:31" s="4" customFormat="1" ht="15" hidden="1" customHeight="1" outlineLevel="1" x14ac:dyDescent="0.2">
      <c r="A751" s="64"/>
      <c r="B751" s="64"/>
      <c r="C751" s="26" t="s">
        <v>525</v>
      </c>
      <c r="D751" s="134"/>
      <c r="F751" s="85">
        <v>0.15</v>
      </c>
      <c r="J751" s="42">
        <v>15</v>
      </c>
      <c r="M751" s="39"/>
      <c r="O751" s="6"/>
      <c r="P751" s="6"/>
      <c r="Q751" s="6"/>
      <c r="R751" s="6"/>
      <c r="S751" s="6"/>
      <c r="T751" s="6"/>
      <c r="U751" s="6"/>
      <c r="V751" s="6"/>
      <c r="W751" s="6"/>
      <c r="X751" s="6"/>
      <c r="Y751" s="6"/>
      <c r="Z751" s="6"/>
      <c r="AA751" s="6"/>
      <c r="AB751" s="6"/>
      <c r="AC751" s="6"/>
      <c r="AD751" s="6"/>
      <c r="AE751" s="6"/>
    </row>
    <row r="752" spans="1:31" s="4" customFormat="1" ht="15" hidden="1" customHeight="1" outlineLevel="1" x14ac:dyDescent="0.2">
      <c r="A752" s="64"/>
      <c r="B752" s="64"/>
      <c r="C752" s="26" t="s">
        <v>1201</v>
      </c>
      <c r="F752" s="85">
        <v>0.16</v>
      </c>
      <c r="J752" s="42">
        <v>16</v>
      </c>
      <c r="M752" s="39"/>
      <c r="O752" s="6"/>
      <c r="P752" s="6"/>
      <c r="Q752" s="6"/>
      <c r="R752" s="6"/>
      <c r="S752" s="6"/>
      <c r="T752" s="6"/>
      <c r="U752" s="6"/>
      <c r="V752" s="6"/>
      <c r="W752" s="6"/>
      <c r="X752" s="6"/>
      <c r="Y752" s="6"/>
      <c r="Z752" s="6"/>
      <c r="AA752" s="6"/>
      <c r="AB752" s="6"/>
      <c r="AC752" s="6"/>
      <c r="AD752" s="6"/>
      <c r="AE752" s="6"/>
    </row>
    <row r="753" spans="1:31" s="4" customFormat="1" ht="15" hidden="1" customHeight="1" outlineLevel="1" x14ac:dyDescent="0.2">
      <c r="A753" s="64"/>
      <c r="B753" s="64"/>
      <c r="C753" s="26" t="s">
        <v>466</v>
      </c>
      <c r="F753" s="85">
        <v>0.17</v>
      </c>
      <c r="J753" s="42">
        <v>17</v>
      </c>
      <c r="M753" s="39"/>
      <c r="O753" s="6"/>
      <c r="P753" s="6"/>
      <c r="Q753" s="6"/>
      <c r="R753" s="6"/>
      <c r="S753" s="6"/>
      <c r="T753" s="6"/>
      <c r="U753" s="6"/>
      <c r="V753" s="6"/>
      <c r="W753" s="6"/>
      <c r="X753" s="6"/>
      <c r="Y753" s="6"/>
      <c r="Z753" s="6"/>
      <c r="AA753" s="6"/>
      <c r="AB753" s="6"/>
      <c r="AC753" s="6"/>
      <c r="AD753" s="6"/>
      <c r="AE753" s="6"/>
    </row>
    <row r="754" spans="1:31" s="4" customFormat="1" ht="15" hidden="1" customHeight="1" outlineLevel="1" x14ac:dyDescent="0.2">
      <c r="A754" s="64"/>
      <c r="B754" s="64"/>
      <c r="F754" s="85">
        <v>0.18</v>
      </c>
      <c r="J754" s="42">
        <v>18</v>
      </c>
      <c r="M754" s="39"/>
      <c r="O754" s="6"/>
      <c r="P754" s="6"/>
      <c r="Q754" s="6"/>
      <c r="R754" s="6"/>
      <c r="S754" s="6"/>
      <c r="T754" s="6"/>
      <c r="U754" s="6"/>
      <c r="V754" s="6"/>
      <c r="W754" s="6"/>
      <c r="X754" s="6"/>
      <c r="Y754" s="6"/>
      <c r="Z754" s="6"/>
      <c r="AA754" s="6"/>
      <c r="AB754" s="6"/>
      <c r="AC754" s="6"/>
      <c r="AD754" s="6"/>
      <c r="AE754" s="6"/>
    </row>
    <row r="755" spans="1:31" s="4" customFormat="1" ht="15" hidden="1" customHeight="1" outlineLevel="1" x14ac:dyDescent="0.2">
      <c r="A755" s="64"/>
      <c r="B755" s="64"/>
      <c r="C755" s="80" t="s">
        <v>485</v>
      </c>
      <c r="F755" s="85">
        <v>0.19</v>
      </c>
      <c r="J755" s="42">
        <v>19</v>
      </c>
      <c r="M755" s="39"/>
      <c r="O755" s="6"/>
      <c r="P755" s="6"/>
      <c r="Q755" s="6"/>
      <c r="R755" s="6"/>
      <c r="S755" s="6"/>
      <c r="T755" s="6"/>
      <c r="U755" s="6"/>
      <c r="V755" s="6"/>
      <c r="W755" s="6"/>
      <c r="X755" s="6"/>
      <c r="Y755" s="6"/>
      <c r="Z755" s="6"/>
      <c r="AA755" s="6"/>
      <c r="AB755" s="6"/>
      <c r="AC755" s="6"/>
      <c r="AD755" s="6"/>
      <c r="AE755" s="6"/>
    </row>
    <row r="756" spans="1:31" s="4" customFormat="1" ht="15" hidden="1" customHeight="1" outlineLevel="1" x14ac:dyDescent="0.2">
      <c r="A756" s="64"/>
      <c r="B756" s="64"/>
      <c r="C756" s="26" t="s">
        <v>471</v>
      </c>
      <c r="F756" s="85">
        <v>0.2</v>
      </c>
      <c r="J756" s="42">
        <v>20</v>
      </c>
      <c r="M756" s="39"/>
      <c r="O756" s="6"/>
      <c r="P756" s="6"/>
      <c r="Q756" s="6"/>
      <c r="R756" s="6"/>
      <c r="S756" s="6"/>
      <c r="T756" s="6"/>
      <c r="U756" s="6"/>
      <c r="V756" s="6"/>
      <c r="W756" s="6"/>
      <c r="X756" s="6"/>
      <c r="Y756" s="6"/>
      <c r="Z756" s="6"/>
      <c r="AA756" s="6"/>
      <c r="AB756" s="6"/>
      <c r="AC756" s="6"/>
      <c r="AD756" s="6"/>
      <c r="AE756" s="6"/>
    </row>
    <row r="757" spans="1:31" s="4" customFormat="1" ht="15" hidden="1" customHeight="1" outlineLevel="1" x14ac:dyDescent="0.2">
      <c r="A757" s="64"/>
      <c r="B757" s="64"/>
      <c r="C757" s="26" t="s">
        <v>1217</v>
      </c>
      <c r="F757" s="85">
        <v>0.21</v>
      </c>
      <c r="J757" s="42">
        <v>21</v>
      </c>
      <c r="M757" s="39"/>
      <c r="O757" s="6"/>
      <c r="P757" s="6"/>
      <c r="Q757" s="6"/>
      <c r="R757" s="6"/>
      <c r="S757" s="6"/>
      <c r="T757" s="6"/>
      <c r="U757" s="6"/>
      <c r="V757" s="6"/>
      <c r="W757" s="6"/>
      <c r="X757" s="6"/>
      <c r="Y757" s="6"/>
      <c r="Z757" s="6"/>
      <c r="AA757" s="6"/>
      <c r="AB757" s="6"/>
      <c r="AC757" s="6"/>
      <c r="AD757" s="6"/>
      <c r="AE757" s="6"/>
    </row>
    <row r="758" spans="1:31" s="4" customFormat="1" ht="15" hidden="1" customHeight="1" outlineLevel="1" x14ac:dyDescent="0.2">
      <c r="A758" s="64"/>
      <c r="B758" s="64"/>
      <c r="C758" s="26" t="s">
        <v>1218</v>
      </c>
      <c r="F758" s="85">
        <v>0.22</v>
      </c>
      <c r="J758" s="42">
        <v>22</v>
      </c>
      <c r="M758" s="39"/>
      <c r="O758" s="6"/>
      <c r="P758" s="6"/>
      <c r="Q758" s="6"/>
      <c r="R758" s="6"/>
      <c r="S758" s="6"/>
      <c r="T758" s="6"/>
      <c r="U758" s="6"/>
      <c r="V758" s="6"/>
      <c r="W758" s="6"/>
      <c r="X758" s="6"/>
      <c r="Y758" s="6"/>
      <c r="Z758" s="6"/>
      <c r="AA758" s="6"/>
      <c r="AB758" s="6"/>
      <c r="AC758" s="6"/>
      <c r="AD758" s="6"/>
      <c r="AE758" s="6"/>
    </row>
    <row r="759" spans="1:31" s="4" customFormat="1" ht="15" hidden="1" customHeight="1" outlineLevel="1" x14ac:dyDescent="0.2">
      <c r="A759" s="64"/>
      <c r="B759" s="64"/>
      <c r="C759" s="26" t="s">
        <v>463</v>
      </c>
      <c r="F759" s="85">
        <v>0.23</v>
      </c>
      <c r="J759" s="42">
        <v>23</v>
      </c>
      <c r="M759" s="39"/>
      <c r="O759" s="6"/>
      <c r="P759" s="6"/>
      <c r="Q759" s="6"/>
      <c r="R759" s="6"/>
      <c r="S759" s="6"/>
      <c r="T759" s="6"/>
      <c r="U759" s="6"/>
      <c r="V759" s="6"/>
      <c r="W759" s="6"/>
      <c r="X759" s="6"/>
      <c r="Y759" s="6"/>
      <c r="Z759" s="6"/>
      <c r="AA759" s="6"/>
      <c r="AB759" s="6"/>
      <c r="AC759" s="6"/>
      <c r="AD759" s="6"/>
      <c r="AE759" s="6"/>
    </row>
    <row r="760" spans="1:31" s="4" customFormat="1" ht="15" hidden="1" customHeight="1" outlineLevel="1" x14ac:dyDescent="0.2">
      <c r="A760" s="64"/>
      <c r="B760" s="64"/>
      <c r="C760" s="26" t="s">
        <v>714</v>
      </c>
      <c r="F760" s="85">
        <v>0.24</v>
      </c>
      <c r="J760" s="42">
        <v>24</v>
      </c>
      <c r="M760" s="39"/>
      <c r="O760" s="6"/>
      <c r="P760" s="6"/>
      <c r="Q760" s="6"/>
      <c r="R760" s="6"/>
      <c r="S760" s="6"/>
      <c r="T760" s="6"/>
      <c r="U760" s="6"/>
      <c r="V760" s="6"/>
      <c r="W760" s="6"/>
      <c r="X760" s="6"/>
      <c r="Y760" s="6"/>
      <c r="Z760" s="6"/>
      <c r="AA760" s="6"/>
      <c r="AB760" s="6"/>
      <c r="AC760" s="6"/>
      <c r="AD760" s="6"/>
      <c r="AE760" s="6"/>
    </row>
    <row r="761" spans="1:31" s="4" customFormat="1" ht="15" hidden="1" customHeight="1" outlineLevel="1" x14ac:dyDescent="0.2">
      <c r="A761" s="64"/>
      <c r="B761" s="64"/>
      <c r="C761" s="26" t="s">
        <v>1202</v>
      </c>
      <c r="F761" s="85">
        <v>0.25</v>
      </c>
      <c r="J761" s="42">
        <v>25</v>
      </c>
      <c r="M761" s="39"/>
      <c r="O761" s="6"/>
      <c r="P761" s="6"/>
      <c r="Q761" s="6"/>
      <c r="R761" s="6"/>
      <c r="S761" s="6"/>
      <c r="T761" s="6"/>
      <c r="U761" s="6"/>
      <c r="V761" s="6"/>
      <c r="W761" s="6"/>
      <c r="X761" s="6"/>
      <c r="Y761" s="6"/>
      <c r="Z761" s="6"/>
      <c r="AA761" s="6"/>
      <c r="AB761" s="6"/>
      <c r="AC761" s="6"/>
      <c r="AD761" s="6"/>
      <c r="AE761" s="6"/>
    </row>
    <row r="762" spans="1:31" s="4" customFormat="1" ht="15" hidden="1" customHeight="1" outlineLevel="1" x14ac:dyDescent="0.2">
      <c r="A762" s="64"/>
      <c r="B762" s="64"/>
      <c r="C762" s="26" t="s">
        <v>473</v>
      </c>
      <c r="F762" s="85">
        <v>0.26</v>
      </c>
      <c r="J762" s="42">
        <v>26</v>
      </c>
      <c r="M762" s="39"/>
      <c r="O762" s="6"/>
      <c r="P762" s="6"/>
      <c r="Q762" s="6"/>
      <c r="R762" s="6"/>
      <c r="S762" s="6"/>
      <c r="T762" s="6"/>
      <c r="U762" s="6"/>
      <c r="V762" s="6"/>
      <c r="W762" s="6"/>
      <c r="X762" s="6"/>
      <c r="Y762" s="6"/>
      <c r="Z762" s="6"/>
      <c r="AA762" s="6"/>
      <c r="AB762" s="6"/>
      <c r="AC762" s="6"/>
      <c r="AD762" s="6"/>
      <c r="AE762" s="6"/>
    </row>
    <row r="763" spans="1:31" s="4" customFormat="1" ht="15" hidden="1" customHeight="1" outlineLevel="1" x14ac:dyDescent="0.2">
      <c r="A763" s="64"/>
      <c r="B763" s="64"/>
      <c r="C763" s="26" t="s">
        <v>1205</v>
      </c>
      <c r="D763" s="7"/>
      <c r="F763" s="85">
        <v>0.27</v>
      </c>
      <c r="J763" s="42">
        <v>27</v>
      </c>
      <c r="M763" s="39"/>
      <c r="O763" s="6"/>
      <c r="P763" s="6"/>
      <c r="Q763" s="6"/>
      <c r="R763" s="6"/>
      <c r="S763" s="6"/>
      <c r="T763" s="6"/>
      <c r="U763" s="6"/>
      <c r="V763" s="6"/>
      <c r="W763" s="6"/>
      <c r="X763" s="6"/>
      <c r="Y763" s="6"/>
      <c r="Z763" s="6"/>
      <c r="AA763" s="6"/>
      <c r="AB763" s="6"/>
      <c r="AC763" s="6"/>
      <c r="AD763" s="6"/>
      <c r="AE763" s="6"/>
    </row>
    <row r="764" spans="1:31" s="4" customFormat="1" ht="15" hidden="1" customHeight="1" outlineLevel="1" x14ac:dyDescent="0.2">
      <c r="A764" s="64"/>
      <c r="B764" s="64"/>
      <c r="C764" s="26" t="s">
        <v>474</v>
      </c>
      <c r="D764" s="134"/>
      <c r="F764" s="85">
        <v>0.28000000000000003</v>
      </c>
      <c r="J764" s="42">
        <v>28</v>
      </c>
      <c r="M764" s="39"/>
      <c r="O764" s="6"/>
      <c r="P764" s="6"/>
      <c r="Q764" s="6"/>
      <c r="R764" s="6"/>
      <c r="S764" s="6"/>
      <c r="T764" s="6"/>
      <c r="U764" s="6"/>
      <c r="V764" s="6"/>
      <c r="W764" s="6"/>
      <c r="X764" s="6"/>
      <c r="Y764" s="6"/>
      <c r="Z764" s="6"/>
      <c r="AA764" s="6"/>
      <c r="AB764" s="6"/>
      <c r="AC764" s="6"/>
      <c r="AD764" s="6"/>
      <c r="AE764" s="6"/>
    </row>
    <row r="765" spans="1:31" s="4" customFormat="1" ht="15" hidden="1" customHeight="1" outlineLevel="1" x14ac:dyDescent="0.2">
      <c r="A765" s="64"/>
      <c r="B765" s="64"/>
      <c r="C765" s="26" t="s">
        <v>1206</v>
      </c>
      <c r="F765" s="85">
        <v>0.28999999999999998</v>
      </c>
      <c r="J765" s="42">
        <v>29</v>
      </c>
      <c r="M765" s="39"/>
      <c r="O765" s="6"/>
      <c r="P765" s="6"/>
      <c r="Q765" s="6"/>
      <c r="R765" s="6"/>
      <c r="S765" s="6"/>
      <c r="T765" s="6"/>
      <c r="U765" s="6"/>
      <c r="V765" s="6"/>
      <c r="W765" s="6"/>
      <c r="X765" s="6"/>
      <c r="Y765" s="6"/>
      <c r="Z765" s="6"/>
      <c r="AA765" s="6"/>
      <c r="AB765" s="6"/>
      <c r="AC765" s="6"/>
      <c r="AD765" s="6"/>
      <c r="AE765" s="6"/>
    </row>
    <row r="766" spans="1:31" s="4" customFormat="1" ht="15" hidden="1" customHeight="1" outlineLevel="1" x14ac:dyDescent="0.2">
      <c r="A766" s="64"/>
      <c r="B766" s="64"/>
      <c r="C766" s="26" t="s">
        <v>468</v>
      </c>
      <c r="F766" s="85">
        <v>0.3</v>
      </c>
      <c r="J766" s="42">
        <v>30</v>
      </c>
      <c r="M766" s="39"/>
      <c r="O766" s="6"/>
      <c r="P766" s="6"/>
      <c r="Q766" s="6"/>
      <c r="R766" s="6"/>
      <c r="S766" s="6"/>
      <c r="T766" s="6"/>
      <c r="U766" s="6"/>
      <c r="V766" s="6"/>
      <c r="W766" s="6"/>
      <c r="X766" s="6"/>
      <c r="Y766" s="6"/>
      <c r="Z766" s="6"/>
      <c r="AA766" s="6"/>
      <c r="AB766" s="6"/>
      <c r="AC766" s="6"/>
      <c r="AD766" s="6"/>
      <c r="AE766" s="6"/>
    </row>
    <row r="767" spans="1:31" s="4" customFormat="1" ht="15" hidden="1" customHeight="1" outlineLevel="1" x14ac:dyDescent="0.2">
      <c r="A767" s="64"/>
      <c r="B767" s="64"/>
      <c r="C767" s="26" t="s">
        <v>1203</v>
      </c>
      <c r="F767" s="85">
        <v>0.35</v>
      </c>
      <c r="J767" s="42">
        <v>31</v>
      </c>
      <c r="M767" s="39"/>
      <c r="O767" s="6"/>
      <c r="P767" s="6"/>
      <c r="Q767" s="6"/>
      <c r="R767" s="6"/>
      <c r="S767" s="6"/>
      <c r="T767" s="6"/>
      <c r="U767" s="6"/>
      <c r="V767" s="6"/>
      <c r="W767" s="6"/>
      <c r="X767" s="6"/>
      <c r="Y767" s="6"/>
      <c r="Z767" s="6"/>
      <c r="AA767" s="6"/>
      <c r="AB767" s="6"/>
      <c r="AC767" s="6"/>
      <c r="AD767" s="6"/>
      <c r="AE767" s="6"/>
    </row>
    <row r="768" spans="1:31" s="4" customFormat="1" ht="15" hidden="1" customHeight="1" outlineLevel="1" x14ac:dyDescent="0.2">
      <c r="A768" s="64"/>
      <c r="B768" s="64"/>
      <c r="C768" s="26" t="s">
        <v>467</v>
      </c>
      <c r="F768" s="85">
        <v>0.4</v>
      </c>
      <c r="J768" s="42">
        <v>32</v>
      </c>
      <c r="M768" s="39"/>
      <c r="O768" s="6"/>
      <c r="P768" s="6"/>
      <c r="Q768" s="6"/>
      <c r="R768" s="6"/>
      <c r="S768" s="6"/>
      <c r="T768" s="6"/>
      <c r="U768" s="6"/>
      <c r="V768" s="6"/>
      <c r="W768" s="6"/>
      <c r="X768" s="6"/>
      <c r="Y768" s="6"/>
      <c r="Z768" s="6"/>
      <c r="AA768" s="6"/>
      <c r="AB768" s="6"/>
      <c r="AC768" s="6"/>
      <c r="AD768" s="6"/>
      <c r="AE768" s="6"/>
    </row>
    <row r="769" spans="1:31" s="4" customFormat="1" ht="15" hidden="1" customHeight="1" outlineLevel="1" x14ac:dyDescent="0.2">
      <c r="C769" s="26" t="s">
        <v>1204</v>
      </c>
      <c r="F769" s="85">
        <v>0.45</v>
      </c>
      <c r="J769" s="42">
        <v>33</v>
      </c>
      <c r="M769" s="39"/>
      <c r="O769" s="6"/>
      <c r="P769" s="6"/>
      <c r="Q769" s="6"/>
      <c r="R769" s="6"/>
      <c r="S769" s="6"/>
      <c r="T769" s="6"/>
      <c r="U769" s="6"/>
      <c r="V769" s="6"/>
      <c r="W769" s="6"/>
      <c r="X769" s="6"/>
      <c r="Y769" s="6"/>
      <c r="Z769" s="6"/>
      <c r="AA769" s="6"/>
      <c r="AB769" s="6"/>
      <c r="AC769" s="6"/>
      <c r="AD769" s="6"/>
      <c r="AE769" s="6"/>
    </row>
    <row r="770" spans="1:31" s="4" customFormat="1" ht="15" hidden="1" customHeight="1" outlineLevel="1" x14ac:dyDescent="0.2">
      <c r="A770" s="64"/>
      <c r="B770" s="64"/>
      <c r="F770" s="85">
        <v>0.5</v>
      </c>
      <c r="J770" s="42">
        <v>34</v>
      </c>
      <c r="M770" s="39"/>
      <c r="O770" s="6"/>
      <c r="P770" s="6"/>
      <c r="Q770" s="6"/>
      <c r="R770" s="6"/>
      <c r="S770" s="6"/>
      <c r="T770" s="6"/>
      <c r="U770" s="6"/>
      <c r="V770" s="6"/>
      <c r="W770" s="6"/>
      <c r="X770" s="6"/>
      <c r="Y770" s="6"/>
      <c r="Z770" s="6"/>
      <c r="AA770" s="6"/>
      <c r="AB770" s="6"/>
      <c r="AC770" s="6"/>
      <c r="AD770" s="6"/>
      <c r="AE770" s="6"/>
    </row>
    <row r="771" spans="1:31" s="4" customFormat="1" ht="15" hidden="1" customHeight="1" outlineLevel="1" x14ac:dyDescent="0.2">
      <c r="A771" s="64"/>
      <c r="B771" s="64"/>
      <c r="C771" s="26" t="s">
        <v>485</v>
      </c>
      <c r="F771" s="85">
        <v>0.55000000000000004</v>
      </c>
      <c r="J771" s="42">
        <v>35</v>
      </c>
      <c r="M771" s="39"/>
      <c r="O771" s="6"/>
      <c r="P771" s="6"/>
      <c r="Q771" s="6"/>
      <c r="R771" s="6"/>
      <c r="S771" s="6"/>
      <c r="T771" s="6"/>
      <c r="U771" s="6"/>
      <c r="V771" s="6"/>
      <c r="W771" s="6"/>
      <c r="X771" s="6"/>
      <c r="Y771" s="6"/>
      <c r="Z771" s="6"/>
      <c r="AA771" s="6"/>
      <c r="AB771" s="6"/>
      <c r="AC771" s="6"/>
      <c r="AD771" s="6"/>
      <c r="AE771" s="6"/>
    </row>
    <row r="772" spans="1:31" s="4" customFormat="1" ht="15" hidden="1" customHeight="1" outlineLevel="1" x14ac:dyDescent="0.2">
      <c r="A772" s="64"/>
      <c r="B772" s="64"/>
      <c r="C772" s="26" t="s">
        <v>1199</v>
      </c>
      <c r="F772" s="85">
        <v>0.6</v>
      </c>
      <c r="J772" s="42">
        <v>36</v>
      </c>
      <c r="M772" s="39"/>
      <c r="O772" s="6"/>
      <c r="P772" s="6"/>
      <c r="Q772" s="6"/>
      <c r="R772" s="6"/>
      <c r="S772" s="6"/>
      <c r="T772" s="6"/>
      <c r="U772" s="6"/>
      <c r="V772" s="6"/>
      <c r="W772" s="6"/>
      <c r="X772" s="6"/>
      <c r="Y772" s="6"/>
      <c r="Z772" s="6"/>
      <c r="AA772" s="6"/>
      <c r="AB772" s="6"/>
      <c r="AC772" s="6"/>
      <c r="AD772" s="6"/>
      <c r="AE772" s="6"/>
    </row>
    <row r="773" spans="1:31" s="4" customFormat="1" ht="15" hidden="1" customHeight="1" outlineLevel="1" x14ac:dyDescent="0.2">
      <c r="A773" s="64"/>
      <c r="B773" s="64"/>
      <c r="C773" s="26" t="s">
        <v>871</v>
      </c>
      <c r="F773" s="85">
        <v>0.65</v>
      </c>
      <c r="J773" s="42">
        <v>37</v>
      </c>
      <c r="M773" s="39"/>
      <c r="O773" s="6"/>
      <c r="P773" s="6"/>
      <c r="Q773" s="6"/>
      <c r="R773" s="6"/>
      <c r="S773" s="6"/>
      <c r="T773" s="6"/>
      <c r="U773" s="6"/>
      <c r="V773" s="6"/>
      <c r="W773" s="6"/>
      <c r="X773" s="6"/>
      <c r="Y773" s="6"/>
      <c r="Z773" s="6"/>
      <c r="AA773" s="6"/>
      <c r="AB773" s="6"/>
      <c r="AC773" s="6"/>
      <c r="AD773" s="6"/>
      <c r="AE773" s="6"/>
    </row>
    <row r="774" spans="1:31" s="4" customFormat="1" ht="15" hidden="1" customHeight="1" outlineLevel="1" x14ac:dyDescent="0.2">
      <c r="A774" s="64"/>
      <c r="B774" s="64"/>
      <c r="C774" s="26" t="s">
        <v>867</v>
      </c>
      <c r="F774" s="85">
        <v>0.7</v>
      </c>
      <c r="J774" s="42">
        <v>38</v>
      </c>
      <c r="M774" s="39"/>
      <c r="O774" s="6"/>
      <c r="P774" s="6"/>
      <c r="Q774" s="6"/>
      <c r="R774" s="6"/>
      <c r="S774" s="6"/>
      <c r="T774" s="6"/>
      <c r="U774" s="6"/>
      <c r="V774" s="6"/>
      <c r="W774" s="6"/>
      <c r="X774" s="6"/>
      <c r="Y774" s="6"/>
      <c r="Z774" s="6"/>
      <c r="AA774" s="6"/>
      <c r="AB774" s="6"/>
      <c r="AC774" s="6"/>
      <c r="AD774" s="6"/>
      <c r="AE774" s="6"/>
    </row>
    <row r="775" spans="1:31" s="4" customFormat="1" ht="15" hidden="1" customHeight="1" outlineLevel="1" x14ac:dyDescent="0.2">
      <c r="A775" s="64"/>
      <c r="B775" s="64"/>
      <c r="C775" s="26" t="s">
        <v>869</v>
      </c>
      <c r="F775" s="85">
        <v>0.75</v>
      </c>
      <c r="J775" s="42">
        <v>39</v>
      </c>
      <c r="M775" s="39"/>
      <c r="O775" s="6"/>
      <c r="P775" s="6"/>
      <c r="Q775" s="6"/>
      <c r="R775" s="6"/>
      <c r="S775" s="6"/>
      <c r="T775" s="6"/>
      <c r="U775" s="6"/>
      <c r="V775" s="6"/>
      <c r="W775" s="6"/>
      <c r="X775" s="6"/>
      <c r="Y775" s="6"/>
      <c r="Z775" s="6"/>
      <c r="AA775" s="6"/>
      <c r="AB775" s="6"/>
      <c r="AC775" s="6"/>
      <c r="AD775" s="6"/>
      <c r="AE775" s="6"/>
    </row>
    <row r="776" spans="1:31" s="4" customFormat="1" ht="15" hidden="1" customHeight="1" outlineLevel="1" x14ac:dyDescent="0.2">
      <c r="A776" s="64"/>
      <c r="B776" s="64"/>
      <c r="C776" s="26" t="s">
        <v>868</v>
      </c>
      <c r="F776" s="85">
        <v>0.8</v>
      </c>
      <c r="J776" s="42">
        <v>40</v>
      </c>
      <c r="M776" s="39"/>
      <c r="O776" s="6"/>
      <c r="P776" s="6"/>
      <c r="Q776" s="6"/>
      <c r="R776" s="6"/>
      <c r="S776" s="6"/>
      <c r="T776" s="6"/>
      <c r="U776" s="6"/>
      <c r="V776" s="6"/>
      <c r="W776" s="6"/>
      <c r="X776" s="6"/>
      <c r="Y776" s="6"/>
      <c r="Z776" s="6"/>
      <c r="AA776" s="6"/>
      <c r="AB776" s="6"/>
      <c r="AC776" s="6"/>
      <c r="AD776" s="6"/>
      <c r="AE776" s="6"/>
    </row>
    <row r="777" spans="1:31" s="4" customFormat="1" ht="15" hidden="1" customHeight="1" outlineLevel="1" x14ac:dyDescent="0.2">
      <c r="A777" s="64"/>
      <c r="B777" s="64"/>
      <c r="C777" s="26" t="s">
        <v>872</v>
      </c>
      <c r="F777" s="85">
        <v>0.85</v>
      </c>
      <c r="J777" s="42">
        <v>41</v>
      </c>
      <c r="M777" s="39"/>
      <c r="O777" s="6"/>
      <c r="P777" s="6"/>
      <c r="Q777" s="6"/>
      <c r="R777" s="6"/>
      <c r="S777" s="6"/>
      <c r="T777" s="6"/>
      <c r="U777" s="6"/>
      <c r="V777" s="6"/>
      <c r="W777" s="6"/>
      <c r="X777" s="6"/>
      <c r="Y777" s="6"/>
      <c r="Z777" s="6"/>
      <c r="AA777" s="6"/>
      <c r="AB777" s="6"/>
      <c r="AC777" s="6"/>
      <c r="AD777" s="6"/>
      <c r="AE777" s="6"/>
    </row>
    <row r="778" spans="1:31" s="4" customFormat="1" ht="15" hidden="1" customHeight="1" outlineLevel="1" x14ac:dyDescent="0.2">
      <c r="A778" s="64"/>
      <c r="B778" s="64"/>
      <c r="C778" s="26" t="s">
        <v>875</v>
      </c>
      <c r="F778" s="85">
        <v>0.9</v>
      </c>
      <c r="J778" s="42">
        <v>42</v>
      </c>
      <c r="M778" s="39"/>
      <c r="O778" s="6"/>
      <c r="P778" s="6"/>
      <c r="Q778" s="6"/>
      <c r="R778" s="6"/>
      <c r="S778" s="6"/>
      <c r="T778" s="6"/>
      <c r="U778" s="6"/>
      <c r="V778" s="6"/>
      <c r="W778" s="6"/>
      <c r="X778" s="6"/>
      <c r="Y778" s="6"/>
      <c r="Z778" s="6"/>
      <c r="AA778" s="6"/>
      <c r="AB778" s="6"/>
      <c r="AC778" s="6"/>
      <c r="AD778" s="6"/>
      <c r="AE778" s="6"/>
    </row>
    <row r="779" spans="1:31" s="4" customFormat="1" ht="15" hidden="1" customHeight="1" outlineLevel="1" x14ac:dyDescent="0.2">
      <c r="A779" s="64"/>
      <c r="B779" s="64"/>
      <c r="C779" s="26" t="s">
        <v>870</v>
      </c>
      <c r="F779" s="85">
        <v>0.95</v>
      </c>
      <c r="J779" s="42">
        <v>43</v>
      </c>
      <c r="M779" s="39"/>
      <c r="O779" s="6"/>
      <c r="P779" s="6"/>
      <c r="Q779" s="6"/>
      <c r="R779" s="6"/>
      <c r="S779" s="6"/>
      <c r="T779" s="6"/>
      <c r="U779" s="6"/>
      <c r="V779" s="6"/>
      <c r="W779" s="6"/>
      <c r="X779" s="6"/>
      <c r="Y779" s="6"/>
      <c r="Z779" s="6"/>
      <c r="AA779" s="6"/>
      <c r="AB779" s="6"/>
      <c r="AC779" s="6"/>
      <c r="AD779" s="6"/>
      <c r="AE779" s="6"/>
    </row>
    <row r="780" spans="1:31" s="4" customFormat="1" ht="15" hidden="1" customHeight="1" outlineLevel="1" x14ac:dyDescent="0.2">
      <c r="A780" s="64"/>
      <c r="B780" s="64"/>
      <c r="C780" s="26" t="s">
        <v>877</v>
      </c>
      <c r="F780" s="85">
        <v>1</v>
      </c>
      <c r="J780" s="42">
        <v>44</v>
      </c>
      <c r="M780" s="39"/>
      <c r="O780" s="6"/>
      <c r="P780" s="6"/>
      <c r="Q780" s="6"/>
      <c r="R780" s="6"/>
      <c r="S780" s="6"/>
      <c r="T780" s="6"/>
      <c r="U780" s="6"/>
      <c r="V780" s="6"/>
      <c r="W780" s="6"/>
      <c r="X780" s="6"/>
      <c r="Y780" s="6"/>
      <c r="Z780" s="6"/>
      <c r="AA780" s="6"/>
      <c r="AB780" s="6"/>
      <c r="AC780" s="6"/>
      <c r="AD780" s="6"/>
      <c r="AE780" s="6"/>
    </row>
    <row r="781" spans="1:31" s="4" customFormat="1" ht="15" hidden="1" customHeight="1" outlineLevel="1" x14ac:dyDescent="0.2">
      <c r="A781" s="64"/>
      <c r="B781" s="64"/>
      <c r="C781" s="26" t="s">
        <v>873</v>
      </c>
      <c r="J781" s="42">
        <v>45</v>
      </c>
      <c r="M781" s="39"/>
      <c r="O781" s="6"/>
      <c r="P781" s="6"/>
      <c r="Q781" s="6"/>
      <c r="R781" s="6"/>
      <c r="S781" s="6"/>
      <c r="T781" s="6"/>
      <c r="U781" s="6"/>
      <c r="V781" s="6"/>
      <c r="W781" s="6"/>
      <c r="X781" s="6"/>
      <c r="Y781" s="6"/>
      <c r="Z781" s="6"/>
      <c r="AA781" s="6"/>
      <c r="AB781" s="6"/>
      <c r="AC781" s="6"/>
      <c r="AD781" s="6"/>
      <c r="AE781" s="6"/>
    </row>
    <row r="782" spans="1:31" s="4" customFormat="1" ht="15" hidden="1" customHeight="1" outlineLevel="1" x14ac:dyDescent="0.2">
      <c r="A782" s="64"/>
      <c r="B782" s="64"/>
      <c r="C782" s="26" t="s">
        <v>878</v>
      </c>
      <c r="F782" s="85">
        <v>0</v>
      </c>
      <c r="J782" s="42">
        <v>46</v>
      </c>
      <c r="M782" s="39"/>
      <c r="N782" s="79"/>
      <c r="O782" s="6"/>
      <c r="P782" s="6"/>
      <c r="Q782" s="6"/>
      <c r="R782" s="6"/>
      <c r="S782" s="6"/>
      <c r="T782" s="6"/>
      <c r="U782" s="6"/>
      <c r="V782" s="6"/>
      <c r="W782" s="6"/>
      <c r="X782" s="6"/>
      <c r="Y782" s="6"/>
      <c r="Z782" s="6"/>
      <c r="AA782" s="6"/>
      <c r="AB782" s="6"/>
      <c r="AC782" s="6"/>
      <c r="AD782" s="6"/>
      <c r="AE782" s="6"/>
    </row>
    <row r="783" spans="1:31" s="4" customFormat="1" ht="15" hidden="1" customHeight="1" outlineLevel="1" x14ac:dyDescent="0.2">
      <c r="A783" s="64"/>
      <c r="B783" s="64"/>
      <c r="C783" s="79"/>
      <c r="D783" s="79"/>
      <c r="E783" s="79"/>
      <c r="F783" s="85">
        <v>0.05</v>
      </c>
      <c r="I783" s="79"/>
      <c r="J783" s="42">
        <v>47</v>
      </c>
      <c r="K783" s="115"/>
      <c r="L783" s="115"/>
      <c r="M783" s="152"/>
      <c r="N783" s="79"/>
      <c r="O783" s="6"/>
      <c r="P783" s="6"/>
      <c r="Q783" s="6"/>
      <c r="R783" s="6"/>
      <c r="S783" s="6"/>
      <c r="T783" s="6"/>
      <c r="U783" s="6"/>
      <c r="V783" s="6"/>
      <c r="W783" s="6"/>
      <c r="X783" s="6"/>
      <c r="Y783" s="6"/>
      <c r="Z783" s="6"/>
      <c r="AA783" s="6"/>
      <c r="AB783" s="6"/>
      <c r="AC783" s="6"/>
      <c r="AD783" s="6"/>
      <c r="AE783" s="6"/>
    </row>
    <row r="784" spans="1:31" s="4" customFormat="1" ht="15" hidden="1" customHeight="1" outlineLevel="1" x14ac:dyDescent="0.2">
      <c r="A784" s="65"/>
      <c r="B784" s="64"/>
      <c r="C784" s="26" t="s">
        <v>485</v>
      </c>
      <c r="E784" s="79"/>
      <c r="F784" s="85">
        <v>0.1</v>
      </c>
      <c r="I784" s="79"/>
      <c r="J784" s="42">
        <v>48</v>
      </c>
      <c r="K784" s="115"/>
      <c r="L784" s="115"/>
      <c r="M784" s="152"/>
      <c r="N784" s="79"/>
      <c r="O784" s="6"/>
      <c r="P784" s="6"/>
      <c r="Q784" s="6"/>
      <c r="R784" s="6"/>
      <c r="S784" s="6"/>
      <c r="T784" s="6"/>
      <c r="U784" s="6"/>
      <c r="V784" s="6"/>
      <c r="W784" s="6"/>
      <c r="X784" s="6"/>
      <c r="Y784" s="6"/>
      <c r="Z784" s="6"/>
      <c r="AA784" s="6"/>
      <c r="AB784" s="6"/>
      <c r="AC784" s="6"/>
      <c r="AD784" s="6"/>
      <c r="AE784" s="6"/>
    </row>
    <row r="785" spans="1:31" s="4" customFormat="1" ht="15" hidden="1" customHeight="1" outlineLevel="1" x14ac:dyDescent="0.2">
      <c r="A785" s="65"/>
      <c r="B785" s="64"/>
      <c r="C785" s="148" t="s">
        <v>518</v>
      </c>
      <c r="D785" s="79"/>
      <c r="E785" s="79"/>
      <c r="F785" s="26" t="s">
        <v>485</v>
      </c>
      <c r="I785" s="79"/>
      <c r="J785" s="42">
        <v>49</v>
      </c>
      <c r="K785" s="115"/>
      <c r="L785" s="115"/>
      <c r="M785" s="152"/>
      <c r="N785" s="79"/>
      <c r="O785" s="6"/>
      <c r="P785" s="6"/>
      <c r="Q785" s="6"/>
      <c r="R785" s="6"/>
      <c r="S785" s="6"/>
      <c r="T785" s="6"/>
      <c r="U785" s="6"/>
      <c r="V785" s="6"/>
      <c r="W785" s="6"/>
      <c r="X785" s="6"/>
      <c r="Y785" s="6"/>
      <c r="Z785" s="6"/>
      <c r="AA785" s="6"/>
      <c r="AB785" s="6"/>
      <c r="AC785" s="6"/>
      <c r="AD785" s="6"/>
      <c r="AE785" s="6"/>
    </row>
    <row r="786" spans="1:31" s="4" customFormat="1" ht="15" hidden="1" customHeight="1" outlineLevel="1" x14ac:dyDescent="0.2">
      <c r="A786" s="65"/>
      <c r="B786" s="64"/>
      <c r="C786" s="148" t="s">
        <v>519</v>
      </c>
      <c r="D786" s="79"/>
      <c r="E786" s="79"/>
      <c r="F786" s="148" t="s">
        <v>925</v>
      </c>
      <c r="I786" s="79"/>
      <c r="J786" s="42">
        <v>50</v>
      </c>
      <c r="K786" s="115"/>
      <c r="L786" s="115"/>
      <c r="M786" s="152"/>
      <c r="N786" s="79"/>
      <c r="O786" s="6"/>
      <c r="P786" s="6"/>
      <c r="Q786" s="6"/>
      <c r="R786" s="6"/>
      <c r="S786" s="6"/>
      <c r="T786" s="6"/>
      <c r="U786" s="6"/>
      <c r="V786" s="6"/>
      <c r="W786" s="6"/>
      <c r="X786" s="6"/>
      <c r="Y786" s="6"/>
      <c r="Z786" s="6"/>
      <c r="AA786" s="6"/>
      <c r="AB786" s="6"/>
      <c r="AC786" s="6"/>
      <c r="AD786" s="6"/>
      <c r="AE786" s="6"/>
    </row>
    <row r="787" spans="1:31" s="4" customFormat="1" ht="15" hidden="1" customHeight="1" outlineLevel="1" x14ac:dyDescent="0.2">
      <c r="A787" s="65"/>
      <c r="B787" s="64"/>
      <c r="C787" s="148" t="s">
        <v>520</v>
      </c>
      <c r="D787" s="79"/>
      <c r="E787" s="115"/>
      <c r="F787" s="148" t="s">
        <v>926</v>
      </c>
      <c r="I787" s="79"/>
      <c r="J787" s="79"/>
      <c r="K787" s="79"/>
      <c r="L787" s="115"/>
      <c r="M787" s="152"/>
      <c r="N787" s="79"/>
      <c r="O787" s="6"/>
      <c r="P787" s="6"/>
      <c r="Q787" s="6"/>
      <c r="R787" s="6"/>
      <c r="S787" s="6"/>
      <c r="T787" s="6"/>
      <c r="U787" s="6"/>
      <c r="V787" s="6"/>
      <c r="W787" s="6"/>
      <c r="X787" s="6"/>
      <c r="Y787" s="6"/>
      <c r="Z787" s="6"/>
      <c r="AA787" s="6"/>
      <c r="AB787" s="6"/>
      <c r="AC787" s="6"/>
      <c r="AD787" s="6"/>
      <c r="AE787" s="6"/>
    </row>
    <row r="788" spans="1:31" s="4" customFormat="1" ht="15" hidden="1" customHeight="1" outlineLevel="1" x14ac:dyDescent="0.2">
      <c r="A788" s="65"/>
      <c r="B788" s="64"/>
      <c r="C788" s="65"/>
      <c r="D788" s="65"/>
      <c r="E788" s="65"/>
      <c r="F788" s="66"/>
      <c r="J788" s="107"/>
      <c r="K788" s="39"/>
      <c r="L788" s="6"/>
      <c r="M788" s="151"/>
      <c r="N788" s="6"/>
      <c r="O788" s="6"/>
      <c r="P788" s="6"/>
      <c r="Q788" s="6"/>
      <c r="R788" s="6"/>
      <c r="S788" s="6"/>
      <c r="T788" s="6"/>
      <c r="U788" s="6"/>
      <c r="V788" s="6"/>
      <c r="W788" s="6"/>
      <c r="X788" s="6"/>
      <c r="Y788" s="6"/>
      <c r="Z788" s="6"/>
      <c r="AA788" s="6"/>
      <c r="AB788" s="6"/>
      <c r="AC788" s="6"/>
      <c r="AD788" s="6"/>
      <c r="AE788" s="6"/>
    </row>
    <row r="789" spans="1:31" s="4" customFormat="1" ht="15" hidden="1" customHeight="1" outlineLevel="1" x14ac:dyDescent="0.2">
      <c r="A789" s="65"/>
      <c r="B789" s="64"/>
      <c r="C789" s="65"/>
      <c r="D789" s="65"/>
      <c r="E789" s="65"/>
      <c r="F789" s="66"/>
      <c r="H789" s="5"/>
      <c r="J789" s="107"/>
      <c r="K789" s="39"/>
      <c r="L789" s="6"/>
      <c r="M789" s="151"/>
      <c r="N789" s="6"/>
      <c r="O789" s="6"/>
      <c r="P789" s="6"/>
      <c r="Q789" s="6"/>
      <c r="R789" s="6"/>
      <c r="S789" s="6"/>
      <c r="T789" s="6"/>
      <c r="U789" s="6"/>
      <c r="V789" s="6"/>
      <c r="W789" s="6"/>
      <c r="X789" s="6"/>
      <c r="Y789" s="6"/>
      <c r="Z789" s="6"/>
      <c r="AA789" s="6"/>
      <c r="AB789" s="6"/>
      <c r="AC789" s="6"/>
      <c r="AD789" s="6"/>
      <c r="AE789" s="6"/>
    </row>
    <row r="790" spans="1:31" s="4" customFormat="1" ht="15" hidden="1" customHeight="1" outlineLevel="1" x14ac:dyDescent="0.2">
      <c r="A790" s="65"/>
      <c r="B790" s="64"/>
      <c r="C790" s="65"/>
      <c r="D790" s="65"/>
      <c r="E790" s="65"/>
      <c r="F790" s="66"/>
      <c r="H790" s="5"/>
      <c r="J790" s="107"/>
      <c r="K790" s="39"/>
      <c r="L790" s="6"/>
      <c r="M790" s="151"/>
      <c r="N790" s="6"/>
      <c r="O790" s="6"/>
      <c r="P790" s="6"/>
      <c r="Q790" s="6"/>
      <c r="R790" s="6"/>
      <c r="S790" s="6"/>
      <c r="T790" s="6"/>
      <c r="U790" s="6"/>
      <c r="V790" s="6"/>
      <c r="W790" s="6"/>
      <c r="X790" s="6"/>
      <c r="Y790" s="6"/>
      <c r="Z790" s="6"/>
      <c r="AA790" s="6"/>
      <c r="AB790" s="6"/>
      <c r="AC790" s="6"/>
      <c r="AD790" s="6"/>
      <c r="AE790" s="6"/>
    </row>
    <row r="791" spans="1:31" s="4" customFormat="1" ht="15" hidden="1" customHeight="1" outlineLevel="1" x14ac:dyDescent="0.2">
      <c r="A791" s="65"/>
      <c r="B791" s="64"/>
      <c r="C791" s="65"/>
      <c r="D791" s="65"/>
      <c r="E791" s="65"/>
      <c r="F791" s="66"/>
      <c r="H791" s="5"/>
      <c r="J791" s="107"/>
      <c r="K791" s="39"/>
      <c r="L791" s="6"/>
      <c r="M791" s="151"/>
      <c r="N791" s="6"/>
      <c r="O791" s="6"/>
      <c r="P791" s="6"/>
      <c r="Q791" s="6"/>
      <c r="R791" s="6"/>
      <c r="S791" s="6"/>
      <c r="T791" s="6"/>
      <c r="U791" s="6"/>
      <c r="V791" s="6"/>
      <c r="W791" s="6"/>
      <c r="X791" s="6"/>
      <c r="Y791" s="6"/>
      <c r="Z791" s="6"/>
      <c r="AA791" s="6"/>
      <c r="AB791" s="6"/>
      <c r="AC791" s="6"/>
      <c r="AD791" s="6"/>
      <c r="AE791" s="6"/>
    </row>
    <row r="792" spans="1:31" s="4" customFormat="1" ht="15" hidden="1" customHeight="1" outlineLevel="1" x14ac:dyDescent="0.2">
      <c r="A792" s="65"/>
      <c r="B792" s="64"/>
      <c r="C792" s="65"/>
      <c r="D792" s="65"/>
      <c r="E792" s="65"/>
      <c r="F792" s="66"/>
      <c r="H792" s="5"/>
      <c r="J792" s="107"/>
      <c r="K792" s="39"/>
      <c r="L792" s="6"/>
      <c r="M792" s="151"/>
      <c r="N792" s="6"/>
      <c r="O792" s="6"/>
      <c r="P792" s="6"/>
      <c r="Q792" s="6"/>
      <c r="R792" s="6"/>
      <c r="S792" s="6"/>
      <c r="T792" s="6"/>
      <c r="U792" s="6"/>
      <c r="V792" s="6"/>
      <c r="W792" s="6"/>
      <c r="X792" s="6"/>
      <c r="Y792" s="6"/>
      <c r="Z792" s="6"/>
      <c r="AA792" s="6"/>
      <c r="AB792" s="6"/>
      <c r="AC792" s="6"/>
      <c r="AD792" s="6"/>
      <c r="AE792" s="6"/>
    </row>
    <row r="793" spans="1:31" s="4" customFormat="1" ht="15" hidden="1" customHeight="1" outlineLevel="1" x14ac:dyDescent="0.2">
      <c r="A793" s="65"/>
      <c r="B793" s="64"/>
      <c r="C793" s="65"/>
      <c r="D793" s="65"/>
      <c r="E793" s="65"/>
      <c r="F793" s="66"/>
      <c r="H793" s="5"/>
      <c r="J793" s="107"/>
      <c r="K793" s="39"/>
      <c r="L793" s="6"/>
      <c r="M793" s="151"/>
      <c r="N793" s="6"/>
      <c r="O793" s="6"/>
      <c r="P793" s="6"/>
      <c r="Q793" s="6"/>
      <c r="R793" s="6"/>
      <c r="S793" s="6"/>
      <c r="T793" s="6"/>
      <c r="U793" s="6"/>
      <c r="V793" s="6"/>
      <c r="W793" s="6"/>
      <c r="X793" s="6"/>
      <c r="Y793" s="6"/>
      <c r="Z793" s="6"/>
      <c r="AA793" s="6"/>
      <c r="AB793" s="6"/>
      <c r="AC793" s="6"/>
      <c r="AD793" s="6"/>
      <c r="AE793" s="6"/>
    </row>
    <row r="794" spans="1:31" s="4" customFormat="1" ht="15" hidden="1" customHeight="1" outlineLevel="1" x14ac:dyDescent="0.2">
      <c r="A794" s="65"/>
      <c r="B794" s="64"/>
      <c r="C794" s="65"/>
      <c r="D794" s="65"/>
      <c r="E794" s="65"/>
      <c r="F794" s="66"/>
      <c r="H794" s="5"/>
      <c r="J794" s="107"/>
      <c r="K794" s="39"/>
      <c r="L794" s="6"/>
      <c r="M794" s="151"/>
      <c r="N794" s="6"/>
      <c r="O794" s="6"/>
      <c r="P794" s="6"/>
      <c r="Q794" s="6"/>
      <c r="R794" s="6"/>
      <c r="S794" s="6"/>
      <c r="T794" s="6"/>
      <c r="U794" s="6"/>
      <c r="V794" s="6"/>
      <c r="W794" s="6"/>
      <c r="X794" s="6"/>
      <c r="Y794" s="6"/>
      <c r="Z794" s="6"/>
      <c r="AA794" s="6"/>
      <c r="AB794" s="6"/>
      <c r="AC794" s="6"/>
      <c r="AD794" s="6"/>
      <c r="AE794" s="6"/>
    </row>
    <row r="795" spans="1:31" s="4" customFormat="1" ht="15" hidden="1" customHeight="1" outlineLevel="1" x14ac:dyDescent="0.2">
      <c r="A795" s="86"/>
      <c r="B795" s="153"/>
      <c r="C795" s="86"/>
      <c r="D795" s="86"/>
      <c r="E795" s="86"/>
      <c r="F795" s="87"/>
      <c r="G795" s="386"/>
      <c r="H795" s="75"/>
      <c r="I795" s="386"/>
      <c r="J795" s="129"/>
      <c r="K795" s="51"/>
      <c r="L795" s="154"/>
      <c r="M795" s="155"/>
      <c r="N795" s="6"/>
      <c r="O795" s="6"/>
      <c r="P795" s="6"/>
      <c r="Q795" s="6"/>
      <c r="R795" s="6"/>
      <c r="S795" s="6"/>
      <c r="T795" s="6"/>
      <c r="U795" s="6"/>
      <c r="V795" s="6"/>
      <c r="W795" s="6"/>
      <c r="X795" s="6"/>
      <c r="Y795" s="6"/>
      <c r="Z795" s="6"/>
      <c r="AA795" s="6"/>
      <c r="AB795" s="6"/>
      <c r="AC795" s="6"/>
      <c r="AD795" s="6"/>
      <c r="AE795" s="6"/>
    </row>
    <row r="796" spans="1:31" s="4" customFormat="1" ht="15" customHeight="1" collapsed="1" x14ac:dyDescent="0.2">
      <c r="A796" s="281"/>
      <c r="B796" s="281"/>
      <c r="C796" s="281"/>
      <c r="D796" s="281"/>
      <c r="E796" s="281"/>
      <c r="F796" s="282"/>
      <c r="G796" s="382"/>
      <c r="H796" s="12"/>
      <c r="I796" s="382"/>
      <c r="J796" s="133"/>
      <c r="K796" s="382"/>
      <c r="L796" s="6"/>
      <c r="M796" s="6"/>
      <c r="N796" s="6"/>
      <c r="O796" s="6"/>
      <c r="P796" s="6"/>
      <c r="Q796" s="6"/>
      <c r="R796" s="6"/>
      <c r="S796" s="6"/>
      <c r="T796" s="6"/>
      <c r="U796" s="6"/>
      <c r="V796" s="6"/>
      <c r="W796" s="6"/>
      <c r="X796" s="6"/>
      <c r="Y796" s="6"/>
      <c r="Z796" s="6"/>
      <c r="AA796" s="6"/>
      <c r="AB796" s="6"/>
      <c r="AC796" s="6"/>
      <c r="AD796" s="6"/>
      <c r="AE796" s="6"/>
    </row>
    <row r="797" spans="1:31" s="4" customFormat="1" ht="15" customHeight="1" x14ac:dyDescent="0.2">
      <c r="A797" s="281"/>
      <c r="B797" s="281"/>
      <c r="C797" s="281"/>
      <c r="D797" s="281"/>
      <c r="E797" s="281"/>
      <c r="F797" s="282"/>
      <c r="G797" s="382"/>
      <c r="H797" s="12"/>
      <c r="I797" s="382"/>
      <c r="J797" s="133"/>
      <c r="K797" s="382"/>
      <c r="L797" s="6"/>
      <c r="M797" s="6"/>
      <c r="N797" s="6"/>
      <c r="O797" s="6"/>
      <c r="P797" s="6"/>
      <c r="Q797" s="6"/>
      <c r="R797" s="6"/>
      <c r="S797" s="6"/>
      <c r="T797" s="6"/>
      <c r="U797" s="6"/>
      <c r="V797" s="6"/>
      <c r="W797" s="6"/>
      <c r="X797" s="6"/>
      <c r="Y797" s="6"/>
      <c r="Z797" s="6"/>
      <c r="AA797" s="6"/>
      <c r="AB797" s="6"/>
      <c r="AC797" s="6"/>
      <c r="AD797" s="6"/>
      <c r="AE797" s="6"/>
    </row>
    <row r="798" spans="1:31" s="4" customFormat="1" ht="15" customHeight="1" x14ac:dyDescent="0.2">
      <c r="A798" s="281"/>
      <c r="B798" s="281"/>
      <c r="C798" s="281"/>
      <c r="D798" s="281"/>
      <c r="E798" s="281"/>
      <c r="F798" s="282"/>
      <c r="G798" s="382"/>
      <c r="H798" s="12"/>
      <c r="I798" s="382"/>
      <c r="J798" s="133"/>
      <c r="K798" s="382"/>
      <c r="L798" s="6"/>
      <c r="M798" s="6"/>
      <c r="N798" s="6"/>
      <c r="O798" s="6"/>
      <c r="P798" s="6"/>
      <c r="Q798" s="6"/>
      <c r="R798" s="6"/>
      <c r="S798" s="6"/>
      <c r="T798" s="6"/>
      <c r="U798" s="6"/>
      <c r="V798" s="6"/>
      <c r="W798" s="6"/>
      <c r="X798" s="6"/>
      <c r="Y798" s="6"/>
      <c r="Z798" s="6"/>
      <c r="AA798" s="6"/>
      <c r="AB798" s="6"/>
      <c r="AC798" s="6"/>
      <c r="AD798" s="6"/>
      <c r="AE798" s="6"/>
    </row>
    <row r="799" spans="1:31" s="4" customFormat="1" ht="15" customHeight="1" x14ac:dyDescent="0.2">
      <c r="A799" s="281"/>
      <c r="B799" s="281"/>
      <c r="C799" s="281"/>
      <c r="D799" s="281"/>
      <c r="E799" s="281"/>
      <c r="F799" s="282"/>
      <c r="G799" s="382"/>
      <c r="H799" s="12"/>
      <c r="I799" s="382"/>
      <c r="J799" s="133"/>
      <c r="K799" s="382"/>
      <c r="L799" s="6"/>
      <c r="M799" s="6"/>
      <c r="N799" s="6"/>
      <c r="O799" s="6"/>
      <c r="P799" s="6"/>
      <c r="Q799" s="6"/>
      <c r="R799" s="6"/>
      <c r="S799" s="6"/>
      <c r="T799" s="6"/>
      <c r="U799" s="6"/>
      <c r="V799" s="6"/>
      <c r="W799" s="6"/>
      <c r="X799" s="6"/>
      <c r="Y799" s="6"/>
      <c r="Z799" s="6"/>
      <c r="AA799" s="6"/>
      <c r="AB799" s="6"/>
      <c r="AC799" s="6"/>
      <c r="AD799" s="6"/>
      <c r="AE799" s="6"/>
    </row>
    <row r="800" spans="1:31" s="4" customFormat="1" ht="15" customHeight="1" x14ac:dyDescent="0.2">
      <c r="A800" s="65"/>
      <c r="B800" s="65"/>
      <c r="C800" s="65"/>
      <c r="D800" s="65"/>
      <c r="E800" s="65"/>
      <c r="F800" s="66"/>
      <c r="H800" s="5"/>
      <c r="J800" s="107"/>
      <c r="L800" s="6"/>
      <c r="M800" s="6"/>
      <c r="N800" s="6"/>
      <c r="O800" s="6"/>
      <c r="P800" s="6"/>
      <c r="Q800" s="6"/>
      <c r="R800" s="6"/>
      <c r="S800" s="6"/>
      <c r="T800" s="6"/>
      <c r="U800" s="6"/>
      <c r="V800" s="6"/>
      <c r="W800" s="6"/>
      <c r="X800" s="6"/>
      <c r="Y800" s="6"/>
      <c r="Z800" s="6"/>
      <c r="AA800" s="6"/>
      <c r="AB800" s="6"/>
      <c r="AC800" s="6"/>
      <c r="AD800" s="6"/>
      <c r="AE800" s="6"/>
    </row>
    <row r="801" spans="1:31" s="4" customFormat="1" ht="15" customHeight="1" x14ac:dyDescent="0.2">
      <c r="A801" s="65"/>
      <c r="B801" s="65"/>
      <c r="C801" s="65"/>
      <c r="D801" s="65"/>
      <c r="E801" s="65"/>
      <c r="F801" s="66"/>
      <c r="H801" s="5"/>
      <c r="J801" s="107"/>
      <c r="L801" s="6"/>
      <c r="M801" s="6"/>
      <c r="N801" s="6"/>
      <c r="O801" s="6"/>
      <c r="P801" s="6"/>
      <c r="Q801" s="6"/>
      <c r="R801" s="6"/>
      <c r="S801" s="6"/>
      <c r="T801" s="6"/>
      <c r="U801" s="6"/>
      <c r="V801" s="6"/>
      <c r="W801" s="6"/>
      <c r="X801" s="6"/>
      <c r="Y801" s="6"/>
      <c r="Z801" s="6"/>
      <c r="AA801" s="6"/>
      <c r="AB801" s="6"/>
      <c r="AC801" s="6"/>
      <c r="AD801" s="6"/>
      <c r="AE801" s="6"/>
    </row>
    <row r="802" spans="1:31" s="4" customFormat="1" ht="15" customHeight="1" x14ac:dyDescent="0.2">
      <c r="A802" s="65"/>
      <c r="B802" s="65"/>
      <c r="C802" s="65"/>
      <c r="D802" s="65"/>
      <c r="E802" s="65"/>
      <c r="F802" s="66"/>
      <c r="H802" s="5"/>
      <c r="J802" s="107"/>
      <c r="L802" s="6"/>
      <c r="M802" s="6"/>
      <c r="N802" s="6"/>
      <c r="O802" s="6"/>
      <c r="P802" s="6"/>
      <c r="Q802" s="6"/>
      <c r="R802" s="6"/>
      <c r="S802" s="6"/>
      <c r="T802" s="6"/>
      <c r="U802" s="6"/>
      <c r="V802" s="6"/>
      <c r="W802" s="6"/>
      <c r="X802" s="6"/>
      <c r="Y802" s="6"/>
      <c r="Z802" s="6"/>
      <c r="AA802" s="6"/>
      <c r="AB802" s="6"/>
      <c r="AC802" s="6"/>
      <c r="AD802" s="6"/>
      <c r="AE802" s="6"/>
    </row>
    <row r="803" spans="1:31" s="4" customFormat="1" ht="15" customHeight="1" x14ac:dyDescent="0.2">
      <c r="A803" s="65"/>
      <c r="B803" s="65"/>
      <c r="C803" s="65"/>
      <c r="D803" s="65"/>
      <c r="E803" s="65"/>
      <c r="F803" s="66"/>
      <c r="H803" s="5"/>
      <c r="J803" s="107"/>
      <c r="L803" s="6"/>
      <c r="M803" s="6"/>
      <c r="N803" s="6"/>
      <c r="O803" s="6"/>
      <c r="P803" s="6"/>
      <c r="Q803" s="6"/>
      <c r="R803" s="6"/>
      <c r="S803" s="6"/>
      <c r="T803" s="6"/>
      <c r="U803" s="6"/>
      <c r="V803" s="6"/>
      <c r="W803" s="6"/>
      <c r="X803" s="6"/>
      <c r="Y803" s="6"/>
      <c r="Z803" s="6"/>
      <c r="AA803" s="6"/>
      <c r="AB803" s="6"/>
      <c r="AC803" s="6"/>
      <c r="AD803" s="6"/>
      <c r="AE803" s="6"/>
    </row>
    <row r="804" spans="1:31" s="4" customFormat="1" ht="15" customHeight="1" x14ac:dyDescent="0.2">
      <c r="A804" s="65"/>
      <c r="B804" s="65"/>
      <c r="C804" s="65"/>
      <c r="D804" s="65"/>
      <c r="E804" s="65"/>
      <c r="F804" s="66"/>
      <c r="H804" s="5"/>
      <c r="J804" s="107"/>
      <c r="L804" s="6"/>
      <c r="M804" s="6"/>
      <c r="N804" s="6"/>
      <c r="O804" s="6"/>
      <c r="P804" s="6"/>
      <c r="Q804" s="6"/>
      <c r="R804" s="6"/>
      <c r="S804" s="6"/>
      <c r="T804" s="6"/>
      <c r="U804" s="6"/>
      <c r="V804" s="6"/>
      <c r="W804" s="6"/>
      <c r="X804" s="6"/>
      <c r="Y804" s="6"/>
      <c r="Z804" s="6"/>
      <c r="AA804" s="6"/>
      <c r="AB804" s="6"/>
      <c r="AC804" s="6"/>
      <c r="AD804" s="6"/>
      <c r="AE804" s="6"/>
    </row>
    <row r="805" spans="1:31" s="4" customFormat="1" ht="15" customHeight="1" x14ac:dyDescent="0.2">
      <c r="A805" s="65"/>
      <c r="B805" s="65"/>
      <c r="C805" s="65"/>
      <c r="D805" s="65"/>
      <c r="E805" s="65"/>
      <c r="F805" s="66"/>
      <c r="H805" s="5"/>
      <c r="J805" s="107"/>
      <c r="L805" s="6"/>
      <c r="M805" s="6"/>
      <c r="N805" s="6"/>
      <c r="O805" s="6"/>
      <c r="P805" s="6"/>
      <c r="Q805" s="6"/>
      <c r="R805" s="6"/>
      <c r="S805" s="6"/>
      <c r="T805" s="6"/>
      <c r="U805" s="6"/>
      <c r="V805" s="6"/>
      <c r="W805" s="6"/>
      <c r="X805" s="6"/>
      <c r="Y805" s="6"/>
      <c r="Z805" s="6"/>
      <c r="AA805" s="6"/>
      <c r="AB805" s="6"/>
      <c r="AC805" s="6"/>
      <c r="AD805" s="6"/>
      <c r="AE805" s="6"/>
    </row>
    <row r="806" spans="1:31" s="4" customFormat="1" ht="15" customHeight="1" x14ac:dyDescent="0.2">
      <c r="A806" s="65"/>
      <c r="B806" s="65"/>
      <c r="C806" s="65"/>
      <c r="D806" s="65"/>
      <c r="E806" s="65"/>
      <c r="F806" s="66"/>
      <c r="H806" s="5"/>
      <c r="J806" s="107"/>
      <c r="L806" s="6"/>
      <c r="M806" s="6"/>
      <c r="N806" s="6"/>
      <c r="O806" s="6"/>
      <c r="P806" s="6"/>
      <c r="Q806" s="6"/>
      <c r="R806" s="6"/>
      <c r="S806" s="6"/>
      <c r="T806" s="6"/>
      <c r="U806" s="6"/>
      <c r="V806" s="6"/>
      <c r="W806" s="6"/>
      <c r="X806" s="6"/>
      <c r="Y806" s="6"/>
      <c r="Z806" s="6"/>
      <c r="AA806" s="6"/>
      <c r="AB806" s="6"/>
      <c r="AC806" s="6"/>
      <c r="AD806" s="6"/>
      <c r="AE806" s="6"/>
    </row>
    <row r="807" spans="1:31" s="4" customFormat="1" ht="15" customHeight="1" x14ac:dyDescent="0.2">
      <c r="A807" s="65"/>
      <c r="B807" s="65"/>
      <c r="C807" s="65"/>
      <c r="D807" s="65"/>
      <c r="E807" s="65"/>
      <c r="F807" s="66"/>
      <c r="H807" s="5"/>
      <c r="J807" s="107"/>
      <c r="L807" s="6"/>
      <c r="M807" s="6"/>
      <c r="N807" s="6"/>
      <c r="O807" s="6"/>
      <c r="P807" s="6"/>
      <c r="Q807" s="6"/>
      <c r="R807" s="6"/>
      <c r="S807" s="6"/>
      <c r="T807" s="6"/>
      <c r="U807" s="6"/>
      <c r="V807" s="6"/>
      <c r="W807" s="6"/>
      <c r="X807" s="6"/>
      <c r="Y807" s="6"/>
      <c r="Z807" s="6"/>
      <c r="AA807" s="6"/>
      <c r="AB807" s="6"/>
      <c r="AC807" s="6"/>
      <c r="AD807" s="6"/>
      <c r="AE807" s="6"/>
    </row>
    <row r="808" spans="1:31" s="4" customFormat="1" ht="15" customHeight="1" x14ac:dyDescent="0.2">
      <c r="A808" s="65"/>
      <c r="B808" s="65"/>
      <c r="C808" s="65"/>
      <c r="D808" s="65"/>
      <c r="E808" s="65"/>
      <c r="F808" s="66"/>
      <c r="H808" s="5"/>
      <c r="J808" s="107"/>
      <c r="L808" s="6"/>
      <c r="M808" s="6"/>
      <c r="N808" s="6"/>
      <c r="O808" s="6"/>
      <c r="P808" s="6"/>
      <c r="Q808" s="6"/>
      <c r="R808" s="6"/>
      <c r="S808" s="6"/>
      <c r="T808" s="6"/>
      <c r="U808" s="6"/>
      <c r="V808" s="6"/>
      <c r="W808" s="6"/>
      <c r="X808" s="6"/>
      <c r="Y808" s="6"/>
      <c r="Z808" s="6"/>
      <c r="AA808" s="6"/>
      <c r="AB808" s="6"/>
      <c r="AC808" s="6"/>
      <c r="AD808" s="6"/>
      <c r="AE808" s="6"/>
    </row>
    <row r="809" spans="1:31" s="4" customFormat="1" ht="15" customHeight="1" x14ac:dyDescent="0.2">
      <c r="A809" s="65"/>
      <c r="B809" s="65"/>
      <c r="C809" s="65"/>
      <c r="D809" s="65"/>
      <c r="E809" s="65"/>
      <c r="F809" s="66"/>
      <c r="H809" s="5"/>
      <c r="J809" s="107"/>
      <c r="L809" s="6"/>
      <c r="M809" s="6"/>
      <c r="N809" s="6"/>
      <c r="O809" s="6"/>
      <c r="P809" s="6"/>
      <c r="Q809" s="6"/>
      <c r="R809" s="6"/>
      <c r="S809" s="6"/>
      <c r="T809" s="6"/>
      <c r="U809" s="6"/>
      <c r="V809" s="6"/>
      <c r="W809" s="6"/>
      <c r="X809" s="6"/>
      <c r="Y809" s="6"/>
      <c r="Z809" s="6"/>
      <c r="AA809" s="6"/>
      <c r="AB809" s="6"/>
      <c r="AC809" s="6"/>
      <c r="AD809" s="6"/>
      <c r="AE809" s="6"/>
    </row>
    <row r="810" spans="1:31" s="4" customFormat="1" ht="15" customHeight="1" x14ac:dyDescent="0.2">
      <c r="A810" s="65"/>
      <c r="B810" s="65"/>
      <c r="C810" s="65"/>
      <c r="D810" s="65"/>
      <c r="E810" s="65"/>
      <c r="F810" s="66"/>
      <c r="H810" s="5"/>
      <c r="J810" s="107"/>
      <c r="L810" s="6"/>
      <c r="M810" s="6"/>
      <c r="N810" s="6"/>
      <c r="O810" s="6"/>
      <c r="P810" s="6"/>
      <c r="Q810" s="6"/>
      <c r="R810" s="6"/>
      <c r="S810" s="6"/>
      <c r="T810" s="6"/>
      <c r="U810" s="6"/>
      <c r="V810" s="6"/>
      <c r="W810" s="6"/>
      <c r="X810" s="6"/>
      <c r="Y810" s="6"/>
      <c r="Z810" s="6"/>
      <c r="AA810" s="6"/>
      <c r="AB810" s="6"/>
      <c r="AC810" s="6"/>
      <c r="AD810" s="6"/>
      <c r="AE810" s="6"/>
    </row>
    <row r="811" spans="1:31" s="4" customFormat="1" ht="15" customHeight="1" x14ac:dyDescent="0.2">
      <c r="A811" s="65"/>
      <c r="B811" s="65"/>
      <c r="C811" s="65"/>
      <c r="D811" s="65"/>
      <c r="E811" s="65"/>
      <c r="F811" s="66"/>
      <c r="H811" s="5"/>
      <c r="J811" s="107"/>
      <c r="L811" s="6"/>
      <c r="M811" s="6"/>
      <c r="N811" s="6"/>
      <c r="O811" s="6"/>
      <c r="P811" s="6"/>
      <c r="Q811" s="6"/>
      <c r="R811" s="6"/>
      <c r="S811" s="6"/>
      <c r="T811" s="6"/>
      <c r="U811" s="6"/>
      <c r="V811" s="6"/>
      <c r="W811" s="6"/>
      <c r="X811" s="6"/>
      <c r="Y811" s="6"/>
      <c r="Z811" s="6"/>
      <c r="AA811" s="6"/>
      <c r="AB811" s="6"/>
      <c r="AC811" s="6"/>
      <c r="AD811" s="6"/>
      <c r="AE811" s="6"/>
    </row>
    <row r="812" spans="1:31" s="4" customFormat="1" ht="15" customHeight="1" x14ac:dyDescent="0.2">
      <c r="A812" s="65"/>
      <c r="B812" s="65"/>
      <c r="C812" s="65"/>
      <c r="D812" s="65"/>
      <c r="E812" s="65"/>
      <c r="F812" s="66"/>
      <c r="H812" s="5"/>
      <c r="J812" s="107"/>
      <c r="L812" s="6"/>
      <c r="M812" s="6"/>
      <c r="N812" s="6"/>
      <c r="O812" s="6"/>
      <c r="P812" s="6"/>
      <c r="Q812" s="6"/>
      <c r="R812" s="6"/>
      <c r="S812" s="6"/>
      <c r="T812" s="6"/>
      <c r="U812" s="6"/>
      <c r="V812" s="6"/>
      <c r="W812" s="6"/>
      <c r="X812" s="6"/>
      <c r="Y812" s="6"/>
      <c r="Z812" s="6"/>
      <c r="AA812" s="6"/>
      <c r="AB812" s="6"/>
      <c r="AC812" s="6"/>
      <c r="AD812" s="6"/>
      <c r="AE812" s="6"/>
    </row>
    <row r="813" spans="1:31" s="4" customFormat="1" ht="15" customHeight="1" x14ac:dyDescent="0.2">
      <c r="A813" s="65"/>
      <c r="B813" s="65"/>
      <c r="C813" s="65"/>
      <c r="D813" s="65"/>
      <c r="E813" s="65"/>
      <c r="F813" s="66"/>
      <c r="H813" s="5"/>
      <c r="J813" s="107"/>
      <c r="L813" s="6"/>
      <c r="M813" s="6"/>
      <c r="N813" s="6"/>
      <c r="O813" s="6"/>
      <c r="P813" s="6"/>
      <c r="Q813" s="6"/>
      <c r="R813" s="6"/>
      <c r="S813" s="6"/>
      <c r="T813" s="6"/>
      <c r="U813" s="6"/>
      <c r="V813" s="6"/>
      <c r="W813" s="6"/>
      <c r="X813" s="6"/>
      <c r="Y813" s="6"/>
      <c r="Z813" s="6"/>
      <c r="AA813" s="6"/>
      <c r="AB813" s="6"/>
      <c r="AC813" s="6"/>
      <c r="AD813" s="6"/>
      <c r="AE813" s="6"/>
    </row>
    <row r="814" spans="1:31" s="4" customFormat="1" ht="15" customHeight="1" x14ac:dyDescent="0.2">
      <c r="A814" s="65"/>
      <c r="B814" s="65"/>
      <c r="C814" s="65"/>
      <c r="D814" s="65"/>
      <c r="E814" s="65"/>
      <c r="F814" s="66"/>
      <c r="H814" s="5"/>
      <c r="J814" s="107"/>
      <c r="L814" s="6"/>
      <c r="M814" s="6"/>
      <c r="N814" s="6"/>
      <c r="O814" s="6"/>
      <c r="P814" s="6"/>
      <c r="Q814" s="6"/>
      <c r="R814" s="6"/>
      <c r="S814" s="6"/>
      <c r="T814" s="6"/>
      <c r="U814" s="6"/>
      <c r="V814" s="6"/>
      <c r="W814" s="6"/>
      <c r="X814" s="6"/>
      <c r="Y814" s="6"/>
      <c r="Z814" s="6"/>
      <c r="AA814" s="6"/>
      <c r="AB814" s="6"/>
      <c r="AC814" s="6"/>
      <c r="AD814" s="6"/>
      <c r="AE814" s="6"/>
    </row>
    <row r="815" spans="1:31" s="4" customFormat="1" ht="15" customHeight="1" x14ac:dyDescent="0.2">
      <c r="A815" s="65"/>
      <c r="B815" s="65"/>
      <c r="C815" s="65"/>
      <c r="D815" s="65"/>
      <c r="E815" s="65"/>
      <c r="F815" s="66"/>
      <c r="H815" s="5"/>
      <c r="J815" s="107"/>
      <c r="L815" s="6"/>
      <c r="M815" s="6"/>
      <c r="N815" s="6"/>
      <c r="O815" s="6"/>
      <c r="P815" s="6"/>
      <c r="Q815" s="6"/>
      <c r="R815" s="6"/>
      <c r="S815" s="6"/>
      <c r="T815" s="6"/>
      <c r="U815" s="6"/>
      <c r="V815" s="6"/>
      <c r="W815" s="6"/>
      <c r="X815" s="6"/>
      <c r="Y815" s="6"/>
      <c r="Z815" s="6"/>
      <c r="AA815" s="6"/>
      <c r="AB815" s="6"/>
      <c r="AC815" s="6"/>
      <c r="AD815" s="6"/>
      <c r="AE815" s="6"/>
    </row>
    <row r="816" spans="1:31" s="4" customFormat="1" ht="15" customHeight="1" x14ac:dyDescent="0.2">
      <c r="A816" s="65"/>
      <c r="B816" s="65"/>
      <c r="C816" s="65"/>
      <c r="D816" s="65"/>
      <c r="E816" s="65"/>
      <c r="F816" s="66"/>
      <c r="H816" s="5"/>
      <c r="J816" s="107"/>
      <c r="L816" s="6"/>
      <c r="M816" s="6"/>
      <c r="N816" s="6"/>
      <c r="O816" s="6"/>
      <c r="P816" s="6"/>
      <c r="Q816" s="6"/>
      <c r="R816" s="6"/>
      <c r="S816" s="6"/>
      <c r="T816" s="6"/>
      <c r="U816" s="6"/>
      <c r="V816" s="6"/>
      <c r="W816" s="6"/>
      <c r="X816" s="6"/>
      <c r="Y816" s="6"/>
      <c r="Z816" s="6"/>
      <c r="AA816" s="6"/>
      <c r="AB816" s="6"/>
      <c r="AC816" s="6"/>
      <c r="AD816" s="6"/>
      <c r="AE816" s="6"/>
    </row>
    <row r="817" spans="1:31" s="4" customFormat="1" ht="15" customHeight="1" x14ac:dyDescent="0.2">
      <c r="A817" s="65"/>
      <c r="B817" s="65"/>
      <c r="C817" s="65"/>
      <c r="D817" s="65"/>
      <c r="E817" s="65"/>
      <c r="F817" s="66"/>
      <c r="H817" s="5"/>
      <c r="J817" s="107"/>
      <c r="L817" s="6"/>
      <c r="M817" s="6"/>
      <c r="N817" s="6"/>
      <c r="O817" s="6"/>
      <c r="P817" s="6"/>
      <c r="Q817" s="6"/>
      <c r="R817" s="6"/>
      <c r="S817" s="6"/>
      <c r="T817" s="6"/>
      <c r="U817" s="6"/>
      <c r="V817" s="6"/>
      <c r="W817" s="6"/>
      <c r="X817" s="6"/>
      <c r="Y817" s="6"/>
      <c r="Z817" s="6"/>
      <c r="AA817" s="6"/>
      <c r="AB817" s="6"/>
      <c r="AC817" s="6"/>
      <c r="AD817" s="6"/>
      <c r="AE817" s="6"/>
    </row>
    <row r="818" spans="1:31" s="4" customFormat="1" ht="15" customHeight="1" x14ac:dyDescent="0.2">
      <c r="A818" s="65"/>
      <c r="B818" s="65"/>
      <c r="C818" s="65"/>
      <c r="D818" s="65"/>
      <c r="E818" s="65"/>
      <c r="F818" s="66"/>
      <c r="H818" s="5"/>
      <c r="J818" s="107"/>
      <c r="L818" s="6"/>
      <c r="M818" s="6"/>
      <c r="N818" s="6"/>
      <c r="O818" s="6"/>
      <c r="P818" s="6"/>
      <c r="Q818" s="6"/>
      <c r="R818" s="6"/>
      <c r="S818" s="6"/>
      <c r="T818" s="6"/>
      <c r="U818" s="6"/>
      <c r="V818" s="6"/>
      <c r="W818" s="6"/>
      <c r="X818" s="6"/>
      <c r="Y818" s="6"/>
      <c r="Z818" s="6"/>
      <c r="AA818" s="6"/>
      <c r="AB818" s="6"/>
      <c r="AC818" s="6"/>
      <c r="AD818" s="6"/>
      <c r="AE818" s="6"/>
    </row>
    <row r="819" spans="1:31" s="4" customFormat="1" ht="15" customHeight="1" x14ac:dyDescent="0.2">
      <c r="A819" s="65"/>
      <c r="B819" s="65"/>
      <c r="C819" s="65"/>
      <c r="D819" s="65"/>
      <c r="E819" s="65"/>
      <c r="F819" s="66"/>
      <c r="H819" s="5"/>
      <c r="J819" s="107"/>
      <c r="L819" s="6"/>
      <c r="M819" s="6"/>
      <c r="N819" s="6"/>
      <c r="O819" s="6"/>
      <c r="P819" s="6"/>
      <c r="Q819" s="6"/>
      <c r="R819" s="6"/>
      <c r="S819" s="6"/>
      <c r="T819" s="6"/>
      <c r="U819" s="6"/>
      <c r="V819" s="6"/>
      <c r="W819" s="6"/>
      <c r="X819" s="6"/>
      <c r="Y819" s="6"/>
      <c r="Z819" s="6"/>
      <c r="AA819" s="6"/>
      <c r="AB819" s="6"/>
      <c r="AC819" s="6"/>
      <c r="AD819" s="6"/>
      <c r="AE819" s="6"/>
    </row>
    <row r="820" spans="1:31" s="4" customFormat="1" ht="15" customHeight="1" x14ac:dyDescent="0.2">
      <c r="A820" s="65"/>
      <c r="B820" s="65"/>
      <c r="C820" s="65"/>
      <c r="D820" s="65"/>
      <c r="E820" s="65"/>
      <c r="F820" s="66"/>
      <c r="H820" s="5"/>
      <c r="J820" s="107"/>
      <c r="L820" s="6"/>
      <c r="M820" s="6"/>
      <c r="N820" s="6"/>
      <c r="O820" s="6"/>
      <c r="P820" s="6"/>
      <c r="Q820" s="6"/>
      <c r="R820" s="6"/>
      <c r="S820" s="6"/>
      <c r="T820" s="6"/>
      <c r="U820" s="6"/>
      <c r="V820" s="6"/>
      <c r="W820" s="6"/>
      <c r="X820" s="6"/>
      <c r="Y820" s="6"/>
      <c r="Z820" s="6"/>
      <c r="AA820" s="6"/>
      <c r="AB820" s="6"/>
      <c r="AC820" s="6"/>
      <c r="AD820" s="6"/>
      <c r="AE820" s="6"/>
    </row>
    <row r="821" spans="1:31" s="4" customFormat="1" ht="15" customHeight="1" x14ac:dyDescent="0.2">
      <c r="A821" s="65"/>
      <c r="B821" s="65"/>
      <c r="C821" s="65"/>
      <c r="D821" s="65"/>
      <c r="E821" s="65"/>
      <c r="F821" s="66"/>
      <c r="H821" s="5"/>
      <c r="J821" s="107"/>
      <c r="L821" s="6"/>
      <c r="M821" s="6"/>
      <c r="N821" s="6"/>
      <c r="O821" s="6"/>
      <c r="P821" s="6"/>
      <c r="Q821" s="6"/>
      <c r="R821" s="6"/>
      <c r="S821" s="6"/>
      <c r="T821" s="6"/>
      <c r="U821" s="6"/>
      <c r="V821" s="6"/>
      <c r="W821" s="6"/>
      <c r="X821" s="6"/>
      <c r="Y821" s="6"/>
      <c r="Z821" s="6"/>
      <c r="AA821" s="6"/>
      <c r="AB821" s="6"/>
      <c r="AC821" s="6"/>
      <c r="AD821" s="6"/>
      <c r="AE821" s="6"/>
    </row>
    <row r="822" spans="1:31" s="4" customFormat="1" ht="15" customHeight="1" x14ac:dyDescent="0.2">
      <c r="A822" s="65"/>
      <c r="B822" s="65"/>
      <c r="C822" s="65"/>
      <c r="D822" s="65"/>
      <c r="E822" s="65"/>
      <c r="F822" s="66"/>
      <c r="H822" s="5"/>
      <c r="J822" s="107"/>
      <c r="L822" s="6"/>
      <c r="M822" s="6"/>
      <c r="N822" s="6"/>
      <c r="O822" s="6"/>
      <c r="P822" s="6"/>
      <c r="Q822" s="6"/>
      <c r="R822" s="6"/>
      <c r="S822" s="6"/>
      <c r="T822" s="6"/>
      <c r="U822" s="6"/>
      <c r="V822" s="6"/>
      <c r="W822" s="6"/>
      <c r="X822" s="6"/>
      <c r="Y822" s="6"/>
      <c r="Z822" s="6"/>
      <c r="AA822" s="6"/>
      <c r="AB822" s="6"/>
      <c r="AC822" s="6"/>
      <c r="AD822" s="6"/>
      <c r="AE822" s="6"/>
    </row>
    <row r="823" spans="1:31" s="4" customFormat="1" ht="15" customHeight="1" x14ac:dyDescent="0.2">
      <c r="A823" s="65"/>
      <c r="B823" s="65"/>
      <c r="C823" s="65"/>
      <c r="D823" s="65"/>
      <c r="E823" s="65"/>
      <c r="F823" s="66"/>
      <c r="H823" s="5"/>
      <c r="J823" s="107"/>
      <c r="L823" s="6"/>
      <c r="M823" s="6"/>
      <c r="N823" s="6"/>
      <c r="O823" s="6"/>
      <c r="P823" s="6"/>
      <c r="Q823" s="6"/>
      <c r="R823" s="6"/>
      <c r="S823" s="6"/>
      <c r="T823" s="6"/>
      <c r="U823" s="6"/>
      <c r="V823" s="6"/>
      <c r="W823" s="6"/>
      <c r="X823" s="6"/>
      <c r="Y823" s="6"/>
      <c r="Z823" s="6"/>
      <c r="AA823" s="6"/>
      <c r="AB823" s="6"/>
      <c r="AC823" s="6"/>
      <c r="AD823" s="6"/>
      <c r="AE823" s="6"/>
    </row>
    <row r="824" spans="1:31" s="4" customFormat="1" ht="15" customHeight="1" x14ac:dyDescent="0.2">
      <c r="A824" s="65"/>
      <c r="B824" s="65"/>
      <c r="C824" s="65"/>
      <c r="D824" s="65"/>
      <c r="E824" s="65"/>
      <c r="F824" s="66"/>
      <c r="H824" s="5"/>
      <c r="J824" s="107"/>
      <c r="L824" s="6"/>
      <c r="M824" s="6"/>
      <c r="N824" s="6"/>
      <c r="O824" s="6"/>
      <c r="P824" s="6"/>
      <c r="Q824" s="6"/>
      <c r="R824" s="6"/>
      <c r="S824" s="6"/>
      <c r="T824" s="6"/>
      <c r="U824" s="6"/>
      <c r="V824" s="6"/>
      <c r="W824" s="6"/>
      <c r="X824" s="6"/>
      <c r="Y824" s="6"/>
      <c r="Z824" s="6"/>
      <c r="AA824" s="6"/>
      <c r="AB824" s="6"/>
      <c r="AC824" s="6"/>
      <c r="AD824" s="6"/>
      <c r="AE824" s="6"/>
    </row>
    <row r="825" spans="1:31" s="4" customFormat="1" ht="15" customHeight="1" x14ac:dyDescent="0.2">
      <c r="A825" s="65"/>
      <c r="B825" s="65"/>
      <c r="C825" s="65"/>
      <c r="D825" s="65"/>
      <c r="E825" s="65"/>
      <c r="F825" s="66"/>
      <c r="H825" s="5"/>
      <c r="J825" s="107"/>
      <c r="L825" s="6"/>
      <c r="M825" s="6"/>
      <c r="N825" s="6"/>
      <c r="O825" s="6"/>
      <c r="P825" s="6"/>
      <c r="Q825" s="6"/>
      <c r="R825" s="6"/>
      <c r="S825" s="6"/>
      <c r="T825" s="6"/>
      <c r="U825" s="6"/>
      <c r="V825" s="6"/>
      <c r="W825" s="6"/>
      <c r="X825" s="6"/>
      <c r="Y825" s="6"/>
      <c r="Z825" s="6"/>
      <c r="AA825" s="6"/>
      <c r="AB825" s="6"/>
      <c r="AC825" s="6"/>
      <c r="AD825" s="6"/>
      <c r="AE825" s="6"/>
    </row>
    <row r="826" spans="1:31" s="4" customFormat="1" ht="15" customHeight="1" x14ac:dyDescent="0.2">
      <c r="A826" s="65"/>
      <c r="B826" s="65"/>
      <c r="C826" s="65"/>
      <c r="D826" s="65"/>
      <c r="E826" s="65"/>
      <c r="F826" s="66"/>
      <c r="H826" s="5"/>
      <c r="J826" s="107"/>
      <c r="L826" s="6"/>
      <c r="M826" s="6"/>
      <c r="N826" s="6"/>
      <c r="O826" s="6"/>
      <c r="P826" s="6"/>
      <c r="Q826" s="6"/>
      <c r="R826" s="6"/>
      <c r="S826" s="6"/>
      <c r="T826" s="6"/>
      <c r="U826" s="6"/>
      <c r="V826" s="6"/>
      <c r="W826" s="6"/>
      <c r="X826" s="6"/>
      <c r="Y826" s="6"/>
      <c r="Z826" s="6"/>
      <c r="AA826" s="6"/>
      <c r="AB826" s="6"/>
      <c r="AC826" s="6"/>
      <c r="AD826" s="6"/>
      <c r="AE826" s="6"/>
    </row>
    <row r="827" spans="1:31" s="4" customFormat="1" ht="15" customHeight="1" x14ac:dyDescent="0.2">
      <c r="A827" s="65"/>
      <c r="B827" s="65"/>
      <c r="C827" s="65"/>
      <c r="D827" s="65"/>
      <c r="E827" s="65"/>
      <c r="F827" s="66"/>
      <c r="H827" s="5"/>
      <c r="J827" s="107"/>
      <c r="L827" s="6"/>
      <c r="M827" s="6"/>
      <c r="N827" s="6"/>
      <c r="O827" s="6"/>
      <c r="P827" s="6"/>
      <c r="Q827" s="6"/>
      <c r="R827" s="6"/>
      <c r="S827" s="6"/>
      <c r="T827" s="6"/>
      <c r="U827" s="6"/>
      <c r="V827" s="6"/>
      <c r="W827" s="6"/>
      <c r="X827" s="6"/>
      <c r="Y827" s="6"/>
      <c r="Z827" s="6"/>
      <c r="AA827" s="6"/>
      <c r="AB827" s="6"/>
      <c r="AC827" s="6"/>
      <c r="AD827" s="6"/>
      <c r="AE827" s="6"/>
    </row>
    <row r="828" spans="1:31" s="4" customFormat="1" ht="15" customHeight="1" x14ac:dyDescent="0.2">
      <c r="H828" s="5"/>
      <c r="J828" s="107"/>
      <c r="L828" s="6"/>
      <c r="M828" s="6"/>
      <c r="N828" s="6"/>
      <c r="O828" s="6"/>
      <c r="P828" s="6"/>
      <c r="Q828" s="6"/>
      <c r="R828" s="6"/>
      <c r="S828" s="6"/>
      <c r="T828" s="6"/>
      <c r="U828" s="6"/>
      <c r="V828" s="6"/>
      <c r="W828" s="6"/>
      <c r="X828" s="6"/>
      <c r="Y828" s="6"/>
      <c r="Z828" s="6"/>
      <c r="AA828" s="6"/>
      <c r="AB828" s="6"/>
      <c r="AC828" s="6"/>
      <c r="AD828" s="6"/>
      <c r="AE828" s="6"/>
    </row>
    <row r="829" spans="1:31" s="4" customFormat="1" ht="15" customHeight="1" x14ac:dyDescent="0.2">
      <c r="H829" s="5"/>
      <c r="J829" s="107"/>
      <c r="L829" s="6"/>
      <c r="M829" s="6"/>
      <c r="N829" s="6"/>
      <c r="O829" s="6"/>
      <c r="P829" s="6"/>
      <c r="Q829" s="6"/>
      <c r="R829" s="6"/>
      <c r="S829" s="6"/>
      <c r="T829" s="6"/>
      <c r="U829" s="6"/>
      <c r="V829" s="6"/>
      <c r="W829" s="6"/>
      <c r="X829" s="6"/>
      <c r="Y829" s="6"/>
      <c r="Z829" s="6"/>
      <c r="AA829" s="6"/>
      <c r="AB829" s="6"/>
      <c r="AC829" s="6"/>
      <c r="AD829" s="6"/>
      <c r="AE829" s="6"/>
    </row>
    <row r="830" spans="1:31" s="4" customFormat="1" ht="15" customHeight="1" x14ac:dyDescent="0.2">
      <c r="H830" s="5"/>
      <c r="J830" s="107"/>
      <c r="L830" s="6"/>
      <c r="M830" s="6"/>
      <c r="N830" s="6"/>
      <c r="O830" s="6"/>
      <c r="P830" s="6"/>
      <c r="Q830" s="6"/>
      <c r="R830" s="6"/>
      <c r="S830" s="6"/>
      <c r="T830" s="6"/>
      <c r="U830" s="6"/>
      <c r="V830" s="6"/>
      <c r="W830" s="6"/>
      <c r="X830" s="6"/>
      <c r="Y830" s="6"/>
      <c r="Z830" s="6"/>
      <c r="AA830" s="6"/>
      <c r="AB830" s="6"/>
      <c r="AC830" s="6"/>
      <c r="AD830" s="6"/>
      <c r="AE830" s="6"/>
    </row>
    <row r="831" spans="1:31" s="4" customFormat="1" ht="15" customHeight="1" x14ac:dyDescent="0.2">
      <c r="H831" s="5"/>
      <c r="J831" s="107"/>
      <c r="L831" s="6"/>
      <c r="M831" s="6"/>
      <c r="N831" s="6"/>
      <c r="O831" s="6"/>
      <c r="P831" s="6"/>
      <c r="Q831" s="6"/>
      <c r="R831" s="6"/>
      <c r="S831" s="6"/>
      <c r="T831" s="6"/>
      <c r="U831" s="6"/>
      <c r="V831" s="6"/>
      <c r="W831" s="6"/>
      <c r="X831" s="6"/>
      <c r="Y831" s="6"/>
      <c r="Z831" s="6"/>
      <c r="AA831" s="6"/>
      <c r="AB831" s="6"/>
      <c r="AC831" s="6"/>
      <c r="AD831" s="6"/>
      <c r="AE831" s="6"/>
    </row>
    <row r="832" spans="1:31" s="4" customFormat="1" ht="15" customHeight="1" x14ac:dyDescent="0.2">
      <c r="H832" s="5"/>
      <c r="J832" s="107"/>
      <c r="L832" s="6"/>
      <c r="M832" s="6"/>
      <c r="N832" s="6"/>
      <c r="O832" s="6"/>
      <c r="P832" s="6"/>
      <c r="Q832" s="6"/>
      <c r="R832" s="6"/>
      <c r="S832" s="6"/>
      <c r="T832" s="6"/>
      <c r="U832" s="6"/>
      <c r="V832" s="6"/>
      <c r="W832" s="6"/>
      <c r="X832" s="6"/>
      <c r="Y832" s="6"/>
      <c r="Z832" s="6"/>
      <c r="AA832" s="6"/>
      <c r="AB832" s="6"/>
      <c r="AC832" s="6"/>
      <c r="AD832" s="6"/>
      <c r="AE832" s="6"/>
    </row>
    <row r="833" spans="8:31" s="4" customFormat="1" ht="15" customHeight="1" x14ac:dyDescent="0.2">
      <c r="H833" s="5"/>
      <c r="J833" s="107"/>
      <c r="L833" s="6"/>
      <c r="M833" s="6"/>
      <c r="N833" s="6"/>
      <c r="O833" s="6"/>
      <c r="P833" s="6"/>
      <c r="Q833" s="6"/>
      <c r="R833" s="6"/>
      <c r="S833" s="6"/>
      <c r="T833" s="6"/>
      <c r="U833" s="6"/>
      <c r="V833" s="6"/>
      <c r="W833" s="6"/>
      <c r="X833" s="6"/>
      <c r="Y833" s="6"/>
      <c r="Z833" s="6"/>
      <c r="AA833" s="6"/>
      <c r="AB833" s="6"/>
      <c r="AC833" s="6"/>
      <c r="AD833" s="6"/>
      <c r="AE833" s="6"/>
    </row>
    <row r="834" spans="8:31" s="4" customFormat="1" ht="15" customHeight="1" x14ac:dyDescent="0.2">
      <c r="H834" s="5"/>
      <c r="J834" s="107"/>
      <c r="L834" s="6"/>
      <c r="M834" s="6"/>
      <c r="N834" s="6"/>
      <c r="O834" s="6"/>
      <c r="P834" s="6"/>
      <c r="Q834" s="6"/>
      <c r="R834" s="6"/>
      <c r="S834" s="6"/>
      <c r="T834" s="6"/>
      <c r="U834" s="6"/>
      <c r="V834" s="6"/>
      <c r="W834" s="6"/>
      <c r="X834" s="6"/>
      <c r="Y834" s="6"/>
      <c r="Z834" s="6"/>
      <c r="AA834" s="6"/>
      <c r="AB834" s="6"/>
      <c r="AC834" s="6"/>
      <c r="AD834" s="6"/>
      <c r="AE834" s="6"/>
    </row>
    <row r="835" spans="8:31" s="4" customFormat="1" ht="15" customHeight="1" x14ac:dyDescent="0.2">
      <c r="H835" s="5"/>
      <c r="J835" s="107"/>
      <c r="L835" s="6"/>
      <c r="M835" s="6"/>
      <c r="N835" s="6"/>
      <c r="O835" s="6"/>
      <c r="P835" s="6"/>
      <c r="Q835" s="6"/>
      <c r="R835" s="6"/>
      <c r="S835" s="6"/>
      <c r="T835" s="6"/>
      <c r="U835" s="6"/>
      <c r="V835" s="6"/>
      <c r="W835" s="6"/>
      <c r="X835" s="6"/>
      <c r="Y835" s="6"/>
      <c r="Z835" s="6"/>
      <c r="AA835" s="6"/>
      <c r="AB835" s="6"/>
      <c r="AC835" s="6"/>
      <c r="AD835" s="6"/>
      <c r="AE835" s="6"/>
    </row>
    <row r="836" spans="8:31" s="4" customFormat="1" ht="15" customHeight="1" x14ac:dyDescent="0.2">
      <c r="H836" s="5"/>
      <c r="J836" s="107"/>
      <c r="L836" s="6"/>
      <c r="M836" s="6"/>
      <c r="N836" s="6"/>
      <c r="O836" s="6"/>
      <c r="P836" s="6"/>
      <c r="Q836" s="6"/>
      <c r="R836" s="6"/>
      <c r="S836" s="6"/>
      <c r="T836" s="6"/>
      <c r="U836" s="6"/>
      <c r="V836" s="6"/>
      <c r="W836" s="6"/>
      <c r="X836" s="6"/>
      <c r="Y836" s="6"/>
      <c r="Z836" s="6"/>
      <c r="AA836" s="6"/>
      <c r="AB836" s="6"/>
      <c r="AC836" s="6"/>
      <c r="AD836" s="6"/>
      <c r="AE836" s="6"/>
    </row>
    <row r="837" spans="8:31" s="4" customFormat="1" ht="15" customHeight="1" x14ac:dyDescent="0.2">
      <c r="H837" s="5"/>
      <c r="J837" s="107"/>
      <c r="L837" s="6"/>
      <c r="M837" s="6"/>
      <c r="N837" s="6"/>
      <c r="O837" s="6"/>
      <c r="P837" s="6"/>
      <c r="Q837" s="6"/>
      <c r="R837" s="6"/>
      <c r="S837" s="6"/>
      <c r="T837" s="6"/>
      <c r="U837" s="6"/>
      <c r="V837" s="6"/>
      <c r="W837" s="6"/>
      <c r="X837" s="6"/>
      <c r="Y837" s="6"/>
      <c r="Z837" s="6"/>
      <c r="AA837" s="6"/>
      <c r="AB837" s="6"/>
      <c r="AC837" s="6"/>
      <c r="AD837" s="6"/>
      <c r="AE837" s="6"/>
    </row>
    <row r="838" spans="8:31" s="4" customFormat="1" ht="15" customHeight="1" x14ac:dyDescent="0.2">
      <c r="H838" s="5"/>
      <c r="J838" s="107"/>
      <c r="L838" s="6"/>
      <c r="M838" s="6"/>
      <c r="N838" s="6"/>
      <c r="O838" s="6"/>
      <c r="P838" s="6"/>
      <c r="Q838" s="6"/>
      <c r="R838" s="6"/>
      <c r="S838" s="6"/>
      <c r="T838" s="6"/>
      <c r="U838" s="6"/>
      <c r="V838" s="6"/>
      <c r="W838" s="6"/>
      <c r="X838" s="6"/>
      <c r="Y838" s="6"/>
      <c r="Z838" s="6"/>
      <c r="AA838" s="6"/>
      <c r="AB838" s="6"/>
      <c r="AC838" s="6"/>
      <c r="AD838" s="6"/>
      <c r="AE838" s="6"/>
    </row>
    <row r="839" spans="8:31" s="4" customFormat="1" ht="15" customHeight="1" x14ac:dyDescent="0.2">
      <c r="H839" s="5"/>
      <c r="J839" s="107"/>
      <c r="L839" s="6"/>
      <c r="M839" s="6"/>
      <c r="N839" s="6"/>
      <c r="O839" s="6"/>
      <c r="P839" s="6"/>
      <c r="Q839" s="6"/>
      <c r="R839" s="6"/>
      <c r="S839" s="6"/>
      <c r="T839" s="6"/>
      <c r="U839" s="6"/>
      <c r="V839" s="6"/>
      <c r="W839" s="6"/>
      <c r="X839" s="6"/>
      <c r="Y839" s="6"/>
      <c r="Z839" s="6"/>
      <c r="AA839" s="6"/>
      <c r="AB839" s="6"/>
      <c r="AC839" s="6"/>
      <c r="AD839" s="6"/>
      <c r="AE839" s="6"/>
    </row>
    <row r="840" spans="8:31" s="4" customFormat="1" ht="15" customHeight="1" x14ac:dyDescent="0.2">
      <c r="H840" s="5"/>
      <c r="J840" s="107"/>
      <c r="L840" s="6"/>
      <c r="M840" s="6"/>
      <c r="N840" s="6"/>
      <c r="O840" s="6"/>
      <c r="P840" s="6"/>
      <c r="Q840" s="6"/>
      <c r="R840" s="6"/>
      <c r="S840" s="6"/>
      <c r="T840" s="6"/>
      <c r="U840" s="6"/>
      <c r="V840" s="6"/>
      <c r="W840" s="6"/>
      <c r="X840" s="6"/>
      <c r="Y840" s="6"/>
      <c r="Z840" s="6"/>
      <c r="AA840" s="6"/>
      <c r="AB840" s="6"/>
      <c r="AC840" s="6"/>
      <c r="AD840" s="6"/>
      <c r="AE840" s="6"/>
    </row>
    <row r="841" spans="8:31" s="4" customFormat="1" ht="15" customHeight="1" x14ac:dyDescent="0.2">
      <c r="H841" s="5"/>
      <c r="J841" s="107"/>
      <c r="L841" s="6"/>
      <c r="M841" s="6"/>
      <c r="N841" s="6"/>
      <c r="O841" s="6"/>
      <c r="P841" s="6"/>
      <c r="Q841" s="6"/>
      <c r="R841" s="6"/>
      <c r="S841" s="6"/>
      <c r="T841" s="6"/>
      <c r="U841" s="6"/>
      <c r="V841" s="6"/>
      <c r="W841" s="6"/>
      <c r="X841" s="6"/>
      <c r="Y841" s="6"/>
      <c r="Z841" s="6"/>
      <c r="AA841" s="6"/>
      <c r="AB841" s="6"/>
      <c r="AC841" s="6"/>
      <c r="AD841" s="6"/>
      <c r="AE841" s="6"/>
    </row>
    <row r="842" spans="8:31" s="4" customFormat="1" ht="15" customHeight="1" x14ac:dyDescent="0.2">
      <c r="H842" s="5"/>
      <c r="J842" s="107"/>
      <c r="L842" s="6"/>
      <c r="M842" s="6"/>
      <c r="N842" s="6"/>
      <c r="O842" s="6"/>
      <c r="P842" s="6"/>
      <c r="Q842" s="6"/>
      <c r="R842" s="6"/>
      <c r="S842" s="6"/>
      <c r="T842" s="6"/>
      <c r="U842" s="6"/>
      <c r="V842" s="6"/>
      <c r="W842" s="6"/>
      <c r="X842" s="6"/>
      <c r="Y842" s="6"/>
      <c r="Z842" s="6"/>
      <c r="AA842" s="6"/>
      <c r="AB842" s="6"/>
      <c r="AC842" s="6"/>
      <c r="AD842" s="6"/>
      <c r="AE842" s="6"/>
    </row>
    <row r="843" spans="8:31" s="4" customFormat="1" ht="15" customHeight="1" x14ac:dyDescent="0.2">
      <c r="H843" s="5"/>
      <c r="J843" s="107"/>
      <c r="L843" s="6"/>
      <c r="M843" s="6"/>
      <c r="N843" s="6"/>
      <c r="O843" s="6"/>
      <c r="P843" s="6"/>
      <c r="Q843" s="6"/>
      <c r="R843" s="6"/>
      <c r="S843" s="6"/>
      <c r="T843" s="6"/>
      <c r="U843" s="6"/>
      <c r="V843" s="6"/>
      <c r="W843" s="6"/>
      <c r="X843" s="6"/>
      <c r="Y843" s="6"/>
      <c r="Z843" s="6"/>
      <c r="AA843" s="6"/>
      <c r="AB843" s="6"/>
      <c r="AC843" s="6"/>
      <c r="AD843" s="6"/>
      <c r="AE843" s="6"/>
    </row>
    <row r="844" spans="8:31" s="4" customFormat="1" ht="15" customHeight="1" x14ac:dyDescent="0.2">
      <c r="H844" s="5"/>
      <c r="J844" s="107"/>
      <c r="L844" s="6"/>
      <c r="M844" s="6"/>
      <c r="N844" s="6"/>
      <c r="O844" s="6"/>
      <c r="P844" s="6"/>
      <c r="Q844" s="6"/>
      <c r="R844" s="6"/>
      <c r="S844" s="6"/>
      <c r="T844" s="6"/>
      <c r="U844" s="6"/>
      <c r="V844" s="6"/>
      <c r="W844" s="6"/>
      <c r="X844" s="6"/>
      <c r="Y844" s="6"/>
      <c r="Z844" s="6"/>
      <c r="AA844" s="6"/>
      <c r="AB844" s="6"/>
      <c r="AC844" s="6"/>
      <c r="AD844" s="6"/>
      <c r="AE844" s="6"/>
    </row>
    <row r="845" spans="8:31" s="4" customFormat="1" ht="15" customHeight="1" x14ac:dyDescent="0.2">
      <c r="H845" s="5"/>
      <c r="J845" s="107"/>
      <c r="L845" s="6"/>
      <c r="M845" s="6"/>
      <c r="N845" s="6"/>
      <c r="O845" s="6"/>
      <c r="P845" s="6"/>
      <c r="Q845" s="6"/>
      <c r="R845" s="6"/>
      <c r="S845" s="6"/>
      <c r="T845" s="6"/>
      <c r="U845" s="6"/>
      <c r="V845" s="6"/>
      <c r="W845" s="6"/>
      <c r="X845" s="6"/>
      <c r="Y845" s="6"/>
      <c r="Z845" s="6"/>
      <c r="AA845" s="6"/>
      <c r="AB845" s="6"/>
      <c r="AC845" s="6"/>
      <c r="AD845" s="6"/>
      <c r="AE845" s="6"/>
    </row>
    <row r="846" spans="8:31" s="4" customFormat="1" ht="15" customHeight="1" x14ac:dyDescent="0.2">
      <c r="H846" s="5"/>
      <c r="J846" s="107"/>
      <c r="L846" s="6"/>
      <c r="M846" s="6"/>
      <c r="N846" s="6"/>
      <c r="O846" s="6"/>
      <c r="P846" s="6"/>
      <c r="Q846" s="6"/>
      <c r="R846" s="6"/>
      <c r="S846" s="6"/>
      <c r="T846" s="6"/>
      <c r="U846" s="6"/>
      <c r="V846" s="6"/>
      <c r="W846" s="6"/>
      <c r="X846" s="6"/>
      <c r="Y846" s="6"/>
      <c r="Z846" s="6"/>
      <c r="AA846" s="6"/>
      <c r="AB846" s="6"/>
      <c r="AC846" s="6"/>
      <c r="AD846" s="6"/>
      <c r="AE846" s="6"/>
    </row>
    <row r="847" spans="8:31" s="4" customFormat="1" ht="15" customHeight="1" x14ac:dyDescent="0.2">
      <c r="H847" s="5"/>
      <c r="J847" s="107"/>
      <c r="L847" s="6"/>
      <c r="M847" s="6"/>
      <c r="N847" s="6"/>
      <c r="O847" s="6"/>
      <c r="P847" s="6"/>
      <c r="Q847" s="6"/>
      <c r="R847" s="6"/>
      <c r="S847" s="6"/>
      <c r="T847" s="6"/>
      <c r="U847" s="6"/>
      <c r="V847" s="6"/>
      <c r="W847" s="6"/>
      <c r="X847" s="6"/>
      <c r="Y847" s="6"/>
      <c r="Z847" s="6"/>
      <c r="AA847" s="6"/>
      <c r="AB847" s="6"/>
      <c r="AC847" s="6"/>
      <c r="AD847" s="6"/>
      <c r="AE847" s="6"/>
    </row>
    <row r="848" spans="8:31" s="4" customFormat="1" ht="15" customHeight="1" x14ac:dyDescent="0.2">
      <c r="H848" s="5"/>
      <c r="J848" s="107"/>
      <c r="L848" s="6"/>
      <c r="M848" s="6"/>
      <c r="N848" s="6"/>
      <c r="O848" s="6"/>
      <c r="P848" s="6"/>
      <c r="Q848" s="6"/>
      <c r="R848" s="6"/>
      <c r="S848" s="6"/>
      <c r="T848" s="6"/>
      <c r="U848" s="6"/>
      <c r="V848" s="6"/>
      <c r="W848" s="6"/>
      <c r="X848" s="6"/>
      <c r="Y848" s="6"/>
      <c r="Z848" s="6"/>
      <c r="AA848" s="6"/>
      <c r="AB848" s="6"/>
      <c r="AC848" s="6"/>
      <c r="AD848" s="6"/>
      <c r="AE848" s="6"/>
    </row>
    <row r="849" spans="8:31" s="4" customFormat="1" ht="15" customHeight="1" x14ac:dyDescent="0.2">
      <c r="H849" s="5"/>
      <c r="J849" s="107"/>
      <c r="L849" s="6"/>
      <c r="M849" s="6"/>
      <c r="N849" s="6"/>
      <c r="O849" s="6"/>
      <c r="P849" s="6"/>
      <c r="Q849" s="6"/>
      <c r="R849" s="6"/>
      <c r="S849" s="6"/>
      <c r="T849" s="6"/>
      <c r="U849" s="6"/>
      <c r="V849" s="6"/>
      <c r="W849" s="6"/>
      <c r="X849" s="6"/>
      <c r="Y849" s="6"/>
      <c r="Z849" s="6"/>
      <c r="AA849" s="6"/>
      <c r="AB849" s="6"/>
      <c r="AC849" s="6"/>
      <c r="AD849" s="6"/>
      <c r="AE849" s="6"/>
    </row>
    <row r="850" spans="8:31" s="4" customFormat="1" ht="15" customHeight="1" x14ac:dyDescent="0.2">
      <c r="H850" s="5"/>
      <c r="J850" s="107"/>
      <c r="L850" s="6"/>
      <c r="M850" s="6"/>
      <c r="N850" s="6"/>
      <c r="O850" s="6"/>
      <c r="P850" s="6"/>
      <c r="Q850" s="6"/>
      <c r="R850" s="6"/>
      <c r="S850" s="6"/>
      <c r="T850" s="6"/>
      <c r="U850" s="6"/>
      <c r="V850" s="6"/>
      <c r="W850" s="6"/>
      <c r="X850" s="6"/>
      <c r="Y850" s="6"/>
      <c r="Z850" s="6"/>
      <c r="AA850" s="6"/>
      <c r="AB850" s="6"/>
      <c r="AC850" s="6"/>
      <c r="AD850" s="6"/>
      <c r="AE850" s="6"/>
    </row>
    <row r="851" spans="8:31" s="4" customFormat="1" ht="15" customHeight="1" x14ac:dyDescent="0.2">
      <c r="H851" s="5"/>
      <c r="J851" s="107"/>
      <c r="L851" s="6"/>
      <c r="M851" s="6"/>
      <c r="N851" s="6"/>
      <c r="O851" s="6"/>
      <c r="P851" s="6"/>
      <c r="Q851" s="6"/>
      <c r="R851" s="6"/>
      <c r="S851" s="6"/>
      <c r="T851" s="6"/>
      <c r="U851" s="6"/>
      <c r="V851" s="6"/>
      <c r="W851" s="6"/>
      <c r="X851" s="6"/>
      <c r="Y851" s="6"/>
      <c r="Z851" s="6"/>
      <c r="AA851" s="6"/>
      <c r="AB851" s="6"/>
      <c r="AC851" s="6"/>
      <c r="AD851" s="6"/>
      <c r="AE851" s="6"/>
    </row>
    <row r="852" spans="8:31" s="4" customFormat="1" ht="15" customHeight="1" x14ac:dyDescent="0.2">
      <c r="H852" s="5"/>
      <c r="J852" s="107"/>
      <c r="L852" s="6"/>
      <c r="M852" s="6"/>
      <c r="N852" s="6"/>
      <c r="O852" s="6"/>
      <c r="P852" s="6"/>
      <c r="Q852" s="6"/>
      <c r="R852" s="6"/>
      <c r="S852" s="6"/>
      <c r="T852" s="6"/>
      <c r="U852" s="6"/>
      <c r="V852" s="6"/>
      <c r="W852" s="6"/>
      <c r="X852" s="6"/>
      <c r="Y852" s="6"/>
      <c r="Z852" s="6"/>
      <c r="AA852" s="6"/>
      <c r="AB852" s="6"/>
      <c r="AC852" s="6"/>
      <c r="AD852" s="6"/>
      <c r="AE852" s="6"/>
    </row>
    <row r="853" spans="8:31" s="4" customFormat="1" ht="15" customHeight="1" x14ac:dyDescent="0.2">
      <c r="H853" s="5"/>
      <c r="J853" s="107"/>
      <c r="L853" s="6"/>
      <c r="M853" s="6"/>
      <c r="N853" s="6"/>
      <c r="O853" s="6"/>
      <c r="P853" s="6"/>
      <c r="Q853" s="6"/>
      <c r="R853" s="6"/>
      <c r="S853" s="6"/>
      <c r="T853" s="6"/>
      <c r="U853" s="6"/>
      <c r="V853" s="6"/>
      <c r="W853" s="6"/>
      <c r="X853" s="6"/>
      <c r="Y853" s="6"/>
      <c r="Z853" s="6"/>
      <c r="AA853" s="6"/>
      <c r="AB853" s="6"/>
      <c r="AC853" s="6"/>
      <c r="AD853" s="6"/>
      <c r="AE853" s="6"/>
    </row>
    <row r="854" spans="8:31" s="4" customFormat="1" ht="15" customHeight="1" x14ac:dyDescent="0.2">
      <c r="H854" s="5"/>
      <c r="J854" s="107"/>
      <c r="L854" s="6"/>
      <c r="M854" s="6"/>
      <c r="N854" s="6"/>
      <c r="O854" s="6"/>
      <c r="P854" s="6"/>
      <c r="Q854" s="6"/>
      <c r="R854" s="6"/>
      <c r="S854" s="6"/>
      <c r="T854" s="6"/>
      <c r="U854" s="6"/>
      <c r="V854" s="6"/>
      <c r="W854" s="6"/>
      <c r="X854" s="6"/>
      <c r="Y854" s="6"/>
      <c r="Z854" s="6"/>
      <c r="AA854" s="6"/>
      <c r="AB854" s="6"/>
      <c r="AC854" s="6"/>
      <c r="AD854" s="6"/>
      <c r="AE854" s="6"/>
    </row>
    <row r="855" spans="8:31" s="4" customFormat="1" ht="15" customHeight="1" x14ac:dyDescent="0.2">
      <c r="H855" s="5"/>
      <c r="J855" s="107"/>
      <c r="L855" s="6"/>
      <c r="M855" s="6"/>
      <c r="N855" s="6"/>
      <c r="O855" s="6"/>
      <c r="P855" s="6"/>
      <c r="Q855" s="6"/>
      <c r="R855" s="6"/>
      <c r="S855" s="6"/>
      <c r="T855" s="6"/>
      <c r="U855" s="6"/>
      <c r="V855" s="6"/>
      <c r="W855" s="6"/>
      <c r="X855" s="6"/>
      <c r="Y855" s="6"/>
      <c r="Z855" s="6"/>
      <c r="AA855" s="6"/>
      <c r="AB855" s="6"/>
      <c r="AC855" s="6"/>
      <c r="AD855" s="6"/>
      <c r="AE855" s="6"/>
    </row>
    <row r="856" spans="8:31" s="4" customFormat="1" ht="15" customHeight="1" x14ac:dyDescent="0.2">
      <c r="H856" s="5"/>
      <c r="J856" s="107"/>
      <c r="L856" s="6"/>
      <c r="M856" s="6"/>
      <c r="N856" s="6"/>
      <c r="O856" s="6"/>
      <c r="P856" s="6"/>
      <c r="Q856" s="6"/>
      <c r="R856" s="6"/>
      <c r="S856" s="6"/>
      <c r="T856" s="6"/>
      <c r="U856" s="6"/>
      <c r="V856" s="6"/>
      <c r="W856" s="6"/>
      <c r="X856" s="6"/>
      <c r="Y856" s="6"/>
      <c r="Z856" s="6"/>
      <c r="AA856" s="6"/>
      <c r="AB856" s="6"/>
      <c r="AC856" s="6"/>
      <c r="AD856" s="6"/>
      <c r="AE856" s="6"/>
    </row>
    <row r="857" spans="8:31" s="4" customFormat="1" ht="15" customHeight="1" x14ac:dyDescent="0.2">
      <c r="H857" s="5"/>
      <c r="J857" s="107"/>
      <c r="L857" s="6"/>
      <c r="M857" s="6"/>
      <c r="N857" s="6"/>
      <c r="O857" s="6"/>
      <c r="P857" s="6"/>
      <c r="Q857" s="6"/>
      <c r="R857" s="6"/>
      <c r="S857" s="6"/>
      <c r="T857" s="6"/>
      <c r="U857" s="6"/>
      <c r="V857" s="6"/>
      <c r="W857" s="6"/>
      <c r="X857" s="6"/>
      <c r="Y857" s="6"/>
      <c r="Z857" s="6"/>
      <c r="AA857" s="6"/>
      <c r="AB857" s="6"/>
      <c r="AC857" s="6"/>
      <c r="AD857" s="6"/>
      <c r="AE857" s="6"/>
    </row>
    <row r="858" spans="8:31" s="4" customFormat="1" ht="15" customHeight="1" x14ac:dyDescent="0.2">
      <c r="H858" s="5"/>
      <c r="J858" s="107"/>
      <c r="L858" s="6"/>
      <c r="M858" s="6"/>
      <c r="N858" s="6"/>
      <c r="O858" s="6"/>
      <c r="P858" s="6"/>
      <c r="Q858" s="6"/>
      <c r="R858" s="6"/>
      <c r="S858" s="6"/>
      <c r="T858" s="6"/>
      <c r="U858" s="6"/>
      <c r="V858" s="6"/>
      <c r="W858" s="6"/>
      <c r="X858" s="6"/>
      <c r="Y858" s="6"/>
      <c r="Z858" s="6"/>
      <c r="AA858" s="6"/>
      <c r="AB858" s="6"/>
      <c r="AC858" s="6"/>
      <c r="AD858" s="6"/>
      <c r="AE858" s="6"/>
    </row>
    <row r="859" spans="8:31" s="4" customFormat="1" ht="15" customHeight="1" x14ac:dyDescent="0.2">
      <c r="H859" s="5"/>
      <c r="J859" s="107"/>
      <c r="L859" s="6"/>
      <c r="M859" s="6"/>
      <c r="N859" s="6"/>
      <c r="O859" s="6"/>
      <c r="P859" s="6"/>
      <c r="Q859" s="6"/>
      <c r="R859" s="6"/>
      <c r="S859" s="6"/>
      <c r="T859" s="6"/>
      <c r="U859" s="6"/>
      <c r="V859" s="6"/>
      <c r="W859" s="6"/>
      <c r="X859" s="6"/>
      <c r="Y859" s="6"/>
      <c r="Z859" s="6"/>
      <c r="AA859" s="6"/>
      <c r="AB859" s="6"/>
      <c r="AC859" s="6"/>
      <c r="AD859" s="6"/>
      <c r="AE859" s="6"/>
    </row>
    <row r="860" spans="8:31" s="4" customFormat="1" ht="15" customHeight="1" x14ac:dyDescent="0.2">
      <c r="H860" s="5"/>
      <c r="J860" s="107"/>
      <c r="L860" s="6"/>
      <c r="M860" s="6"/>
      <c r="N860" s="6"/>
      <c r="O860" s="6"/>
      <c r="P860" s="6"/>
      <c r="Q860" s="6"/>
      <c r="R860" s="6"/>
      <c r="S860" s="6"/>
      <c r="T860" s="6"/>
      <c r="U860" s="6"/>
      <c r="V860" s="6"/>
      <c r="W860" s="6"/>
      <c r="X860" s="6"/>
      <c r="Y860" s="6"/>
      <c r="Z860" s="6"/>
      <c r="AA860" s="6"/>
      <c r="AB860" s="6"/>
      <c r="AC860" s="6"/>
      <c r="AD860" s="6"/>
      <c r="AE860" s="6"/>
    </row>
    <row r="861" spans="8:31" s="4" customFormat="1" ht="15" customHeight="1" x14ac:dyDescent="0.2">
      <c r="H861" s="5"/>
      <c r="J861" s="107"/>
      <c r="L861" s="6"/>
      <c r="M861" s="6"/>
      <c r="N861" s="6"/>
      <c r="O861" s="6"/>
      <c r="P861" s="6"/>
      <c r="Q861" s="6"/>
      <c r="R861" s="6"/>
      <c r="S861" s="6"/>
      <c r="T861" s="6"/>
      <c r="U861" s="6"/>
      <c r="V861" s="6"/>
      <c r="W861" s="6"/>
      <c r="X861" s="6"/>
      <c r="Y861" s="6"/>
      <c r="Z861" s="6"/>
      <c r="AA861" s="6"/>
      <c r="AB861" s="6"/>
      <c r="AC861" s="6"/>
      <c r="AD861" s="6"/>
      <c r="AE861" s="6"/>
    </row>
    <row r="862" spans="8:31" s="4" customFormat="1" ht="15" customHeight="1" x14ac:dyDescent="0.2">
      <c r="H862" s="5"/>
      <c r="J862" s="107"/>
      <c r="L862" s="6"/>
      <c r="M862" s="6"/>
      <c r="N862" s="6"/>
      <c r="O862" s="6"/>
      <c r="P862" s="6"/>
      <c r="Q862" s="6"/>
      <c r="R862" s="6"/>
      <c r="S862" s="6"/>
      <c r="T862" s="6"/>
      <c r="U862" s="6"/>
      <c r="V862" s="6"/>
      <c r="W862" s="6"/>
      <c r="X862" s="6"/>
      <c r="Y862" s="6"/>
      <c r="Z862" s="6"/>
      <c r="AA862" s="6"/>
      <c r="AB862" s="6"/>
      <c r="AC862" s="6"/>
      <c r="AD862" s="6"/>
      <c r="AE862" s="6"/>
    </row>
    <row r="863" spans="8:31" s="4" customFormat="1" ht="15" customHeight="1" x14ac:dyDescent="0.2">
      <c r="H863" s="5"/>
      <c r="J863" s="107"/>
      <c r="L863" s="6"/>
      <c r="M863" s="6"/>
      <c r="N863" s="6"/>
      <c r="O863" s="6"/>
      <c r="P863" s="6"/>
      <c r="Q863" s="6"/>
      <c r="R863" s="6"/>
      <c r="S863" s="6"/>
      <c r="T863" s="6"/>
      <c r="U863" s="6"/>
      <c r="V863" s="6"/>
      <c r="W863" s="6"/>
      <c r="X863" s="6"/>
      <c r="Y863" s="6"/>
      <c r="Z863" s="6"/>
      <c r="AA863" s="6"/>
      <c r="AB863" s="6"/>
      <c r="AC863" s="6"/>
      <c r="AD863" s="6"/>
      <c r="AE863" s="6"/>
    </row>
    <row r="864" spans="8:31" s="4" customFormat="1" ht="15" customHeight="1" x14ac:dyDescent="0.2">
      <c r="H864" s="5"/>
      <c r="J864" s="107"/>
      <c r="L864" s="6"/>
      <c r="M864" s="6"/>
      <c r="N864" s="6"/>
      <c r="O864" s="6"/>
      <c r="P864" s="6"/>
      <c r="Q864" s="6"/>
      <c r="R864" s="6"/>
      <c r="S864" s="6"/>
      <c r="T864" s="6"/>
      <c r="U864" s="6"/>
      <c r="V864" s="6"/>
      <c r="W864" s="6"/>
      <c r="X864" s="6"/>
      <c r="Y864" s="6"/>
      <c r="Z864" s="6"/>
      <c r="AA864" s="6"/>
      <c r="AB864" s="6"/>
      <c r="AC864" s="6"/>
      <c r="AD864" s="6"/>
      <c r="AE864" s="6"/>
    </row>
    <row r="865" spans="8:31" s="4" customFormat="1" ht="15" customHeight="1" x14ac:dyDescent="0.2">
      <c r="H865" s="5"/>
      <c r="J865" s="107"/>
      <c r="L865" s="6"/>
      <c r="M865" s="6"/>
      <c r="N865" s="6"/>
      <c r="O865" s="6"/>
      <c r="P865" s="6"/>
      <c r="Q865" s="6"/>
      <c r="R865" s="6"/>
      <c r="S865" s="6"/>
      <c r="T865" s="6"/>
      <c r="U865" s="6"/>
      <c r="V865" s="6"/>
      <c r="W865" s="6"/>
      <c r="X865" s="6"/>
      <c r="Y865" s="6"/>
      <c r="Z865" s="6"/>
      <c r="AA865" s="6"/>
      <c r="AB865" s="6"/>
      <c r="AC865" s="6"/>
      <c r="AD865" s="6"/>
      <c r="AE865" s="6"/>
    </row>
    <row r="866" spans="8:31" s="4" customFormat="1" ht="15" customHeight="1" x14ac:dyDescent="0.2">
      <c r="H866" s="5"/>
      <c r="J866" s="107"/>
      <c r="L866" s="6"/>
      <c r="M866" s="6"/>
      <c r="N866" s="6"/>
      <c r="O866" s="6"/>
      <c r="P866" s="6"/>
      <c r="Q866" s="6"/>
      <c r="R866" s="6"/>
      <c r="S866" s="6"/>
      <c r="T866" s="6"/>
      <c r="U866" s="6"/>
      <c r="V866" s="6"/>
      <c r="W866" s="6"/>
      <c r="X866" s="6"/>
      <c r="Y866" s="6"/>
      <c r="Z866" s="6"/>
      <c r="AA866" s="6"/>
      <c r="AB866" s="6"/>
      <c r="AC866" s="6"/>
      <c r="AD866" s="6"/>
      <c r="AE866" s="6"/>
    </row>
    <row r="867" spans="8:31" s="4" customFormat="1" ht="15" customHeight="1" x14ac:dyDescent="0.2">
      <c r="H867" s="5"/>
      <c r="J867" s="107"/>
      <c r="L867" s="6"/>
      <c r="M867" s="6"/>
      <c r="N867" s="6"/>
      <c r="O867" s="6"/>
      <c r="P867" s="6"/>
      <c r="Q867" s="6"/>
      <c r="R867" s="6"/>
      <c r="S867" s="6"/>
      <c r="T867" s="6"/>
      <c r="U867" s="6"/>
      <c r="V867" s="6"/>
      <c r="W867" s="6"/>
      <c r="X867" s="6"/>
      <c r="Y867" s="6"/>
      <c r="Z867" s="6"/>
      <c r="AA867" s="6"/>
      <c r="AB867" s="6"/>
      <c r="AC867" s="6"/>
      <c r="AD867" s="6"/>
      <c r="AE867" s="6"/>
    </row>
    <row r="868" spans="8:31" s="4" customFormat="1" ht="15" customHeight="1" x14ac:dyDescent="0.2">
      <c r="H868" s="5"/>
      <c r="J868" s="107"/>
      <c r="L868" s="6"/>
      <c r="M868" s="6"/>
      <c r="N868" s="6"/>
      <c r="O868" s="6"/>
      <c r="P868" s="6"/>
      <c r="Q868" s="6"/>
      <c r="R868" s="6"/>
      <c r="S868" s="6"/>
      <c r="T868" s="6"/>
      <c r="U868" s="6"/>
      <c r="V868" s="6"/>
      <c r="W868" s="6"/>
      <c r="X868" s="6"/>
      <c r="Y868" s="6"/>
      <c r="Z868" s="6"/>
      <c r="AA868" s="6"/>
      <c r="AB868" s="6"/>
      <c r="AC868" s="6"/>
      <c r="AD868" s="6"/>
      <c r="AE868" s="6"/>
    </row>
    <row r="869" spans="8:31" s="4" customFormat="1" ht="15" customHeight="1" x14ac:dyDescent="0.2">
      <c r="H869" s="5"/>
      <c r="J869" s="107"/>
      <c r="L869" s="6"/>
      <c r="M869" s="6"/>
      <c r="N869" s="6"/>
      <c r="O869" s="6"/>
      <c r="P869" s="6"/>
      <c r="Q869" s="6"/>
      <c r="R869" s="6"/>
      <c r="S869" s="6"/>
      <c r="T869" s="6"/>
      <c r="U869" s="6"/>
      <c r="V869" s="6"/>
      <c r="W869" s="6"/>
      <c r="X869" s="6"/>
      <c r="Y869" s="6"/>
      <c r="Z869" s="6"/>
      <c r="AA869" s="6"/>
      <c r="AB869" s="6"/>
      <c r="AC869" s="6"/>
      <c r="AD869" s="6"/>
      <c r="AE869" s="6"/>
    </row>
    <row r="870" spans="8:31" s="4" customFormat="1" ht="15" customHeight="1" x14ac:dyDescent="0.2">
      <c r="H870" s="5"/>
      <c r="J870" s="107"/>
      <c r="L870" s="6"/>
      <c r="M870" s="6"/>
      <c r="N870" s="6"/>
      <c r="O870" s="6"/>
      <c r="P870" s="6"/>
      <c r="Q870" s="6"/>
      <c r="R870" s="6"/>
      <c r="S870" s="6"/>
      <c r="T870" s="6"/>
      <c r="U870" s="6"/>
      <c r="V870" s="6"/>
      <c r="W870" s="6"/>
      <c r="X870" s="6"/>
      <c r="Y870" s="6"/>
      <c r="Z870" s="6"/>
      <c r="AA870" s="6"/>
      <c r="AB870" s="6"/>
      <c r="AC870" s="6"/>
      <c r="AD870" s="6"/>
      <c r="AE870" s="6"/>
    </row>
    <row r="871" spans="8:31" s="4" customFormat="1" ht="15" customHeight="1" x14ac:dyDescent="0.2">
      <c r="H871" s="5"/>
      <c r="J871" s="107"/>
      <c r="L871" s="6"/>
      <c r="M871" s="6"/>
      <c r="N871" s="6"/>
      <c r="O871" s="6"/>
      <c r="P871" s="6"/>
      <c r="Q871" s="6"/>
      <c r="R871" s="6"/>
      <c r="S871" s="6"/>
      <c r="T871" s="6"/>
      <c r="U871" s="6"/>
      <c r="V871" s="6"/>
      <c r="W871" s="6"/>
      <c r="X871" s="6"/>
      <c r="Y871" s="6"/>
      <c r="Z871" s="6"/>
      <c r="AA871" s="6"/>
      <c r="AB871" s="6"/>
      <c r="AC871" s="6"/>
      <c r="AD871" s="6"/>
      <c r="AE871" s="6"/>
    </row>
    <row r="872" spans="8:31" s="4" customFormat="1" ht="15" customHeight="1" x14ac:dyDescent="0.2">
      <c r="H872" s="5"/>
      <c r="J872" s="107"/>
      <c r="L872" s="6"/>
      <c r="M872" s="6"/>
      <c r="N872" s="6"/>
      <c r="O872" s="6"/>
      <c r="P872" s="6"/>
      <c r="Q872" s="6"/>
      <c r="R872" s="6"/>
      <c r="S872" s="6"/>
      <c r="T872" s="6"/>
      <c r="U872" s="6"/>
      <c r="V872" s="6"/>
      <c r="W872" s="6"/>
      <c r="X872" s="6"/>
      <c r="Y872" s="6"/>
      <c r="Z872" s="6"/>
      <c r="AA872" s="6"/>
      <c r="AB872" s="6"/>
      <c r="AC872" s="6"/>
      <c r="AD872" s="6"/>
      <c r="AE872" s="6"/>
    </row>
    <row r="873" spans="8:31" s="4" customFormat="1" ht="15" customHeight="1" x14ac:dyDescent="0.2">
      <c r="H873" s="5"/>
      <c r="J873" s="107"/>
      <c r="L873" s="6"/>
      <c r="M873" s="6"/>
      <c r="N873" s="6"/>
      <c r="O873" s="6"/>
      <c r="P873" s="6"/>
      <c r="Q873" s="6"/>
      <c r="R873" s="6"/>
      <c r="S873" s="6"/>
      <c r="T873" s="6"/>
      <c r="U873" s="6"/>
      <c r="V873" s="6"/>
      <c r="W873" s="6"/>
      <c r="X873" s="6"/>
      <c r="Y873" s="6"/>
      <c r="Z873" s="6"/>
      <c r="AA873" s="6"/>
      <c r="AB873" s="6"/>
      <c r="AC873" s="6"/>
      <c r="AD873" s="6"/>
      <c r="AE873" s="6"/>
    </row>
    <row r="874" spans="8:31" s="4" customFormat="1" ht="15" customHeight="1" x14ac:dyDescent="0.2">
      <c r="H874" s="5"/>
      <c r="J874" s="107"/>
      <c r="L874" s="6"/>
      <c r="M874" s="6"/>
      <c r="N874" s="6"/>
      <c r="O874" s="6"/>
      <c r="P874" s="6"/>
      <c r="Q874" s="6"/>
      <c r="R874" s="6"/>
      <c r="S874" s="6"/>
      <c r="T874" s="6"/>
      <c r="U874" s="6"/>
      <c r="V874" s="6"/>
      <c r="W874" s="6"/>
      <c r="X874" s="6"/>
      <c r="Y874" s="6"/>
      <c r="Z874" s="6"/>
      <c r="AA874" s="6"/>
      <c r="AB874" s="6"/>
      <c r="AC874" s="6"/>
      <c r="AD874" s="6"/>
      <c r="AE874" s="6"/>
    </row>
    <row r="875" spans="8:31" s="4" customFormat="1" ht="15" customHeight="1" x14ac:dyDescent="0.2">
      <c r="H875" s="5"/>
      <c r="J875" s="107"/>
      <c r="L875" s="6"/>
      <c r="M875" s="6"/>
      <c r="N875" s="6"/>
      <c r="O875" s="6"/>
      <c r="P875" s="6"/>
      <c r="Q875" s="6"/>
      <c r="R875" s="6"/>
      <c r="S875" s="6"/>
      <c r="T875" s="6"/>
      <c r="U875" s="6"/>
      <c r="V875" s="6"/>
      <c r="W875" s="6"/>
      <c r="X875" s="6"/>
      <c r="Y875" s="6"/>
      <c r="Z875" s="6"/>
      <c r="AA875" s="6"/>
      <c r="AB875" s="6"/>
      <c r="AC875" s="6"/>
      <c r="AD875" s="6"/>
      <c r="AE875" s="6"/>
    </row>
    <row r="876" spans="8:31" s="4" customFormat="1" ht="15" customHeight="1" x14ac:dyDescent="0.2">
      <c r="H876" s="5"/>
      <c r="J876" s="107"/>
      <c r="L876" s="6"/>
      <c r="M876" s="6"/>
      <c r="N876" s="6"/>
      <c r="O876" s="6"/>
      <c r="P876" s="6"/>
      <c r="Q876" s="6"/>
      <c r="R876" s="6"/>
      <c r="S876" s="6"/>
      <c r="T876" s="6"/>
      <c r="U876" s="6"/>
      <c r="V876" s="6"/>
      <c r="W876" s="6"/>
      <c r="X876" s="6"/>
      <c r="Y876" s="6"/>
      <c r="Z876" s="6"/>
      <c r="AA876" s="6"/>
      <c r="AB876" s="6"/>
      <c r="AC876" s="6"/>
      <c r="AD876" s="6"/>
      <c r="AE876" s="6"/>
    </row>
    <row r="877" spans="8:31" s="4" customFormat="1" ht="15" customHeight="1" x14ac:dyDescent="0.2">
      <c r="H877" s="5"/>
      <c r="J877" s="107"/>
      <c r="L877" s="6"/>
      <c r="M877" s="6"/>
      <c r="N877" s="6"/>
      <c r="O877" s="6"/>
      <c r="P877" s="6"/>
      <c r="Q877" s="6"/>
      <c r="R877" s="6"/>
      <c r="S877" s="6"/>
      <c r="T877" s="6"/>
      <c r="U877" s="6"/>
      <c r="V877" s="6"/>
      <c r="W877" s="6"/>
      <c r="X877" s="6"/>
      <c r="Y877" s="6"/>
      <c r="Z877" s="6"/>
      <c r="AA877" s="6"/>
      <c r="AB877" s="6"/>
      <c r="AC877" s="6"/>
      <c r="AD877" s="6"/>
      <c r="AE877" s="6"/>
    </row>
    <row r="878" spans="8:31" s="4" customFormat="1" ht="15" customHeight="1" x14ac:dyDescent="0.2">
      <c r="H878" s="5"/>
      <c r="J878" s="107"/>
      <c r="L878" s="6"/>
      <c r="M878" s="6"/>
      <c r="N878" s="6"/>
      <c r="O878" s="6"/>
      <c r="P878" s="6"/>
      <c r="Q878" s="6"/>
      <c r="R878" s="6"/>
      <c r="S878" s="6"/>
      <c r="T878" s="6"/>
      <c r="U878" s="6"/>
      <c r="V878" s="6"/>
      <c r="W878" s="6"/>
      <c r="X878" s="6"/>
      <c r="Y878" s="6"/>
      <c r="Z878" s="6"/>
      <c r="AA878" s="6"/>
      <c r="AB878" s="6"/>
      <c r="AC878" s="6"/>
      <c r="AD878" s="6"/>
      <c r="AE878" s="6"/>
    </row>
    <row r="879" spans="8:31" s="4" customFormat="1" ht="15" customHeight="1" x14ac:dyDescent="0.2">
      <c r="H879" s="5"/>
      <c r="J879" s="107"/>
      <c r="L879" s="6"/>
      <c r="M879" s="6"/>
      <c r="N879" s="6"/>
      <c r="O879" s="6"/>
      <c r="P879" s="6"/>
      <c r="Q879" s="6"/>
      <c r="R879" s="6"/>
      <c r="S879" s="6"/>
      <c r="T879" s="6"/>
      <c r="U879" s="6"/>
      <c r="V879" s="6"/>
      <c r="W879" s="6"/>
      <c r="X879" s="6"/>
      <c r="Y879" s="6"/>
      <c r="Z879" s="6"/>
      <c r="AA879" s="6"/>
      <c r="AB879" s="6"/>
      <c r="AC879" s="6"/>
      <c r="AD879" s="6"/>
      <c r="AE879" s="6"/>
    </row>
    <row r="880" spans="8:31" s="4" customFormat="1" ht="15" customHeight="1" x14ac:dyDescent="0.2">
      <c r="H880" s="5"/>
      <c r="J880" s="107"/>
      <c r="L880" s="6"/>
      <c r="M880" s="6"/>
      <c r="N880" s="6"/>
      <c r="O880" s="6"/>
      <c r="P880" s="6"/>
      <c r="Q880" s="6"/>
      <c r="R880" s="6"/>
      <c r="S880" s="6"/>
      <c r="T880" s="6"/>
      <c r="U880" s="6"/>
      <c r="V880" s="6"/>
      <c r="W880" s="6"/>
      <c r="X880" s="6"/>
      <c r="Y880" s="6"/>
      <c r="Z880" s="6"/>
      <c r="AA880" s="6"/>
      <c r="AB880" s="6"/>
      <c r="AC880" s="6"/>
      <c r="AD880" s="6"/>
      <c r="AE880" s="6"/>
    </row>
    <row r="881" spans="8:31" s="4" customFormat="1" ht="15" customHeight="1" x14ac:dyDescent="0.2">
      <c r="H881" s="5"/>
      <c r="J881" s="107"/>
      <c r="L881" s="6"/>
      <c r="M881" s="6"/>
      <c r="N881" s="6"/>
      <c r="O881" s="6"/>
      <c r="P881" s="6"/>
      <c r="Q881" s="6"/>
      <c r="R881" s="6"/>
      <c r="S881" s="6"/>
      <c r="T881" s="6"/>
      <c r="U881" s="6"/>
      <c r="V881" s="6"/>
      <c r="W881" s="6"/>
      <c r="X881" s="6"/>
      <c r="Y881" s="6"/>
      <c r="Z881" s="6"/>
      <c r="AA881" s="6"/>
      <c r="AB881" s="6"/>
      <c r="AC881" s="6"/>
      <c r="AD881" s="6"/>
      <c r="AE881" s="6"/>
    </row>
    <row r="882" spans="8:31" s="4" customFormat="1" ht="15" customHeight="1" x14ac:dyDescent="0.2">
      <c r="H882" s="5"/>
      <c r="J882" s="107"/>
      <c r="L882" s="6"/>
      <c r="M882" s="6"/>
      <c r="N882" s="6"/>
      <c r="O882" s="6"/>
      <c r="P882" s="6"/>
      <c r="Q882" s="6"/>
      <c r="R882" s="6"/>
      <c r="S882" s="6"/>
      <c r="T882" s="6"/>
      <c r="U882" s="6"/>
      <c r="V882" s="6"/>
      <c r="W882" s="6"/>
      <c r="X882" s="6"/>
      <c r="Y882" s="6"/>
      <c r="Z882" s="6"/>
      <c r="AA882" s="6"/>
      <c r="AB882" s="6"/>
      <c r="AC882" s="6"/>
      <c r="AD882" s="6"/>
      <c r="AE882" s="6"/>
    </row>
    <row r="883" spans="8:31" s="4" customFormat="1" ht="15" customHeight="1" x14ac:dyDescent="0.2">
      <c r="H883" s="5"/>
      <c r="J883" s="107"/>
      <c r="L883" s="6"/>
      <c r="M883" s="6"/>
      <c r="N883" s="6"/>
      <c r="O883" s="6"/>
      <c r="P883" s="6"/>
      <c r="Q883" s="6"/>
      <c r="R883" s="6"/>
      <c r="S883" s="6"/>
      <c r="T883" s="6"/>
      <c r="U883" s="6"/>
      <c r="V883" s="6"/>
      <c r="W883" s="6"/>
      <c r="X883" s="6"/>
      <c r="Y883" s="6"/>
      <c r="Z883" s="6"/>
      <c r="AA883" s="6"/>
      <c r="AB883" s="6"/>
      <c r="AC883" s="6"/>
      <c r="AD883" s="6"/>
      <c r="AE883" s="6"/>
    </row>
    <row r="884" spans="8:31" s="4" customFormat="1" ht="15" customHeight="1" x14ac:dyDescent="0.2">
      <c r="H884" s="5"/>
      <c r="J884" s="107"/>
      <c r="L884" s="6"/>
      <c r="M884" s="6"/>
      <c r="N884" s="6"/>
      <c r="O884" s="6"/>
      <c r="P884" s="6"/>
      <c r="Q884" s="6"/>
      <c r="R884" s="6"/>
      <c r="S884" s="6"/>
      <c r="T884" s="6"/>
      <c r="U884" s="6"/>
      <c r="V884" s="6"/>
      <c r="W884" s="6"/>
      <c r="X884" s="6"/>
      <c r="Y884" s="6"/>
      <c r="Z884" s="6"/>
      <c r="AA884" s="6"/>
      <c r="AB884" s="6"/>
      <c r="AC884" s="6"/>
      <c r="AD884" s="6"/>
      <c r="AE884" s="6"/>
    </row>
    <row r="885" spans="8:31" s="4" customFormat="1" ht="15" customHeight="1" x14ac:dyDescent="0.2">
      <c r="H885" s="5"/>
      <c r="J885" s="107"/>
      <c r="L885" s="6"/>
      <c r="M885" s="6"/>
      <c r="N885" s="6"/>
      <c r="O885" s="6"/>
      <c r="P885" s="6"/>
      <c r="Q885" s="6"/>
      <c r="R885" s="6"/>
      <c r="S885" s="6"/>
      <c r="T885" s="6"/>
      <c r="U885" s="6"/>
      <c r="V885" s="6"/>
      <c r="W885" s="6"/>
      <c r="X885" s="6"/>
      <c r="Y885" s="6"/>
      <c r="Z885" s="6"/>
      <c r="AA885" s="6"/>
      <c r="AB885" s="6"/>
      <c r="AC885" s="6"/>
      <c r="AD885" s="6"/>
      <c r="AE885" s="6"/>
    </row>
    <row r="886" spans="8:31" s="4" customFormat="1" ht="15" customHeight="1" x14ac:dyDescent="0.2">
      <c r="H886" s="5"/>
      <c r="J886" s="107"/>
      <c r="L886" s="6"/>
      <c r="M886" s="6"/>
      <c r="N886" s="6"/>
      <c r="O886" s="6"/>
      <c r="P886" s="6"/>
      <c r="Q886" s="6"/>
      <c r="R886" s="6"/>
      <c r="S886" s="6"/>
      <c r="T886" s="6"/>
      <c r="U886" s="6"/>
      <c r="V886" s="6"/>
      <c r="W886" s="6"/>
      <c r="X886" s="6"/>
      <c r="Y886" s="6"/>
      <c r="Z886" s="6"/>
      <c r="AA886" s="6"/>
      <c r="AB886" s="6"/>
      <c r="AC886" s="6"/>
      <c r="AD886" s="6"/>
      <c r="AE886" s="6"/>
    </row>
    <row r="887" spans="8:31" s="4" customFormat="1" ht="15" customHeight="1" x14ac:dyDescent="0.2">
      <c r="H887" s="5"/>
      <c r="J887" s="107"/>
      <c r="L887" s="6"/>
      <c r="M887" s="6"/>
      <c r="N887" s="6"/>
      <c r="O887" s="6"/>
      <c r="P887" s="6"/>
      <c r="Q887" s="6"/>
      <c r="R887" s="6"/>
      <c r="S887" s="6"/>
      <c r="T887" s="6"/>
      <c r="U887" s="6"/>
      <c r="V887" s="6"/>
      <c r="W887" s="6"/>
      <c r="X887" s="6"/>
      <c r="Y887" s="6"/>
      <c r="Z887" s="6"/>
      <c r="AA887" s="6"/>
      <c r="AB887" s="6"/>
      <c r="AC887" s="6"/>
      <c r="AD887" s="6"/>
      <c r="AE887" s="6"/>
    </row>
    <row r="888" spans="8:31" s="4" customFormat="1" ht="15" customHeight="1" x14ac:dyDescent="0.2">
      <c r="H888" s="5"/>
      <c r="J888" s="107"/>
      <c r="L888" s="6"/>
      <c r="M888" s="6"/>
      <c r="N888" s="6"/>
      <c r="O888" s="6"/>
      <c r="P888" s="6"/>
      <c r="Q888" s="6"/>
      <c r="R888" s="6"/>
      <c r="S888" s="6"/>
      <c r="T888" s="6"/>
      <c r="U888" s="6"/>
      <c r="V888" s="6"/>
      <c r="W888" s="6"/>
      <c r="X888" s="6"/>
      <c r="Y888" s="6"/>
      <c r="Z888" s="6"/>
      <c r="AA888" s="6"/>
      <c r="AB888" s="6"/>
      <c r="AC888" s="6"/>
      <c r="AD888" s="6"/>
      <c r="AE888" s="6"/>
    </row>
    <row r="889" spans="8:31" s="4" customFormat="1" ht="15" customHeight="1" x14ac:dyDescent="0.2">
      <c r="H889" s="5"/>
      <c r="J889" s="107"/>
      <c r="L889" s="6"/>
      <c r="M889" s="6"/>
      <c r="N889" s="6"/>
      <c r="O889" s="6"/>
      <c r="P889" s="6"/>
      <c r="Q889" s="6"/>
      <c r="R889" s="6"/>
      <c r="S889" s="6"/>
      <c r="T889" s="6"/>
      <c r="U889" s="6"/>
      <c r="V889" s="6"/>
      <c r="W889" s="6"/>
      <c r="X889" s="6"/>
      <c r="Y889" s="6"/>
      <c r="Z889" s="6"/>
      <c r="AA889" s="6"/>
      <c r="AB889" s="6"/>
      <c r="AC889" s="6"/>
      <c r="AD889" s="6"/>
      <c r="AE889" s="6"/>
    </row>
    <row r="890" spans="8:31" s="4" customFormat="1" ht="15" customHeight="1" x14ac:dyDescent="0.2">
      <c r="H890" s="5"/>
      <c r="J890" s="107"/>
      <c r="L890" s="6"/>
      <c r="M890" s="6"/>
      <c r="N890" s="6"/>
      <c r="O890" s="6"/>
      <c r="P890" s="6"/>
      <c r="Q890" s="6"/>
      <c r="R890" s="6"/>
      <c r="S890" s="6"/>
      <c r="T890" s="6"/>
      <c r="U890" s="6"/>
      <c r="V890" s="6"/>
      <c r="W890" s="6"/>
      <c r="X890" s="6"/>
      <c r="Y890" s="6"/>
      <c r="Z890" s="6"/>
      <c r="AA890" s="6"/>
      <c r="AB890" s="6"/>
      <c r="AC890" s="6"/>
      <c r="AD890" s="6"/>
      <c r="AE890" s="6"/>
    </row>
    <row r="891" spans="8:31" s="4" customFormat="1" ht="15" customHeight="1" x14ac:dyDescent="0.2">
      <c r="H891" s="5"/>
      <c r="J891" s="107"/>
      <c r="L891" s="6"/>
      <c r="M891" s="6"/>
      <c r="N891" s="6"/>
      <c r="O891" s="6"/>
      <c r="P891" s="6"/>
      <c r="Q891" s="6"/>
      <c r="R891" s="6"/>
      <c r="S891" s="6"/>
      <c r="T891" s="6"/>
      <c r="U891" s="6"/>
      <c r="V891" s="6"/>
      <c r="W891" s="6"/>
      <c r="X891" s="6"/>
      <c r="Y891" s="6"/>
      <c r="Z891" s="6"/>
      <c r="AA891" s="6"/>
      <c r="AB891" s="6"/>
      <c r="AC891" s="6"/>
      <c r="AD891" s="6"/>
      <c r="AE891" s="6"/>
    </row>
    <row r="892" spans="8:31" s="4" customFormat="1" ht="15" customHeight="1" x14ac:dyDescent="0.2">
      <c r="H892" s="5"/>
      <c r="J892" s="107"/>
      <c r="L892" s="6"/>
      <c r="M892" s="6"/>
      <c r="N892" s="6"/>
      <c r="O892" s="6"/>
      <c r="P892" s="6"/>
      <c r="Q892" s="6"/>
      <c r="R892" s="6"/>
      <c r="S892" s="6"/>
      <c r="T892" s="6"/>
      <c r="U892" s="6"/>
      <c r="V892" s="6"/>
      <c r="W892" s="6"/>
      <c r="X892" s="6"/>
      <c r="Y892" s="6"/>
      <c r="Z892" s="6"/>
      <c r="AA892" s="6"/>
      <c r="AB892" s="6"/>
      <c r="AC892" s="6"/>
      <c r="AD892" s="6"/>
      <c r="AE892" s="6"/>
    </row>
    <row r="893" spans="8:31" s="4" customFormat="1" ht="15" customHeight="1" x14ac:dyDescent="0.2">
      <c r="H893" s="5"/>
      <c r="J893" s="107"/>
      <c r="L893" s="6"/>
      <c r="M893" s="6"/>
      <c r="N893" s="6"/>
      <c r="O893" s="6"/>
      <c r="P893" s="6"/>
      <c r="Q893" s="6"/>
      <c r="R893" s="6"/>
      <c r="S893" s="6"/>
      <c r="T893" s="6"/>
      <c r="U893" s="6"/>
      <c r="V893" s="6"/>
      <c r="W893" s="6"/>
      <c r="X893" s="6"/>
      <c r="Y893" s="6"/>
      <c r="Z893" s="6"/>
      <c r="AA893" s="6"/>
      <c r="AB893" s="6"/>
      <c r="AC893" s="6"/>
      <c r="AD893" s="6"/>
      <c r="AE893" s="6"/>
    </row>
    <row r="894" spans="8:31" s="4" customFormat="1" ht="15" customHeight="1" x14ac:dyDescent="0.2">
      <c r="H894" s="5"/>
      <c r="J894" s="107"/>
      <c r="L894" s="6"/>
      <c r="M894" s="6"/>
      <c r="N894" s="6"/>
      <c r="O894" s="6"/>
      <c r="P894" s="6"/>
      <c r="Q894" s="6"/>
      <c r="R894" s="6"/>
      <c r="S894" s="6"/>
      <c r="T894" s="6"/>
      <c r="U894" s="6"/>
      <c r="V894" s="6"/>
      <c r="W894" s="6"/>
      <c r="X894" s="6"/>
      <c r="Y894" s="6"/>
      <c r="Z894" s="6"/>
      <c r="AA894" s="6"/>
      <c r="AB894" s="6"/>
      <c r="AC894" s="6"/>
      <c r="AD894" s="6"/>
      <c r="AE894" s="6"/>
    </row>
    <row r="895" spans="8:31" s="4" customFormat="1" ht="15" customHeight="1" x14ac:dyDescent="0.2">
      <c r="H895" s="5"/>
      <c r="J895" s="107"/>
      <c r="L895" s="6"/>
      <c r="M895" s="6"/>
      <c r="N895" s="6"/>
      <c r="O895" s="6"/>
      <c r="P895" s="6"/>
      <c r="Q895" s="6"/>
      <c r="R895" s="6"/>
      <c r="S895" s="6"/>
      <c r="T895" s="6"/>
      <c r="U895" s="6"/>
      <c r="V895" s="6"/>
      <c r="W895" s="6"/>
      <c r="X895" s="6"/>
      <c r="Y895" s="6"/>
      <c r="Z895" s="6"/>
      <c r="AA895" s="6"/>
      <c r="AB895" s="6"/>
      <c r="AC895" s="6"/>
      <c r="AD895" s="6"/>
      <c r="AE895" s="6"/>
    </row>
    <row r="896" spans="8:31" s="4" customFormat="1" ht="15" customHeight="1" x14ac:dyDescent="0.2">
      <c r="H896" s="5"/>
      <c r="J896" s="107"/>
      <c r="L896" s="6"/>
      <c r="M896" s="6"/>
      <c r="N896" s="6"/>
      <c r="O896" s="6"/>
      <c r="P896" s="6"/>
      <c r="Q896" s="6"/>
      <c r="R896" s="6"/>
      <c r="S896" s="6"/>
      <c r="T896" s="6"/>
      <c r="U896" s="6"/>
      <c r="V896" s="6"/>
      <c r="W896" s="6"/>
      <c r="X896" s="6"/>
      <c r="Y896" s="6"/>
      <c r="Z896" s="6"/>
      <c r="AA896" s="6"/>
      <c r="AB896" s="6"/>
      <c r="AC896" s="6"/>
      <c r="AD896" s="6"/>
      <c r="AE896" s="6"/>
    </row>
    <row r="897" spans="8:31" s="4" customFormat="1" ht="15" customHeight="1" x14ac:dyDescent="0.2">
      <c r="H897" s="5"/>
      <c r="J897" s="107"/>
      <c r="L897" s="6"/>
      <c r="M897" s="6"/>
      <c r="N897" s="6"/>
      <c r="O897" s="6"/>
      <c r="P897" s="6"/>
      <c r="Q897" s="6"/>
      <c r="R897" s="6"/>
      <c r="S897" s="6"/>
      <c r="T897" s="6"/>
      <c r="U897" s="6"/>
      <c r="V897" s="6"/>
      <c r="W897" s="6"/>
      <c r="X897" s="6"/>
      <c r="Y897" s="6"/>
      <c r="Z897" s="6"/>
      <c r="AA897" s="6"/>
      <c r="AB897" s="6"/>
      <c r="AC897" s="6"/>
      <c r="AD897" s="6"/>
      <c r="AE897" s="6"/>
    </row>
    <row r="898" spans="8:31" s="4" customFormat="1" ht="15" customHeight="1" x14ac:dyDescent="0.2">
      <c r="H898" s="5"/>
      <c r="J898" s="107"/>
      <c r="L898" s="6"/>
      <c r="M898" s="6"/>
      <c r="N898" s="6"/>
      <c r="O898" s="6"/>
      <c r="P898" s="6"/>
      <c r="Q898" s="6"/>
      <c r="R898" s="6"/>
      <c r="S898" s="6"/>
      <c r="T898" s="6"/>
      <c r="U898" s="6"/>
      <c r="V898" s="6"/>
      <c r="W898" s="6"/>
      <c r="X898" s="6"/>
      <c r="Y898" s="6"/>
      <c r="Z898" s="6"/>
      <c r="AA898" s="6"/>
      <c r="AB898" s="6"/>
      <c r="AC898" s="6"/>
      <c r="AD898" s="6"/>
      <c r="AE898" s="6"/>
    </row>
    <row r="899" spans="8:31" s="4" customFormat="1" ht="15" customHeight="1" x14ac:dyDescent="0.2">
      <c r="H899" s="5"/>
      <c r="J899" s="107"/>
      <c r="L899" s="6"/>
      <c r="M899" s="6"/>
      <c r="N899" s="6"/>
      <c r="O899" s="6"/>
      <c r="P899" s="6"/>
      <c r="Q899" s="6"/>
      <c r="R899" s="6"/>
      <c r="S899" s="6"/>
      <c r="T899" s="6"/>
      <c r="U899" s="6"/>
      <c r="V899" s="6"/>
      <c r="W899" s="6"/>
      <c r="X899" s="6"/>
      <c r="Y899" s="6"/>
      <c r="Z899" s="6"/>
      <c r="AA899" s="6"/>
      <c r="AB899" s="6"/>
      <c r="AC899" s="6"/>
      <c r="AD899" s="6"/>
      <c r="AE899" s="6"/>
    </row>
    <row r="900" spans="8:31" s="4" customFormat="1" ht="15" customHeight="1" x14ac:dyDescent="0.2">
      <c r="H900" s="5"/>
      <c r="J900" s="107"/>
      <c r="L900" s="6"/>
      <c r="M900" s="6"/>
      <c r="N900" s="6"/>
      <c r="O900" s="6"/>
      <c r="P900" s="6"/>
      <c r="Q900" s="6"/>
      <c r="R900" s="6"/>
      <c r="S900" s="6"/>
      <c r="T900" s="6"/>
      <c r="U900" s="6"/>
      <c r="V900" s="6"/>
      <c r="W900" s="6"/>
      <c r="X900" s="6"/>
      <c r="Y900" s="6"/>
      <c r="Z900" s="6"/>
      <c r="AA900" s="6"/>
      <c r="AB900" s="6"/>
      <c r="AC900" s="6"/>
      <c r="AD900" s="6"/>
      <c r="AE900" s="6"/>
    </row>
    <row r="901" spans="8:31" s="4" customFormat="1" ht="15" customHeight="1" x14ac:dyDescent="0.2">
      <c r="H901" s="5"/>
      <c r="J901" s="107"/>
      <c r="L901" s="6"/>
      <c r="M901" s="6"/>
      <c r="N901" s="6"/>
      <c r="O901" s="6"/>
      <c r="P901" s="6"/>
      <c r="Q901" s="6"/>
      <c r="R901" s="6"/>
      <c r="S901" s="6"/>
      <c r="T901" s="6"/>
      <c r="U901" s="6"/>
      <c r="V901" s="6"/>
      <c r="W901" s="6"/>
      <c r="X901" s="6"/>
      <c r="Y901" s="6"/>
      <c r="Z901" s="6"/>
      <c r="AA901" s="6"/>
      <c r="AB901" s="6"/>
      <c r="AC901" s="6"/>
      <c r="AD901" s="6"/>
      <c r="AE901" s="6"/>
    </row>
    <row r="902" spans="8:31" s="4" customFormat="1" ht="15" customHeight="1" x14ac:dyDescent="0.2">
      <c r="H902" s="5"/>
      <c r="J902" s="107"/>
      <c r="L902" s="6"/>
      <c r="M902" s="6"/>
      <c r="N902" s="6"/>
      <c r="O902" s="6"/>
      <c r="P902" s="6"/>
      <c r="Q902" s="6"/>
      <c r="R902" s="6"/>
      <c r="S902" s="6"/>
      <c r="T902" s="6"/>
      <c r="U902" s="6"/>
      <c r="V902" s="6"/>
      <c r="W902" s="6"/>
      <c r="X902" s="6"/>
      <c r="Y902" s="6"/>
      <c r="Z902" s="6"/>
      <c r="AA902" s="6"/>
      <c r="AB902" s="6"/>
      <c r="AC902" s="6"/>
      <c r="AD902" s="6"/>
      <c r="AE902" s="6"/>
    </row>
    <row r="903" spans="8:31" s="4" customFormat="1" ht="15" customHeight="1" x14ac:dyDescent="0.2">
      <c r="H903" s="5"/>
      <c r="J903" s="107"/>
      <c r="L903" s="6"/>
      <c r="M903" s="6"/>
      <c r="N903" s="6"/>
      <c r="O903" s="6"/>
      <c r="P903" s="6"/>
      <c r="Q903" s="6"/>
      <c r="R903" s="6"/>
      <c r="S903" s="6"/>
      <c r="T903" s="6"/>
      <c r="U903" s="6"/>
      <c r="V903" s="6"/>
      <c r="W903" s="6"/>
      <c r="X903" s="6"/>
      <c r="Y903" s="6"/>
      <c r="Z903" s="6"/>
      <c r="AA903" s="6"/>
      <c r="AB903" s="6"/>
      <c r="AC903" s="6"/>
      <c r="AD903" s="6"/>
      <c r="AE903" s="6"/>
    </row>
    <row r="904" spans="8:31" s="4" customFormat="1" ht="15" customHeight="1" x14ac:dyDescent="0.2">
      <c r="H904" s="5"/>
      <c r="J904" s="107"/>
      <c r="L904" s="6"/>
      <c r="M904" s="6"/>
      <c r="N904" s="6"/>
      <c r="O904" s="6"/>
      <c r="P904" s="6"/>
      <c r="Q904" s="6"/>
      <c r="R904" s="6"/>
      <c r="S904" s="6"/>
      <c r="T904" s="6"/>
      <c r="U904" s="6"/>
      <c r="V904" s="6"/>
      <c r="W904" s="6"/>
      <c r="X904" s="6"/>
      <c r="Y904" s="6"/>
      <c r="Z904" s="6"/>
      <c r="AA904" s="6"/>
      <c r="AB904" s="6"/>
      <c r="AC904" s="6"/>
      <c r="AD904" s="6"/>
      <c r="AE904" s="6"/>
    </row>
    <row r="905" spans="8:31" s="4" customFormat="1" ht="15" customHeight="1" x14ac:dyDescent="0.2">
      <c r="H905" s="5"/>
      <c r="J905" s="107"/>
      <c r="L905" s="6"/>
      <c r="M905" s="6"/>
      <c r="N905" s="6"/>
      <c r="O905" s="6"/>
      <c r="P905" s="6"/>
      <c r="Q905" s="6"/>
      <c r="R905" s="6"/>
      <c r="S905" s="6"/>
      <c r="T905" s="6"/>
      <c r="U905" s="6"/>
      <c r="V905" s="6"/>
      <c r="W905" s="6"/>
      <c r="X905" s="6"/>
      <c r="Y905" s="6"/>
      <c r="Z905" s="6"/>
      <c r="AA905" s="6"/>
      <c r="AB905" s="6"/>
      <c r="AC905" s="6"/>
      <c r="AD905" s="6"/>
      <c r="AE905" s="6"/>
    </row>
    <row r="906" spans="8:31" s="4" customFormat="1" ht="15" customHeight="1" x14ac:dyDescent="0.2">
      <c r="H906" s="5"/>
      <c r="J906" s="107"/>
      <c r="L906" s="6"/>
      <c r="M906" s="6"/>
      <c r="N906" s="6"/>
      <c r="O906" s="6"/>
      <c r="P906" s="6"/>
      <c r="Q906" s="6"/>
      <c r="R906" s="6"/>
      <c r="S906" s="6"/>
      <c r="T906" s="6"/>
      <c r="U906" s="6"/>
      <c r="V906" s="6"/>
      <c r="W906" s="6"/>
      <c r="X906" s="6"/>
      <c r="Y906" s="6"/>
      <c r="Z906" s="6"/>
      <c r="AA906" s="6"/>
      <c r="AB906" s="6"/>
      <c r="AC906" s="6"/>
      <c r="AD906" s="6"/>
      <c r="AE906" s="6"/>
    </row>
    <row r="907" spans="8:31" s="4" customFormat="1" ht="15" customHeight="1" x14ac:dyDescent="0.2">
      <c r="H907" s="5"/>
      <c r="J907" s="107"/>
      <c r="L907" s="6"/>
      <c r="M907" s="6"/>
      <c r="N907" s="6"/>
      <c r="O907" s="6"/>
      <c r="P907" s="6"/>
      <c r="Q907" s="6"/>
      <c r="R907" s="6"/>
      <c r="S907" s="6"/>
      <c r="T907" s="6"/>
      <c r="U907" s="6"/>
      <c r="V907" s="6"/>
      <c r="W907" s="6"/>
      <c r="X907" s="6"/>
      <c r="Y907" s="6"/>
      <c r="Z907" s="6"/>
      <c r="AA907" s="6"/>
      <c r="AB907" s="6"/>
      <c r="AC907" s="6"/>
      <c r="AD907" s="6"/>
      <c r="AE907" s="6"/>
    </row>
    <row r="908" spans="8:31" s="4" customFormat="1" ht="15" customHeight="1" x14ac:dyDescent="0.2">
      <c r="H908" s="5"/>
      <c r="J908" s="107"/>
      <c r="L908" s="6"/>
      <c r="M908" s="6"/>
      <c r="N908" s="6"/>
      <c r="O908" s="6"/>
      <c r="P908" s="6"/>
      <c r="Q908" s="6"/>
      <c r="R908" s="6"/>
      <c r="S908" s="6"/>
      <c r="T908" s="6"/>
      <c r="U908" s="6"/>
      <c r="V908" s="6"/>
      <c r="W908" s="6"/>
      <c r="X908" s="6"/>
      <c r="Y908" s="6"/>
      <c r="Z908" s="6"/>
      <c r="AA908" s="6"/>
      <c r="AB908" s="6"/>
      <c r="AC908" s="6"/>
      <c r="AD908" s="6"/>
      <c r="AE908" s="6"/>
    </row>
    <row r="909" spans="8:31" s="4" customFormat="1" ht="15" customHeight="1" x14ac:dyDescent="0.2">
      <c r="H909" s="5"/>
      <c r="J909" s="107"/>
      <c r="L909" s="6"/>
      <c r="M909" s="6"/>
      <c r="N909" s="6"/>
      <c r="O909" s="6"/>
      <c r="P909" s="6"/>
      <c r="Q909" s="6"/>
      <c r="R909" s="6"/>
      <c r="S909" s="6"/>
      <c r="T909" s="6"/>
      <c r="U909" s="6"/>
      <c r="V909" s="6"/>
      <c r="W909" s="6"/>
      <c r="X909" s="6"/>
      <c r="Y909" s="6"/>
      <c r="Z909" s="6"/>
      <c r="AA909" s="6"/>
      <c r="AB909" s="6"/>
      <c r="AC909" s="6"/>
      <c r="AD909" s="6"/>
      <c r="AE909" s="6"/>
    </row>
    <row r="910" spans="8:31" s="4" customFormat="1" ht="15" customHeight="1" x14ac:dyDescent="0.2">
      <c r="H910" s="5"/>
      <c r="J910" s="107"/>
      <c r="L910" s="6"/>
      <c r="M910" s="6"/>
      <c r="N910" s="6"/>
      <c r="O910" s="6"/>
      <c r="P910" s="6"/>
      <c r="Q910" s="6"/>
      <c r="R910" s="6"/>
      <c r="S910" s="6"/>
      <c r="T910" s="6"/>
      <c r="U910" s="6"/>
      <c r="V910" s="6"/>
      <c r="W910" s="6"/>
      <c r="X910" s="6"/>
      <c r="Y910" s="6"/>
      <c r="Z910" s="6"/>
      <c r="AA910" s="6"/>
      <c r="AB910" s="6"/>
      <c r="AC910" s="6"/>
      <c r="AD910" s="6"/>
      <c r="AE910" s="6"/>
    </row>
    <row r="911" spans="8:31" s="4" customFormat="1" ht="15" customHeight="1" x14ac:dyDescent="0.2">
      <c r="H911" s="5"/>
      <c r="J911" s="107"/>
      <c r="L911" s="6"/>
      <c r="M911" s="6"/>
      <c r="N911" s="6"/>
      <c r="O911" s="6"/>
      <c r="P911" s="6"/>
      <c r="Q911" s="6"/>
      <c r="R911" s="6"/>
      <c r="S911" s="6"/>
      <c r="T911" s="6"/>
      <c r="U911" s="6"/>
      <c r="V911" s="6"/>
      <c r="W911" s="6"/>
      <c r="X911" s="6"/>
      <c r="Y911" s="6"/>
      <c r="Z911" s="6"/>
      <c r="AA911" s="6"/>
      <c r="AB911" s="6"/>
      <c r="AC911" s="6"/>
      <c r="AD911" s="6"/>
      <c r="AE911" s="6"/>
    </row>
    <row r="912" spans="8:31" s="4" customFormat="1" ht="15" customHeight="1" x14ac:dyDescent="0.2">
      <c r="H912" s="5"/>
      <c r="J912" s="107"/>
      <c r="L912" s="6"/>
      <c r="M912" s="6"/>
      <c r="N912" s="6"/>
      <c r="O912" s="6"/>
      <c r="P912" s="6"/>
      <c r="Q912" s="6"/>
      <c r="R912" s="6"/>
      <c r="S912" s="6"/>
      <c r="T912" s="6"/>
      <c r="U912" s="6"/>
      <c r="V912" s="6"/>
      <c r="W912" s="6"/>
      <c r="X912" s="6"/>
      <c r="Y912" s="6"/>
      <c r="Z912" s="6"/>
      <c r="AA912" s="6"/>
      <c r="AB912" s="6"/>
      <c r="AC912" s="6"/>
      <c r="AD912" s="6"/>
      <c r="AE912" s="6"/>
    </row>
    <row r="913" spans="8:31" s="4" customFormat="1" ht="15" customHeight="1" x14ac:dyDescent="0.2">
      <c r="H913" s="5"/>
      <c r="J913" s="107"/>
      <c r="L913" s="6"/>
      <c r="M913" s="6"/>
      <c r="N913" s="6"/>
      <c r="O913" s="6"/>
      <c r="P913" s="6"/>
      <c r="Q913" s="6"/>
      <c r="R913" s="6"/>
      <c r="S913" s="6"/>
      <c r="T913" s="6"/>
      <c r="U913" s="6"/>
      <c r="V913" s="6"/>
      <c r="W913" s="6"/>
      <c r="X913" s="6"/>
      <c r="Y913" s="6"/>
      <c r="Z913" s="6"/>
      <c r="AA913" s="6"/>
      <c r="AB913" s="6"/>
      <c r="AC913" s="6"/>
      <c r="AD913" s="6"/>
      <c r="AE913" s="6"/>
    </row>
    <row r="914" spans="8:31" s="4" customFormat="1" ht="15" customHeight="1" x14ac:dyDescent="0.2">
      <c r="H914" s="5"/>
      <c r="J914" s="107"/>
      <c r="L914" s="6"/>
      <c r="M914" s="6"/>
      <c r="N914" s="6"/>
      <c r="O914" s="6"/>
      <c r="P914" s="6"/>
      <c r="Q914" s="6"/>
      <c r="R914" s="6"/>
      <c r="S914" s="6"/>
      <c r="T914" s="6"/>
      <c r="U914" s="6"/>
      <c r="V914" s="6"/>
      <c r="W914" s="6"/>
      <c r="X914" s="6"/>
      <c r="Y914" s="6"/>
      <c r="Z914" s="6"/>
      <c r="AA914" s="6"/>
      <c r="AB914" s="6"/>
      <c r="AC914" s="6"/>
      <c r="AD914" s="6"/>
      <c r="AE914" s="6"/>
    </row>
    <row r="915" spans="8:31" s="4" customFormat="1" ht="15" customHeight="1" x14ac:dyDescent="0.2">
      <c r="H915" s="5"/>
      <c r="J915" s="107"/>
      <c r="L915" s="6"/>
      <c r="M915" s="6"/>
      <c r="N915" s="6"/>
      <c r="O915" s="6"/>
      <c r="P915" s="6"/>
      <c r="Q915" s="6"/>
      <c r="R915" s="6"/>
      <c r="S915" s="6"/>
      <c r="T915" s="6"/>
      <c r="U915" s="6"/>
      <c r="V915" s="6"/>
      <c r="W915" s="6"/>
      <c r="X915" s="6"/>
      <c r="Y915" s="6"/>
      <c r="Z915" s="6"/>
      <c r="AA915" s="6"/>
      <c r="AB915" s="6"/>
      <c r="AC915" s="6"/>
      <c r="AD915" s="6"/>
      <c r="AE915" s="6"/>
    </row>
    <row r="916" spans="8:31" s="4" customFormat="1" ht="15" customHeight="1" x14ac:dyDescent="0.2">
      <c r="H916" s="5"/>
      <c r="J916" s="107"/>
      <c r="L916" s="6"/>
      <c r="M916" s="6"/>
      <c r="N916" s="6"/>
      <c r="O916" s="6"/>
      <c r="P916" s="6"/>
      <c r="Q916" s="6"/>
      <c r="R916" s="6"/>
      <c r="S916" s="6"/>
      <c r="T916" s="6"/>
      <c r="U916" s="6"/>
      <c r="V916" s="6"/>
      <c r="W916" s="6"/>
      <c r="X916" s="6"/>
      <c r="Y916" s="6"/>
      <c r="Z916" s="6"/>
      <c r="AA916" s="6"/>
      <c r="AB916" s="6"/>
      <c r="AC916" s="6"/>
      <c r="AD916" s="6"/>
      <c r="AE916" s="6"/>
    </row>
    <row r="917" spans="8:31" s="4" customFormat="1" ht="15" customHeight="1" x14ac:dyDescent="0.2">
      <c r="H917" s="5"/>
      <c r="J917" s="107"/>
      <c r="L917" s="6"/>
      <c r="M917" s="6"/>
      <c r="N917" s="6"/>
      <c r="O917" s="6"/>
      <c r="P917" s="6"/>
      <c r="Q917" s="6"/>
      <c r="R917" s="6"/>
      <c r="S917" s="6"/>
      <c r="T917" s="6"/>
      <c r="U917" s="6"/>
      <c r="V917" s="6"/>
      <c r="W917" s="6"/>
      <c r="X917" s="6"/>
      <c r="Y917" s="6"/>
      <c r="Z917" s="6"/>
      <c r="AA917" s="6"/>
      <c r="AB917" s="6"/>
      <c r="AC917" s="6"/>
      <c r="AD917" s="6"/>
      <c r="AE917" s="6"/>
    </row>
    <row r="918" spans="8:31" s="4" customFormat="1" ht="15" customHeight="1" x14ac:dyDescent="0.2">
      <c r="H918" s="5"/>
      <c r="J918" s="107"/>
      <c r="L918" s="6"/>
      <c r="M918" s="6"/>
      <c r="N918" s="6"/>
      <c r="O918" s="6"/>
      <c r="P918" s="6"/>
      <c r="Q918" s="6"/>
      <c r="R918" s="6"/>
      <c r="S918" s="6"/>
      <c r="T918" s="6"/>
      <c r="U918" s="6"/>
      <c r="V918" s="6"/>
      <c r="W918" s="6"/>
      <c r="X918" s="6"/>
      <c r="Y918" s="6"/>
      <c r="Z918" s="6"/>
      <c r="AA918" s="6"/>
      <c r="AB918" s="6"/>
      <c r="AC918" s="6"/>
      <c r="AD918" s="6"/>
      <c r="AE918" s="6"/>
    </row>
    <row r="919" spans="8:31" s="4" customFormat="1" ht="15" customHeight="1" x14ac:dyDescent="0.2">
      <c r="H919" s="5"/>
      <c r="J919" s="107"/>
      <c r="L919" s="6"/>
      <c r="M919" s="6"/>
      <c r="N919" s="6"/>
      <c r="O919" s="6"/>
      <c r="P919" s="6"/>
      <c r="Q919" s="6"/>
      <c r="R919" s="6"/>
      <c r="S919" s="6"/>
      <c r="T919" s="6"/>
      <c r="U919" s="6"/>
      <c r="V919" s="6"/>
      <c r="W919" s="6"/>
      <c r="X919" s="6"/>
      <c r="Y919" s="6"/>
      <c r="Z919" s="6"/>
      <c r="AA919" s="6"/>
      <c r="AB919" s="6"/>
      <c r="AC919" s="6"/>
      <c r="AD919" s="6"/>
      <c r="AE919" s="6"/>
    </row>
    <row r="920" spans="8:31" s="4" customFormat="1" ht="15" customHeight="1" x14ac:dyDescent="0.2">
      <c r="H920" s="5"/>
      <c r="J920" s="107"/>
      <c r="L920" s="6"/>
      <c r="M920" s="6"/>
      <c r="N920" s="6"/>
      <c r="O920" s="6"/>
      <c r="P920" s="6"/>
      <c r="Q920" s="6"/>
      <c r="R920" s="6"/>
      <c r="S920" s="6"/>
      <c r="T920" s="6"/>
      <c r="U920" s="6"/>
      <c r="V920" s="6"/>
      <c r="W920" s="6"/>
      <c r="X920" s="6"/>
      <c r="Y920" s="6"/>
      <c r="Z920" s="6"/>
      <c r="AA920" s="6"/>
      <c r="AB920" s="6"/>
      <c r="AC920" s="6"/>
      <c r="AD920" s="6"/>
      <c r="AE920" s="6"/>
    </row>
    <row r="921" spans="8:31" s="4" customFormat="1" ht="15" customHeight="1" x14ac:dyDescent="0.2">
      <c r="H921" s="5"/>
      <c r="J921" s="107"/>
      <c r="L921" s="6"/>
      <c r="M921" s="6"/>
      <c r="N921" s="6"/>
      <c r="O921" s="6"/>
      <c r="P921" s="6"/>
      <c r="Q921" s="6"/>
      <c r="R921" s="6"/>
      <c r="S921" s="6"/>
      <c r="T921" s="6"/>
      <c r="U921" s="6"/>
      <c r="V921" s="6"/>
      <c r="W921" s="6"/>
      <c r="X921" s="6"/>
      <c r="Y921" s="6"/>
      <c r="Z921" s="6"/>
      <c r="AA921" s="6"/>
      <c r="AB921" s="6"/>
      <c r="AC921" s="6"/>
      <c r="AD921" s="6"/>
      <c r="AE921" s="6"/>
    </row>
    <row r="922" spans="8:31" s="4" customFormat="1" ht="15" customHeight="1" x14ac:dyDescent="0.2">
      <c r="H922" s="5"/>
      <c r="J922" s="107"/>
      <c r="L922" s="6"/>
      <c r="M922" s="6"/>
      <c r="N922" s="6"/>
      <c r="O922" s="6"/>
      <c r="P922" s="6"/>
      <c r="Q922" s="6"/>
      <c r="R922" s="6"/>
      <c r="S922" s="6"/>
      <c r="T922" s="6"/>
      <c r="U922" s="6"/>
      <c r="V922" s="6"/>
      <c r="W922" s="6"/>
      <c r="X922" s="6"/>
      <c r="Y922" s="6"/>
      <c r="Z922" s="6"/>
      <c r="AA922" s="6"/>
      <c r="AB922" s="6"/>
      <c r="AC922" s="6"/>
      <c r="AD922" s="6"/>
      <c r="AE922" s="6"/>
    </row>
    <row r="923" spans="8:31" s="4" customFormat="1" ht="15" customHeight="1" x14ac:dyDescent="0.2">
      <c r="H923" s="5"/>
      <c r="J923" s="107"/>
      <c r="L923" s="6"/>
      <c r="M923" s="6"/>
      <c r="N923" s="6"/>
      <c r="O923" s="6"/>
      <c r="P923" s="6"/>
      <c r="Q923" s="6"/>
      <c r="R923" s="6"/>
      <c r="S923" s="6"/>
      <c r="T923" s="6"/>
      <c r="U923" s="6"/>
      <c r="V923" s="6"/>
      <c r="W923" s="6"/>
      <c r="X923" s="6"/>
      <c r="Y923" s="6"/>
      <c r="Z923" s="6"/>
      <c r="AA923" s="6"/>
      <c r="AB923" s="6"/>
      <c r="AC923" s="6"/>
      <c r="AD923" s="6"/>
      <c r="AE923" s="6"/>
    </row>
    <row r="924" spans="8:31" s="4" customFormat="1" ht="15" customHeight="1" x14ac:dyDescent="0.2">
      <c r="H924" s="5"/>
      <c r="J924" s="107"/>
      <c r="L924" s="6"/>
      <c r="M924" s="6"/>
      <c r="N924" s="6"/>
      <c r="O924" s="6"/>
      <c r="P924" s="6"/>
      <c r="Q924" s="6"/>
      <c r="R924" s="6"/>
      <c r="S924" s="6"/>
      <c r="T924" s="6"/>
      <c r="U924" s="6"/>
      <c r="V924" s="6"/>
      <c r="W924" s="6"/>
      <c r="X924" s="6"/>
      <c r="Y924" s="6"/>
      <c r="Z924" s="6"/>
      <c r="AA924" s="6"/>
      <c r="AB924" s="6"/>
      <c r="AC924" s="6"/>
      <c r="AD924" s="6"/>
      <c r="AE924" s="6"/>
    </row>
    <row r="925" spans="8:31" s="4" customFormat="1" ht="15" customHeight="1" x14ac:dyDescent="0.2">
      <c r="H925" s="5"/>
      <c r="J925" s="107"/>
      <c r="L925" s="6"/>
      <c r="M925" s="6"/>
      <c r="N925" s="6"/>
      <c r="O925" s="6"/>
      <c r="P925" s="6"/>
      <c r="Q925" s="6"/>
      <c r="R925" s="6"/>
      <c r="S925" s="6"/>
      <c r="T925" s="6"/>
      <c r="U925" s="6"/>
      <c r="V925" s="6"/>
      <c r="W925" s="6"/>
      <c r="X925" s="6"/>
      <c r="Y925" s="6"/>
      <c r="Z925" s="6"/>
      <c r="AA925" s="6"/>
      <c r="AB925" s="6"/>
      <c r="AC925" s="6"/>
      <c r="AD925" s="6"/>
      <c r="AE925" s="6"/>
    </row>
    <row r="926" spans="8:31" s="4" customFormat="1" ht="15" customHeight="1" x14ac:dyDescent="0.2">
      <c r="H926" s="5"/>
      <c r="J926" s="107"/>
      <c r="L926" s="6"/>
      <c r="M926" s="6"/>
      <c r="N926" s="6"/>
      <c r="O926" s="6"/>
      <c r="P926" s="6"/>
      <c r="Q926" s="6"/>
      <c r="R926" s="6"/>
      <c r="S926" s="6"/>
      <c r="T926" s="6"/>
      <c r="U926" s="6"/>
      <c r="V926" s="6"/>
      <c r="W926" s="6"/>
      <c r="X926" s="6"/>
      <c r="Y926" s="6"/>
      <c r="Z926" s="6"/>
      <c r="AA926" s="6"/>
      <c r="AB926" s="6"/>
      <c r="AC926" s="6"/>
      <c r="AD926" s="6"/>
      <c r="AE926" s="6"/>
    </row>
    <row r="927" spans="8:31" s="4" customFormat="1" ht="15" customHeight="1" x14ac:dyDescent="0.2">
      <c r="H927" s="5"/>
      <c r="J927" s="107"/>
      <c r="L927" s="6"/>
      <c r="M927" s="6"/>
      <c r="N927" s="6"/>
      <c r="O927" s="6"/>
      <c r="P927" s="6"/>
      <c r="Q927" s="6"/>
      <c r="R927" s="6"/>
      <c r="S927" s="6"/>
      <c r="T927" s="6"/>
      <c r="U927" s="6"/>
      <c r="V927" s="6"/>
      <c r="W927" s="6"/>
      <c r="X927" s="6"/>
      <c r="Y927" s="6"/>
      <c r="Z927" s="6"/>
      <c r="AA927" s="6"/>
      <c r="AB927" s="6"/>
      <c r="AC927" s="6"/>
      <c r="AD927" s="6"/>
      <c r="AE927" s="6"/>
    </row>
    <row r="928" spans="8:31" s="4" customFormat="1" ht="15" customHeight="1" x14ac:dyDescent="0.2">
      <c r="H928" s="5"/>
      <c r="J928" s="107"/>
      <c r="L928" s="6"/>
      <c r="M928" s="6"/>
      <c r="N928" s="6"/>
      <c r="O928" s="6"/>
      <c r="P928" s="6"/>
      <c r="Q928" s="6"/>
      <c r="R928" s="6"/>
      <c r="S928" s="6"/>
      <c r="T928" s="6"/>
      <c r="U928" s="6"/>
      <c r="V928" s="6"/>
      <c r="W928" s="6"/>
      <c r="X928" s="6"/>
      <c r="Y928" s="6"/>
      <c r="Z928" s="6"/>
      <c r="AA928" s="6"/>
      <c r="AB928" s="6"/>
      <c r="AC928" s="6"/>
      <c r="AD928" s="6"/>
      <c r="AE928" s="6"/>
    </row>
    <row r="929" spans="8:31" s="4" customFormat="1" ht="15" customHeight="1" x14ac:dyDescent="0.2">
      <c r="H929" s="5"/>
      <c r="J929" s="107"/>
      <c r="L929" s="6"/>
      <c r="M929" s="6"/>
      <c r="N929" s="6"/>
      <c r="O929" s="6"/>
      <c r="P929" s="6"/>
      <c r="Q929" s="6"/>
      <c r="R929" s="6"/>
      <c r="S929" s="6"/>
      <c r="T929" s="6"/>
      <c r="U929" s="6"/>
      <c r="V929" s="6"/>
      <c r="W929" s="6"/>
      <c r="X929" s="6"/>
      <c r="Y929" s="6"/>
      <c r="Z929" s="6"/>
      <c r="AA929" s="6"/>
      <c r="AB929" s="6"/>
      <c r="AC929" s="6"/>
      <c r="AD929" s="6"/>
      <c r="AE929" s="6"/>
    </row>
    <row r="930" spans="8:31" s="4" customFormat="1" ht="15" customHeight="1" x14ac:dyDescent="0.2">
      <c r="H930" s="5"/>
      <c r="J930" s="107"/>
      <c r="L930" s="6"/>
      <c r="M930" s="6"/>
      <c r="N930" s="6"/>
      <c r="O930" s="6"/>
      <c r="P930" s="6"/>
      <c r="Q930" s="6"/>
      <c r="R930" s="6"/>
      <c r="S930" s="6"/>
      <c r="T930" s="6"/>
      <c r="U930" s="6"/>
      <c r="V930" s="6"/>
      <c r="W930" s="6"/>
      <c r="X930" s="6"/>
      <c r="Y930" s="6"/>
      <c r="Z930" s="6"/>
      <c r="AA930" s="6"/>
      <c r="AB930" s="6"/>
      <c r="AC930" s="6"/>
      <c r="AD930" s="6"/>
      <c r="AE930" s="6"/>
    </row>
    <row r="931" spans="8:31" s="4" customFormat="1" ht="15" customHeight="1" x14ac:dyDescent="0.2">
      <c r="H931" s="5"/>
      <c r="J931" s="107"/>
      <c r="L931" s="6"/>
      <c r="M931" s="6"/>
      <c r="N931" s="6"/>
      <c r="O931" s="6"/>
      <c r="P931" s="6"/>
      <c r="Q931" s="6"/>
      <c r="R931" s="6"/>
      <c r="S931" s="6"/>
      <c r="T931" s="6"/>
      <c r="U931" s="6"/>
      <c r="V931" s="6"/>
      <c r="W931" s="6"/>
      <c r="X931" s="6"/>
      <c r="Y931" s="6"/>
      <c r="Z931" s="6"/>
      <c r="AA931" s="6"/>
      <c r="AB931" s="6"/>
      <c r="AC931" s="6"/>
      <c r="AD931" s="6"/>
      <c r="AE931" s="6"/>
    </row>
    <row r="932" spans="8:31" s="4" customFormat="1" ht="15" customHeight="1" x14ac:dyDescent="0.2">
      <c r="H932" s="5"/>
      <c r="J932" s="107"/>
      <c r="L932" s="6"/>
      <c r="M932" s="6"/>
      <c r="N932" s="6"/>
      <c r="O932" s="6"/>
      <c r="P932" s="6"/>
      <c r="Q932" s="6"/>
      <c r="R932" s="6"/>
      <c r="S932" s="6"/>
      <c r="T932" s="6"/>
      <c r="U932" s="6"/>
      <c r="V932" s="6"/>
      <c r="W932" s="6"/>
      <c r="X932" s="6"/>
      <c r="Y932" s="6"/>
      <c r="Z932" s="6"/>
      <c r="AA932" s="6"/>
      <c r="AB932" s="6"/>
      <c r="AC932" s="6"/>
      <c r="AD932" s="6"/>
      <c r="AE932" s="6"/>
    </row>
    <row r="933" spans="8:31" s="4" customFormat="1" ht="15" customHeight="1" x14ac:dyDescent="0.2">
      <c r="H933" s="5"/>
      <c r="J933" s="107"/>
      <c r="L933" s="6"/>
      <c r="M933" s="6"/>
      <c r="N933" s="6"/>
      <c r="O933" s="6"/>
      <c r="P933" s="6"/>
      <c r="Q933" s="6"/>
      <c r="R933" s="6"/>
      <c r="S933" s="6"/>
      <c r="T933" s="6"/>
      <c r="U933" s="6"/>
      <c r="V933" s="6"/>
      <c r="W933" s="6"/>
      <c r="X933" s="6"/>
      <c r="Y933" s="6"/>
      <c r="Z933" s="6"/>
      <c r="AA933" s="6"/>
      <c r="AB933" s="6"/>
      <c r="AC933" s="6"/>
      <c r="AD933" s="6"/>
      <c r="AE933" s="6"/>
    </row>
    <row r="934" spans="8:31" s="4" customFormat="1" ht="15" customHeight="1" x14ac:dyDescent="0.2">
      <c r="H934" s="5"/>
      <c r="J934" s="107"/>
      <c r="L934" s="6"/>
      <c r="M934" s="6"/>
      <c r="N934" s="6"/>
      <c r="O934" s="6"/>
      <c r="P934" s="6"/>
      <c r="Q934" s="6"/>
      <c r="R934" s="6"/>
      <c r="S934" s="6"/>
      <c r="T934" s="6"/>
      <c r="U934" s="6"/>
      <c r="V934" s="6"/>
      <c r="W934" s="6"/>
      <c r="X934" s="6"/>
      <c r="Y934" s="6"/>
      <c r="Z934" s="6"/>
      <c r="AA934" s="6"/>
      <c r="AB934" s="6"/>
      <c r="AC934" s="6"/>
      <c r="AD934" s="6"/>
      <c r="AE934" s="6"/>
    </row>
    <row r="935" spans="8:31" s="4" customFormat="1" ht="15" customHeight="1" x14ac:dyDescent="0.2">
      <c r="H935" s="5"/>
      <c r="J935" s="107"/>
      <c r="L935" s="6"/>
      <c r="M935" s="6"/>
      <c r="N935" s="6"/>
      <c r="O935" s="6"/>
      <c r="P935" s="6"/>
      <c r="Q935" s="6"/>
      <c r="R935" s="6"/>
      <c r="S935" s="6"/>
      <c r="T935" s="6"/>
      <c r="U935" s="6"/>
      <c r="V935" s="6"/>
      <c r="W935" s="6"/>
      <c r="X935" s="6"/>
      <c r="Y935" s="6"/>
      <c r="Z935" s="6"/>
      <c r="AA935" s="6"/>
      <c r="AB935" s="6"/>
      <c r="AC935" s="6"/>
      <c r="AD935" s="6"/>
      <c r="AE935" s="6"/>
    </row>
    <row r="936" spans="8:31" s="4" customFormat="1" ht="15" customHeight="1" x14ac:dyDescent="0.2">
      <c r="H936" s="5"/>
      <c r="J936" s="107"/>
      <c r="L936" s="6"/>
      <c r="M936" s="6"/>
      <c r="N936" s="6"/>
      <c r="O936" s="6"/>
      <c r="P936" s="6"/>
      <c r="Q936" s="6"/>
      <c r="R936" s="6"/>
      <c r="S936" s="6"/>
      <c r="T936" s="6"/>
      <c r="U936" s="6"/>
      <c r="V936" s="6"/>
      <c r="W936" s="6"/>
      <c r="X936" s="6"/>
      <c r="Y936" s="6"/>
      <c r="Z936" s="6"/>
      <c r="AA936" s="6"/>
      <c r="AB936" s="6"/>
      <c r="AC936" s="6"/>
      <c r="AD936" s="6"/>
      <c r="AE936" s="6"/>
    </row>
    <row r="937" spans="8:31" s="4" customFormat="1" ht="15" customHeight="1" x14ac:dyDescent="0.2">
      <c r="H937" s="5"/>
      <c r="J937" s="107"/>
      <c r="L937" s="6"/>
      <c r="M937" s="6"/>
      <c r="N937" s="6"/>
      <c r="O937" s="6"/>
      <c r="P937" s="6"/>
      <c r="Q937" s="6"/>
      <c r="R937" s="6"/>
      <c r="S937" s="6"/>
      <c r="T937" s="6"/>
      <c r="U937" s="6"/>
      <c r="V937" s="6"/>
      <c r="W937" s="6"/>
      <c r="X937" s="6"/>
      <c r="Y937" s="6"/>
      <c r="Z937" s="6"/>
      <c r="AA937" s="6"/>
      <c r="AB937" s="6"/>
      <c r="AC937" s="6"/>
      <c r="AD937" s="6"/>
      <c r="AE937" s="6"/>
    </row>
    <row r="938" spans="8:31" s="4" customFormat="1" ht="15" customHeight="1" x14ac:dyDescent="0.2">
      <c r="H938" s="5"/>
      <c r="J938" s="107"/>
      <c r="L938" s="6"/>
      <c r="M938" s="6"/>
      <c r="N938" s="6"/>
      <c r="O938" s="6"/>
      <c r="P938" s="6"/>
      <c r="Q938" s="6"/>
      <c r="R938" s="6"/>
      <c r="S938" s="6"/>
      <c r="T938" s="6"/>
      <c r="U938" s="6"/>
      <c r="V938" s="6"/>
      <c r="W938" s="6"/>
      <c r="X938" s="6"/>
      <c r="Y938" s="6"/>
      <c r="Z938" s="6"/>
      <c r="AA938" s="6"/>
      <c r="AB938" s="6"/>
      <c r="AC938" s="6"/>
      <c r="AD938" s="6"/>
      <c r="AE938" s="6"/>
    </row>
    <row r="939" spans="8:31" s="4" customFormat="1" ht="15" customHeight="1" x14ac:dyDescent="0.2">
      <c r="H939" s="5"/>
      <c r="J939" s="107"/>
      <c r="L939" s="6"/>
      <c r="M939" s="6"/>
      <c r="N939" s="6"/>
      <c r="O939" s="6"/>
      <c r="P939" s="6"/>
      <c r="Q939" s="6"/>
      <c r="R939" s="6"/>
      <c r="S939" s="6"/>
      <c r="T939" s="6"/>
      <c r="U939" s="6"/>
      <c r="V939" s="6"/>
      <c r="W939" s="6"/>
      <c r="X939" s="6"/>
      <c r="Y939" s="6"/>
      <c r="Z939" s="6"/>
      <c r="AA939" s="6"/>
      <c r="AB939" s="6"/>
      <c r="AC939" s="6"/>
      <c r="AD939" s="6"/>
      <c r="AE939" s="6"/>
    </row>
    <row r="940" spans="8:31" s="4" customFormat="1" ht="15" customHeight="1" x14ac:dyDescent="0.2">
      <c r="H940" s="5"/>
      <c r="J940" s="107"/>
      <c r="L940" s="6"/>
      <c r="M940" s="6"/>
      <c r="N940" s="6"/>
      <c r="O940" s="6"/>
      <c r="P940" s="6"/>
      <c r="Q940" s="6"/>
      <c r="R940" s="6"/>
      <c r="S940" s="6"/>
      <c r="T940" s="6"/>
      <c r="U940" s="6"/>
      <c r="V940" s="6"/>
      <c r="W940" s="6"/>
      <c r="X940" s="6"/>
      <c r="Y940" s="6"/>
      <c r="Z940" s="6"/>
      <c r="AA940" s="6"/>
      <c r="AB940" s="6"/>
      <c r="AC940" s="6"/>
      <c r="AD940" s="6"/>
      <c r="AE940" s="6"/>
    </row>
    <row r="941" spans="8:31" s="4" customFormat="1" ht="15" customHeight="1" x14ac:dyDescent="0.2">
      <c r="H941" s="5"/>
      <c r="J941" s="107"/>
      <c r="L941" s="6"/>
      <c r="M941" s="6"/>
      <c r="N941" s="6"/>
      <c r="O941" s="6"/>
      <c r="P941" s="6"/>
      <c r="Q941" s="6"/>
      <c r="R941" s="6"/>
      <c r="S941" s="6"/>
      <c r="T941" s="6"/>
      <c r="U941" s="6"/>
      <c r="V941" s="6"/>
      <c r="W941" s="6"/>
      <c r="X941" s="6"/>
      <c r="Y941" s="6"/>
      <c r="Z941" s="6"/>
      <c r="AA941" s="6"/>
      <c r="AB941" s="6"/>
      <c r="AC941" s="6"/>
      <c r="AD941" s="6"/>
      <c r="AE941" s="6"/>
    </row>
    <row r="942" spans="8:31" s="4" customFormat="1" ht="15" customHeight="1" x14ac:dyDescent="0.2">
      <c r="H942" s="5"/>
      <c r="J942" s="107"/>
      <c r="L942" s="6"/>
      <c r="M942" s="6"/>
      <c r="N942" s="6"/>
      <c r="O942" s="6"/>
      <c r="P942" s="6"/>
      <c r="Q942" s="6"/>
      <c r="R942" s="6"/>
      <c r="S942" s="6"/>
      <c r="T942" s="6"/>
      <c r="U942" s="6"/>
      <c r="V942" s="6"/>
      <c r="W942" s="6"/>
      <c r="X942" s="6"/>
      <c r="Y942" s="6"/>
      <c r="Z942" s="6"/>
      <c r="AA942" s="6"/>
      <c r="AB942" s="6"/>
      <c r="AC942" s="6"/>
      <c r="AD942" s="6"/>
      <c r="AE942" s="6"/>
    </row>
    <row r="943" spans="8:31" s="4" customFormat="1" ht="15" customHeight="1" x14ac:dyDescent="0.2">
      <c r="H943" s="5"/>
      <c r="J943" s="107"/>
      <c r="L943" s="6"/>
      <c r="M943" s="6"/>
      <c r="N943" s="6"/>
      <c r="O943" s="6"/>
      <c r="P943" s="6"/>
      <c r="Q943" s="6"/>
      <c r="R943" s="6"/>
      <c r="S943" s="6"/>
      <c r="T943" s="6"/>
      <c r="U943" s="6"/>
      <c r="V943" s="6"/>
      <c r="W943" s="6"/>
      <c r="X943" s="6"/>
      <c r="Y943" s="6"/>
      <c r="Z943" s="6"/>
      <c r="AA943" s="6"/>
      <c r="AB943" s="6"/>
      <c r="AC943" s="6"/>
      <c r="AD943" s="6"/>
      <c r="AE943" s="6"/>
    </row>
    <row r="944" spans="8:31" s="4" customFormat="1" ht="15" customHeight="1" x14ac:dyDescent="0.2">
      <c r="H944" s="5"/>
      <c r="J944" s="107"/>
      <c r="L944" s="6"/>
      <c r="M944" s="6"/>
      <c r="N944" s="6"/>
      <c r="O944" s="6"/>
      <c r="P944" s="6"/>
      <c r="Q944" s="6"/>
      <c r="R944" s="6"/>
      <c r="S944" s="6"/>
      <c r="T944" s="6"/>
      <c r="U944" s="6"/>
      <c r="V944" s="6"/>
      <c r="W944" s="6"/>
      <c r="X944" s="6"/>
      <c r="Y944" s="6"/>
      <c r="Z944" s="6"/>
      <c r="AA944" s="6"/>
      <c r="AB944" s="6"/>
      <c r="AC944" s="6"/>
      <c r="AD944" s="6"/>
      <c r="AE944" s="6"/>
    </row>
    <row r="945" spans="8:31" s="4" customFormat="1" ht="15" customHeight="1" x14ac:dyDescent="0.2">
      <c r="H945" s="5"/>
      <c r="J945" s="107"/>
      <c r="L945" s="6"/>
      <c r="M945" s="6"/>
      <c r="N945" s="6"/>
      <c r="O945" s="6"/>
      <c r="P945" s="6"/>
      <c r="Q945" s="6"/>
      <c r="R945" s="6"/>
      <c r="S945" s="6"/>
      <c r="T945" s="6"/>
      <c r="U945" s="6"/>
      <c r="V945" s="6"/>
      <c r="W945" s="6"/>
      <c r="X945" s="6"/>
      <c r="Y945" s="6"/>
      <c r="Z945" s="6"/>
      <c r="AA945" s="6"/>
      <c r="AB945" s="6"/>
      <c r="AC945" s="6"/>
      <c r="AD945" s="6"/>
      <c r="AE945" s="6"/>
    </row>
    <row r="946" spans="8:31" s="4" customFormat="1" ht="15" customHeight="1" x14ac:dyDescent="0.2">
      <c r="H946" s="5"/>
      <c r="J946" s="107"/>
      <c r="L946" s="6"/>
      <c r="M946" s="6"/>
      <c r="N946" s="6"/>
      <c r="O946" s="6"/>
      <c r="P946" s="6"/>
      <c r="Q946" s="6"/>
      <c r="R946" s="6"/>
      <c r="S946" s="6"/>
      <c r="T946" s="6"/>
      <c r="U946" s="6"/>
      <c r="V946" s="6"/>
      <c r="W946" s="6"/>
      <c r="X946" s="6"/>
      <c r="Y946" s="6"/>
      <c r="Z946" s="6"/>
      <c r="AA946" s="6"/>
      <c r="AB946" s="6"/>
      <c r="AC946" s="6"/>
      <c r="AD946" s="6"/>
      <c r="AE946" s="6"/>
    </row>
    <row r="947" spans="8:31" s="4" customFormat="1" ht="15" customHeight="1" x14ac:dyDescent="0.2">
      <c r="H947" s="5"/>
      <c r="J947" s="107"/>
      <c r="L947" s="6"/>
      <c r="M947" s="6"/>
      <c r="N947" s="6"/>
      <c r="O947" s="6"/>
      <c r="P947" s="6"/>
      <c r="Q947" s="6"/>
      <c r="R947" s="6"/>
      <c r="S947" s="6"/>
      <c r="T947" s="6"/>
      <c r="U947" s="6"/>
      <c r="V947" s="6"/>
      <c r="W947" s="6"/>
      <c r="X947" s="6"/>
      <c r="Y947" s="6"/>
      <c r="Z947" s="6"/>
      <c r="AA947" s="6"/>
      <c r="AB947" s="6"/>
      <c r="AC947" s="6"/>
      <c r="AD947" s="6"/>
      <c r="AE947" s="6"/>
    </row>
    <row r="948" spans="8:31" s="4" customFormat="1" ht="15" customHeight="1" x14ac:dyDescent="0.2">
      <c r="H948" s="5"/>
      <c r="J948" s="107"/>
      <c r="L948" s="6"/>
      <c r="M948" s="6"/>
      <c r="N948" s="6"/>
      <c r="O948" s="6"/>
      <c r="P948" s="6"/>
      <c r="Q948" s="6"/>
      <c r="R948" s="6"/>
      <c r="S948" s="6"/>
      <c r="T948" s="6"/>
      <c r="U948" s="6"/>
      <c r="V948" s="6"/>
      <c r="W948" s="6"/>
      <c r="X948" s="6"/>
      <c r="Y948" s="6"/>
      <c r="Z948" s="6"/>
      <c r="AA948" s="6"/>
      <c r="AB948" s="6"/>
      <c r="AC948" s="6"/>
      <c r="AD948" s="6"/>
      <c r="AE948" s="6"/>
    </row>
    <row r="949" spans="8:31" s="4" customFormat="1" ht="15" customHeight="1" x14ac:dyDescent="0.2">
      <c r="H949" s="5"/>
      <c r="J949" s="107"/>
      <c r="L949" s="6"/>
      <c r="M949" s="6"/>
      <c r="N949" s="6"/>
      <c r="O949" s="6"/>
      <c r="P949" s="6"/>
      <c r="Q949" s="6"/>
      <c r="R949" s="6"/>
      <c r="S949" s="6"/>
      <c r="T949" s="6"/>
      <c r="U949" s="6"/>
      <c r="V949" s="6"/>
      <c r="W949" s="6"/>
      <c r="X949" s="6"/>
      <c r="Y949" s="6"/>
      <c r="Z949" s="6"/>
      <c r="AA949" s="6"/>
      <c r="AB949" s="6"/>
      <c r="AC949" s="6"/>
      <c r="AD949" s="6"/>
      <c r="AE949" s="6"/>
    </row>
    <row r="950" spans="8:31" s="4" customFormat="1" ht="15" customHeight="1" x14ac:dyDescent="0.2">
      <c r="H950" s="5"/>
      <c r="J950" s="107"/>
      <c r="L950" s="6"/>
      <c r="M950" s="6"/>
      <c r="N950" s="6"/>
      <c r="O950" s="6"/>
      <c r="P950" s="6"/>
      <c r="Q950" s="6"/>
      <c r="R950" s="6"/>
      <c r="S950" s="6"/>
      <c r="T950" s="6"/>
      <c r="U950" s="6"/>
      <c r="V950" s="6"/>
      <c r="W950" s="6"/>
      <c r="X950" s="6"/>
      <c r="Y950" s="6"/>
      <c r="Z950" s="6"/>
      <c r="AA950" s="6"/>
      <c r="AB950" s="6"/>
      <c r="AC950" s="6"/>
      <c r="AD950" s="6"/>
      <c r="AE950" s="6"/>
    </row>
    <row r="951" spans="8:31" s="4" customFormat="1" ht="15" customHeight="1" x14ac:dyDescent="0.2">
      <c r="H951" s="5"/>
      <c r="J951" s="107"/>
      <c r="L951" s="6"/>
      <c r="M951" s="6"/>
      <c r="N951" s="6"/>
      <c r="O951" s="6"/>
      <c r="P951" s="6"/>
      <c r="Q951" s="6"/>
      <c r="R951" s="6"/>
      <c r="S951" s="6"/>
      <c r="T951" s="6"/>
      <c r="U951" s="6"/>
      <c r="V951" s="6"/>
      <c r="W951" s="6"/>
      <c r="X951" s="6"/>
      <c r="Y951" s="6"/>
      <c r="Z951" s="6"/>
      <c r="AA951" s="6"/>
      <c r="AB951" s="6"/>
      <c r="AC951" s="6"/>
      <c r="AD951" s="6"/>
      <c r="AE951" s="6"/>
    </row>
    <row r="952" spans="8:31" s="4" customFormat="1" ht="15" customHeight="1" x14ac:dyDescent="0.2">
      <c r="H952" s="5"/>
      <c r="J952" s="107"/>
      <c r="L952" s="6"/>
      <c r="M952" s="6"/>
      <c r="N952" s="6"/>
      <c r="O952" s="6"/>
      <c r="P952" s="6"/>
      <c r="Q952" s="6"/>
      <c r="R952" s="6"/>
      <c r="S952" s="6"/>
      <c r="T952" s="6"/>
      <c r="U952" s="6"/>
      <c r="V952" s="6"/>
      <c r="W952" s="6"/>
      <c r="X952" s="6"/>
      <c r="Y952" s="6"/>
      <c r="Z952" s="6"/>
      <c r="AA952" s="6"/>
      <c r="AB952" s="6"/>
      <c r="AC952" s="6"/>
      <c r="AD952" s="6"/>
      <c r="AE952" s="6"/>
    </row>
    <row r="953" spans="8:31" s="4" customFormat="1" ht="15" customHeight="1" x14ac:dyDescent="0.2">
      <c r="H953" s="5"/>
      <c r="J953" s="107"/>
      <c r="L953" s="6"/>
      <c r="M953" s="6"/>
      <c r="N953" s="6"/>
      <c r="O953" s="6"/>
      <c r="P953" s="6"/>
      <c r="Q953" s="6"/>
      <c r="R953" s="6"/>
      <c r="S953" s="6"/>
      <c r="T953" s="6"/>
      <c r="U953" s="6"/>
      <c r="V953" s="6"/>
      <c r="W953" s="6"/>
      <c r="X953" s="6"/>
      <c r="Y953" s="6"/>
      <c r="Z953" s="6"/>
      <c r="AA953" s="6"/>
      <c r="AB953" s="6"/>
      <c r="AC953" s="6"/>
      <c r="AD953" s="6"/>
      <c r="AE953" s="6"/>
    </row>
    <row r="954" spans="8:31" s="4" customFormat="1" ht="15" customHeight="1" x14ac:dyDescent="0.2">
      <c r="H954" s="5"/>
      <c r="J954" s="107"/>
      <c r="L954" s="6"/>
      <c r="M954" s="6"/>
      <c r="N954" s="6"/>
      <c r="O954" s="6"/>
      <c r="P954" s="6"/>
      <c r="Q954" s="6"/>
      <c r="R954" s="6"/>
      <c r="S954" s="6"/>
      <c r="T954" s="6"/>
      <c r="U954" s="6"/>
      <c r="V954" s="6"/>
      <c r="W954" s="6"/>
      <c r="X954" s="6"/>
      <c r="Y954" s="6"/>
      <c r="Z954" s="6"/>
      <c r="AA954" s="6"/>
      <c r="AB954" s="6"/>
      <c r="AC954" s="6"/>
      <c r="AD954" s="6"/>
      <c r="AE954" s="6"/>
    </row>
    <row r="955" spans="8:31" s="4" customFormat="1" ht="15" customHeight="1" x14ac:dyDescent="0.2">
      <c r="H955" s="5"/>
      <c r="J955" s="107"/>
      <c r="L955" s="6"/>
      <c r="M955" s="6"/>
      <c r="N955" s="6"/>
      <c r="O955" s="6"/>
      <c r="P955" s="6"/>
      <c r="Q955" s="6"/>
      <c r="R955" s="6"/>
      <c r="S955" s="6"/>
      <c r="T955" s="6"/>
      <c r="U955" s="6"/>
      <c r="V955" s="6"/>
      <c r="W955" s="6"/>
      <c r="X955" s="6"/>
      <c r="Y955" s="6"/>
      <c r="Z955" s="6"/>
      <c r="AA955" s="6"/>
      <c r="AB955" s="6"/>
      <c r="AC955" s="6"/>
      <c r="AD955" s="6"/>
      <c r="AE955" s="6"/>
    </row>
    <row r="956" spans="8:31" s="4" customFormat="1" ht="15" customHeight="1" x14ac:dyDescent="0.2">
      <c r="H956" s="5"/>
      <c r="J956" s="107"/>
      <c r="L956" s="6"/>
      <c r="M956" s="6"/>
      <c r="N956" s="6"/>
      <c r="O956" s="6"/>
      <c r="P956" s="6"/>
      <c r="Q956" s="6"/>
      <c r="R956" s="6"/>
      <c r="S956" s="6"/>
      <c r="T956" s="6"/>
      <c r="U956" s="6"/>
      <c r="V956" s="6"/>
      <c r="W956" s="6"/>
      <c r="X956" s="6"/>
      <c r="Y956" s="6"/>
      <c r="Z956" s="6"/>
      <c r="AA956" s="6"/>
      <c r="AB956" s="6"/>
      <c r="AC956" s="6"/>
      <c r="AD956" s="6"/>
      <c r="AE956" s="6"/>
    </row>
    <row r="957" spans="8:31" s="4" customFormat="1" ht="15" customHeight="1" x14ac:dyDescent="0.2">
      <c r="H957" s="5"/>
      <c r="J957" s="107"/>
      <c r="L957" s="6"/>
      <c r="M957" s="6"/>
      <c r="N957" s="6"/>
      <c r="O957" s="6"/>
      <c r="P957" s="6"/>
      <c r="Q957" s="6"/>
      <c r="R957" s="6"/>
      <c r="S957" s="6"/>
      <c r="T957" s="6"/>
      <c r="U957" s="6"/>
      <c r="V957" s="6"/>
      <c r="W957" s="6"/>
      <c r="X957" s="6"/>
      <c r="Y957" s="6"/>
      <c r="Z957" s="6"/>
      <c r="AA957" s="6"/>
      <c r="AB957" s="6"/>
      <c r="AC957" s="6"/>
      <c r="AD957" s="6"/>
      <c r="AE957" s="6"/>
    </row>
    <row r="958" spans="8:31" s="4" customFormat="1" ht="15" customHeight="1" x14ac:dyDescent="0.2">
      <c r="H958" s="5"/>
      <c r="J958" s="107"/>
      <c r="L958" s="6"/>
      <c r="M958" s="6"/>
      <c r="N958" s="6"/>
      <c r="O958" s="6"/>
      <c r="P958" s="6"/>
      <c r="Q958" s="6"/>
      <c r="R958" s="6"/>
      <c r="S958" s="6"/>
      <c r="T958" s="6"/>
      <c r="U958" s="6"/>
      <c r="V958" s="6"/>
      <c r="W958" s="6"/>
      <c r="X958" s="6"/>
      <c r="Y958" s="6"/>
      <c r="Z958" s="6"/>
      <c r="AA958" s="6"/>
      <c r="AB958" s="6"/>
      <c r="AC958" s="6"/>
      <c r="AD958" s="6"/>
      <c r="AE958" s="6"/>
    </row>
    <row r="959" spans="8:31" s="4" customFormat="1" ht="15" customHeight="1" x14ac:dyDescent="0.2">
      <c r="H959" s="5"/>
      <c r="J959" s="107"/>
      <c r="L959" s="6"/>
      <c r="M959" s="6"/>
      <c r="N959" s="6"/>
      <c r="O959" s="6"/>
      <c r="P959" s="6"/>
      <c r="Q959" s="6"/>
      <c r="R959" s="6"/>
      <c r="S959" s="6"/>
      <c r="T959" s="6"/>
      <c r="U959" s="6"/>
      <c r="V959" s="6"/>
      <c r="W959" s="6"/>
      <c r="X959" s="6"/>
      <c r="Y959" s="6"/>
      <c r="Z959" s="6"/>
      <c r="AA959" s="6"/>
      <c r="AB959" s="6"/>
      <c r="AC959" s="6"/>
      <c r="AD959" s="6"/>
      <c r="AE959" s="6"/>
    </row>
    <row r="960" spans="8:31" s="4" customFormat="1" ht="15" customHeight="1" x14ac:dyDescent="0.2">
      <c r="H960" s="5"/>
      <c r="J960" s="107"/>
      <c r="L960" s="6"/>
      <c r="M960" s="6"/>
      <c r="N960" s="6"/>
      <c r="O960" s="6"/>
      <c r="P960" s="6"/>
      <c r="Q960" s="6"/>
      <c r="R960" s="6"/>
      <c r="S960" s="6"/>
      <c r="T960" s="6"/>
      <c r="U960" s="6"/>
      <c r="V960" s="6"/>
      <c r="W960" s="6"/>
      <c r="X960" s="6"/>
      <c r="Y960" s="6"/>
      <c r="Z960" s="6"/>
      <c r="AA960" s="6"/>
      <c r="AB960" s="6"/>
      <c r="AC960" s="6"/>
      <c r="AD960" s="6"/>
      <c r="AE960" s="6"/>
    </row>
    <row r="961" spans="8:31" s="4" customFormat="1" ht="15" customHeight="1" x14ac:dyDescent="0.2">
      <c r="H961" s="5"/>
      <c r="J961" s="107"/>
      <c r="L961" s="6"/>
      <c r="M961" s="6"/>
      <c r="N961" s="6"/>
      <c r="O961" s="6"/>
      <c r="P961" s="6"/>
      <c r="Q961" s="6"/>
      <c r="R961" s="6"/>
      <c r="S961" s="6"/>
      <c r="T961" s="6"/>
      <c r="U961" s="6"/>
      <c r="V961" s="6"/>
      <c r="W961" s="6"/>
      <c r="X961" s="6"/>
      <c r="Y961" s="6"/>
      <c r="Z961" s="6"/>
      <c r="AA961" s="6"/>
      <c r="AB961" s="6"/>
      <c r="AC961" s="6"/>
      <c r="AD961" s="6"/>
      <c r="AE961" s="6"/>
    </row>
    <row r="962" spans="8:31" s="4" customFormat="1" ht="15" customHeight="1" x14ac:dyDescent="0.2">
      <c r="H962" s="5"/>
      <c r="J962" s="107"/>
      <c r="L962" s="6"/>
      <c r="M962" s="6"/>
      <c r="N962" s="6"/>
      <c r="O962" s="6"/>
      <c r="P962" s="6"/>
      <c r="Q962" s="6"/>
      <c r="R962" s="6"/>
      <c r="S962" s="6"/>
      <c r="T962" s="6"/>
      <c r="U962" s="6"/>
      <c r="V962" s="6"/>
      <c r="W962" s="6"/>
      <c r="X962" s="6"/>
      <c r="Y962" s="6"/>
      <c r="Z962" s="6"/>
      <c r="AA962" s="6"/>
      <c r="AB962" s="6"/>
      <c r="AC962" s="6"/>
      <c r="AD962" s="6"/>
      <c r="AE962" s="6"/>
    </row>
    <row r="963" spans="8:31" s="4" customFormat="1" ht="15" customHeight="1" x14ac:dyDescent="0.2">
      <c r="H963" s="5"/>
      <c r="J963" s="107"/>
      <c r="L963" s="6"/>
      <c r="M963" s="6"/>
      <c r="N963" s="6"/>
      <c r="O963" s="6"/>
      <c r="P963" s="6"/>
      <c r="Q963" s="6"/>
      <c r="R963" s="6"/>
      <c r="S963" s="6"/>
      <c r="T963" s="6"/>
      <c r="U963" s="6"/>
      <c r="V963" s="6"/>
      <c r="W963" s="6"/>
      <c r="X963" s="6"/>
      <c r="Y963" s="6"/>
      <c r="Z963" s="6"/>
      <c r="AA963" s="6"/>
      <c r="AB963" s="6"/>
      <c r="AC963" s="6"/>
      <c r="AD963" s="6"/>
      <c r="AE963" s="6"/>
    </row>
    <row r="964" spans="8:31" s="4" customFormat="1" ht="15" customHeight="1" x14ac:dyDescent="0.2">
      <c r="H964" s="5"/>
      <c r="J964" s="107"/>
      <c r="L964" s="6"/>
      <c r="M964" s="6"/>
      <c r="N964" s="6"/>
      <c r="O964" s="6"/>
      <c r="P964" s="6"/>
      <c r="Q964" s="6"/>
      <c r="R964" s="6"/>
      <c r="S964" s="6"/>
      <c r="T964" s="6"/>
      <c r="U964" s="6"/>
      <c r="V964" s="6"/>
      <c r="W964" s="6"/>
      <c r="X964" s="6"/>
      <c r="Y964" s="6"/>
      <c r="Z964" s="6"/>
      <c r="AA964" s="6"/>
      <c r="AB964" s="6"/>
      <c r="AC964" s="6"/>
      <c r="AD964" s="6"/>
      <c r="AE964" s="6"/>
    </row>
    <row r="965" spans="8:31" s="4" customFormat="1" ht="15" customHeight="1" x14ac:dyDescent="0.2">
      <c r="H965" s="5"/>
      <c r="J965" s="107"/>
      <c r="L965" s="6"/>
      <c r="M965" s="6"/>
      <c r="N965" s="6"/>
      <c r="O965" s="6"/>
      <c r="P965" s="6"/>
      <c r="Q965" s="6"/>
      <c r="R965" s="6"/>
      <c r="S965" s="6"/>
      <c r="T965" s="6"/>
      <c r="U965" s="6"/>
      <c r="V965" s="6"/>
      <c r="W965" s="6"/>
      <c r="X965" s="6"/>
      <c r="Y965" s="6"/>
      <c r="Z965" s="6"/>
      <c r="AA965" s="6"/>
      <c r="AB965" s="6"/>
      <c r="AC965" s="6"/>
      <c r="AD965" s="6"/>
      <c r="AE965" s="6"/>
    </row>
    <row r="966" spans="8:31" s="4" customFormat="1" ht="15" customHeight="1" x14ac:dyDescent="0.2">
      <c r="H966" s="5"/>
      <c r="J966" s="107"/>
      <c r="L966" s="6"/>
      <c r="M966" s="6"/>
      <c r="N966" s="6"/>
      <c r="O966" s="6"/>
      <c r="P966" s="6"/>
      <c r="Q966" s="6"/>
      <c r="R966" s="6"/>
      <c r="S966" s="6"/>
      <c r="T966" s="6"/>
      <c r="U966" s="6"/>
      <c r="V966" s="6"/>
      <c r="W966" s="6"/>
      <c r="X966" s="6"/>
      <c r="Y966" s="6"/>
      <c r="Z966" s="6"/>
      <c r="AA966" s="6"/>
      <c r="AB966" s="6"/>
      <c r="AC966" s="6"/>
      <c r="AD966" s="6"/>
      <c r="AE966" s="6"/>
    </row>
    <row r="967" spans="8:31" s="4" customFormat="1" ht="15" customHeight="1" x14ac:dyDescent="0.2">
      <c r="H967" s="5"/>
      <c r="J967" s="107"/>
      <c r="L967" s="6"/>
      <c r="M967" s="6"/>
      <c r="N967" s="6"/>
      <c r="O967" s="6"/>
      <c r="P967" s="6"/>
      <c r="Q967" s="6"/>
      <c r="R967" s="6"/>
      <c r="S967" s="6"/>
      <c r="T967" s="6"/>
      <c r="U967" s="6"/>
      <c r="V967" s="6"/>
      <c r="W967" s="6"/>
      <c r="X967" s="6"/>
      <c r="Y967" s="6"/>
      <c r="Z967" s="6"/>
      <c r="AA967" s="6"/>
      <c r="AB967" s="6"/>
      <c r="AC967" s="6"/>
      <c r="AD967" s="6"/>
      <c r="AE967" s="6"/>
    </row>
    <row r="968" spans="8:31" s="4" customFormat="1" ht="15" customHeight="1" x14ac:dyDescent="0.2">
      <c r="H968" s="5"/>
      <c r="J968" s="107"/>
      <c r="L968" s="6"/>
      <c r="M968" s="6"/>
      <c r="N968" s="6"/>
      <c r="O968" s="6"/>
      <c r="P968" s="6"/>
      <c r="Q968" s="6"/>
      <c r="R968" s="6"/>
      <c r="S968" s="6"/>
      <c r="T968" s="6"/>
      <c r="U968" s="6"/>
      <c r="V968" s="6"/>
      <c r="W968" s="6"/>
      <c r="X968" s="6"/>
      <c r="Y968" s="6"/>
      <c r="Z968" s="6"/>
      <c r="AA968" s="6"/>
      <c r="AB968" s="6"/>
      <c r="AC968" s="6"/>
      <c r="AD968" s="6"/>
      <c r="AE968" s="6"/>
    </row>
    <row r="969" spans="8:31" s="4" customFormat="1" ht="15" customHeight="1" x14ac:dyDescent="0.2">
      <c r="H969" s="5"/>
      <c r="J969" s="107"/>
      <c r="L969" s="6"/>
      <c r="M969" s="6"/>
      <c r="N969" s="6"/>
      <c r="O969" s="6"/>
      <c r="P969" s="6"/>
      <c r="Q969" s="6"/>
      <c r="R969" s="6"/>
      <c r="S969" s="6"/>
      <c r="T969" s="6"/>
      <c r="U969" s="6"/>
      <c r="V969" s="6"/>
      <c r="W969" s="6"/>
      <c r="X969" s="6"/>
      <c r="Y969" s="6"/>
      <c r="Z969" s="6"/>
      <c r="AA969" s="6"/>
      <c r="AB969" s="6"/>
      <c r="AC969" s="6"/>
      <c r="AD969" s="6"/>
      <c r="AE969" s="6"/>
    </row>
    <row r="970" spans="8:31" s="4" customFormat="1" ht="15" customHeight="1" x14ac:dyDescent="0.2">
      <c r="H970" s="5"/>
      <c r="J970" s="107"/>
      <c r="L970" s="6"/>
      <c r="M970" s="6"/>
      <c r="N970" s="6"/>
      <c r="O970" s="6"/>
      <c r="P970" s="6"/>
      <c r="Q970" s="6"/>
      <c r="R970" s="6"/>
      <c r="S970" s="6"/>
      <c r="T970" s="6"/>
      <c r="U970" s="6"/>
      <c r="V970" s="6"/>
      <c r="W970" s="6"/>
      <c r="X970" s="6"/>
      <c r="Y970" s="6"/>
      <c r="Z970" s="6"/>
      <c r="AA970" s="6"/>
      <c r="AB970" s="6"/>
      <c r="AC970" s="6"/>
      <c r="AD970" s="6"/>
      <c r="AE970" s="6"/>
    </row>
    <row r="971" spans="8:31" s="4" customFormat="1" ht="15" customHeight="1" x14ac:dyDescent="0.2">
      <c r="H971" s="5"/>
      <c r="J971" s="107"/>
      <c r="L971" s="6"/>
      <c r="M971" s="6"/>
      <c r="N971" s="6"/>
      <c r="O971" s="6"/>
      <c r="P971" s="6"/>
      <c r="Q971" s="6"/>
      <c r="R971" s="6"/>
      <c r="S971" s="6"/>
      <c r="T971" s="6"/>
      <c r="U971" s="6"/>
      <c r="V971" s="6"/>
      <c r="W971" s="6"/>
      <c r="X971" s="6"/>
      <c r="Y971" s="6"/>
      <c r="Z971" s="6"/>
      <c r="AA971" s="6"/>
      <c r="AB971" s="6"/>
      <c r="AC971" s="6"/>
      <c r="AD971" s="6"/>
      <c r="AE971" s="6"/>
    </row>
    <row r="972" spans="8:31" s="4" customFormat="1" ht="15" customHeight="1" x14ac:dyDescent="0.2">
      <c r="H972" s="5"/>
      <c r="J972" s="107"/>
      <c r="L972" s="6"/>
      <c r="M972" s="6"/>
      <c r="N972" s="6"/>
      <c r="O972" s="6"/>
      <c r="P972" s="6"/>
      <c r="Q972" s="6"/>
      <c r="R972" s="6"/>
      <c r="S972" s="6"/>
      <c r="T972" s="6"/>
      <c r="U972" s="6"/>
      <c r="V972" s="6"/>
      <c r="W972" s="6"/>
      <c r="X972" s="6"/>
      <c r="Y972" s="6"/>
      <c r="Z972" s="6"/>
      <c r="AA972" s="6"/>
      <c r="AB972" s="6"/>
      <c r="AC972" s="6"/>
      <c r="AD972" s="6"/>
      <c r="AE972" s="6"/>
    </row>
    <row r="973" spans="8:31" s="4" customFormat="1" ht="15" customHeight="1" x14ac:dyDescent="0.2">
      <c r="H973" s="5"/>
      <c r="J973" s="107"/>
      <c r="L973" s="6"/>
      <c r="M973" s="6"/>
      <c r="N973" s="6"/>
      <c r="O973" s="6"/>
      <c r="P973" s="6"/>
      <c r="Q973" s="6"/>
      <c r="R973" s="6"/>
      <c r="S973" s="6"/>
      <c r="T973" s="6"/>
      <c r="U973" s="6"/>
      <c r="V973" s="6"/>
      <c r="W973" s="6"/>
      <c r="X973" s="6"/>
      <c r="Y973" s="6"/>
      <c r="Z973" s="6"/>
      <c r="AA973" s="6"/>
      <c r="AB973" s="6"/>
      <c r="AC973" s="6"/>
      <c r="AD973" s="6"/>
      <c r="AE973" s="6"/>
    </row>
    <row r="974" spans="8:31" s="4" customFormat="1" ht="15" customHeight="1" x14ac:dyDescent="0.2">
      <c r="H974" s="5"/>
      <c r="J974" s="107"/>
      <c r="L974" s="6"/>
      <c r="M974" s="6"/>
      <c r="N974" s="6"/>
      <c r="O974" s="6"/>
      <c r="P974" s="6"/>
      <c r="Q974" s="6"/>
      <c r="R974" s="6"/>
      <c r="S974" s="6"/>
      <c r="T974" s="6"/>
      <c r="U974" s="6"/>
      <c r="V974" s="6"/>
      <c r="W974" s="6"/>
      <c r="X974" s="6"/>
      <c r="Y974" s="6"/>
      <c r="Z974" s="6"/>
      <c r="AA974" s="6"/>
      <c r="AB974" s="6"/>
      <c r="AC974" s="6"/>
      <c r="AD974" s="6"/>
      <c r="AE974" s="6"/>
    </row>
    <row r="975" spans="8:31" s="4" customFormat="1" ht="15" customHeight="1" x14ac:dyDescent="0.2">
      <c r="H975" s="5"/>
      <c r="J975" s="107"/>
      <c r="L975" s="6"/>
      <c r="M975" s="6"/>
      <c r="N975" s="6"/>
      <c r="O975" s="6"/>
      <c r="P975" s="6"/>
      <c r="Q975" s="6"/>
      <c r="R975" s="6"/>
      <c r="S975" s="6"/>
      <c r="T975" s="6"/>
      <c r="U975" s="6"/>
      <c r="V975" s="6"/>
      <c r="W975" s="6"/>
      <c r="X975" s="6"/>
      <c r="Y975" s="6"/>
      <c r="Z975" s="6"/>
      <c r="AA975" s="6"/>
      <c r="AB975" s="6"/>
      <c r="AC975" s="6"/>
      <c r="AD975" s="6"/>
      <c r="AE975" s="6"/>
    </row>
    <row r="976" spans="8:31" s="4" customFormat="1" ht="15" customHeight="1" x14ac:dyDescent="0.2">
      <c r="H976" s="5"/>
      <c r="J976" s="107"/>
      <c r="L976" s="6"/>
      <c r="M976" s="6"/>
      <c r="N976" s="6"/>
      <c r="O976" s="6"/>
      <c r="P976" s="6"/>
      <c r="Q976" s="6"/>
      <c r="R976" s="6"/>
      <c r="S976" s="6"/>
      <c r="T976" s="6"/>
      <c r="U976" s="6"/>
      <c r="V976" s="6"/>
      <c r="W976" s="6"/>
      <c r="X976" s="6"/>
      <c r="Y976" s="6"/>
      <c r="Z976" s="6"/>
      <c r="AA976" s="6"/>
      <c r="AB976" s="6"/>
      <c r="AC976" s="6"/>
      <c r="AD976" s="6"/>
      <c r="AE976" s="6"/>
    </row>
    <row r="977" spans="8:31" s="4" customFormat="1" ht="15" customHeight="1" x14ac:dyDescent="0.2">
      <c r="H977" s="5"/>
      <c r="J977" s="107"/>
      <c r="L977" s="6"/>
      <c r="M977" s="6"/>
      <c r="N977" s="6"/>
      <c r="O977" s="6"/>
      <c r="P977" s="6"/>
      <c r="Q977" s="6"/>
      <c r="R977" s="6"/>
      <c r="S977" s="6"/>
      <c r="T977" s="6"/>
      <c r="U977" s="6"/>
      <c r="V977" s="6"/>
      <c r="W977" s="6"/>
      <c r="X977" s="6"/>
      <c r="Y977" s="6"/>
      <c r="Z977" s="6"/>
      <c r="AA977" s="6"/>
      <c r="AB977" s="6"/>
      <c r="AC977" s="6"/>
      <c r="AD977" s="6"/>
      <c r="AE977" s="6"/>
    </row>
    <row r="978" spans="8:31" s="4" customFormat="1" ht="15" customHeight="1" x14ac:dyDescent="0.2">
      <c r="H978" s="5"/>
      <c r="J978" s="107"/>
      <c r="L978" s="6"/>
      <c r="M978" s="6"/>
      <c r="N978" s="6"/>
      <c r="O978" s="6"/>
      <c r="P978" s="6"/>
      <c r="Q978" s="6"/>
      <c r="R978" s="6"/>
      <c r="S978" s="6"/>
      <c r="T978" s="6"/>
      <c r="U978" s="6"/>
      <c r="V978" s="6"/>
      <c r="W978" s="6"/>
      <c r="X978" s="6"/>
      <c r="Y978" s="6"/>
      <c r="Z978" s="6"/>
      <c r="AA978" s="6"/>
      <c r="AB978" s="6"/>
      <c r="AC978" s="6"/>
      <c r="AD978" s="6"/>
      <c r="AE978" s="6"/>
    </row>
    <row r="979" spans="8:31" s="4" customFormat="1" ht="15" customHeight="1" x14ac:dyDescent="0.2">
      <c r="H979" s="5"/>
      <c r="J979" s="107"/>
      <c r="L979" s="6"/>
      <c r="M979" s="6"/>
      <c r="N979" s="6"/>
      <c r="O979" s="6"/>
      <c r="P979" s="6"/>
      <c r="Q979" s="6"/>
      <c r="R979" s="6"/>
      <c r="S979" s="6"/>
      <c r="T979" s="6"/>
      <c r="U979" s="6"/>
      <c r="V979" s="6"/>
      <c r="W979" s="6"/>
      <c r="X979" s="6"/>
      <c r="Y979" s="6"/>
      <c r="Z979" s="6"/>
      <c r="AA979" s="6"/>
      <c r="AB979" s="6"/>
      <c r="AC979" s="6"/>
      <c r="AD979" s="6"/>
      <c r="AE979" s="6"/>
    </row>
    <row r="980" spans="8:31" s="4" customFormat="1" ht="15" customHeight="1" x14ac:dyDescent="0.2">
      <c r="H980" s="5"/>
      <c r="J980" s="107"/>
      <c r="L980" s="6"/>
      <c r="M980" s="6"/>
      <c r="N980" s="6"/>
      <c r="O980" s="6"/>
      <c r="P980" s="6"/>
      <c r="Q980" s="6"/>
      <c r="R980" s="6"/>
      <c r="S980" s="6"/>
      <c r="T980" s="6"/>
      <c r="U980" s="6"/>
      <c r="V980" s="6"/>
      <c r="W980" s="6"/>
      <c r="X980" s="6"/>
      <c r="Y980" s="6"/>
      <c r="Z980" s="6"/>
      <c r="AA980" s="6"/>
      <c r="AB980" s="6"/>
      <c r="AC980" s="6"/>
      <c r="AD980" s="6"/>
      <c r="AE980" s="6"/>
    </row>
    <row r="981" spans="8:31" s="4" customFormat="1" ht="15" customHeight="1" x14ac:dyDescent="0.2">
      <c r="H981" s="5"/>
      <c r="J981" s="107"/>
      <c r="L981" s="6"/>
      <c r="M981" s="6"/>
      <c r="N981" s="6"/>
      <c r="O981" s="6"/>
      <c r="P981" s="6"/>
      <c r="Q981" s="6"/>
      <c r="R981" s="6"/>
      <c r="S981" s="6"/>
      <c r="T981" s="6"/>
      <c r="U981" s="6"/>
      <c r="V981" s="6"/>
      <c r="W981" s="6"/>
      <c r="X981" s="6"/>
      <c r="Y981" s="6"/>
      <c r="Z981" s="6"/>
      <c r="AA981" s="6"/>
      <c r="AB981" s="6"/>
      <c r="AC981" s="6"/>
      <c r="AD981" s="6"/>
      <c r="AE981" s="6"/>
    </row>
    <row r="982" spans="8:31" s="4" customFormat="1" ht="15" customHeight="1" x14ac:dyDescent="0.2">
      <c r="H982" s="5"/>
      <c r="J982" s="107"/>
      <c r="L982" s="6"/>
      <c r="M982" s="6"/>
      <c r="N982" s="6"/>
      <c r="O982" s="6"/>
      <c r="P982" s="6"/>
      <c r="Q982" s="6"/>
      <c r="R982" s="6"/>
      <c r="S982" s="6"/>
      <c r="T982" s="6"/>
      <c r="U982" s="6"/>
      <c r="V982" s="6"/>
      <c r="W982" s="6"/>
      <c r="X982" s="6"/>
      <c r="Y982" s="6"/>
      <c r="Z982" s="6"/>
      <c r="AA982" s="6"/>
      <c r="AB982" s="6"/>
      <c r="AC982" s="6"/>
      <c r="AD982" s="6"/>
      <c r="AE982" s="6"/>
    </row>
    <row r="983" spans="8:31" s="4" customFormat="1" ht="15" customHeight="1" x14ac:dyDescent="0.2">
      <c r="H983" s="5"/>
      <c r="J983" s="107"/>
      <c r="L983" s="6"/>
      <c r="M983" s="6"/>
      <c r="N983" s="6"/>
      <c r="O983" s="6"/>
      <c r="P983" s="6"/>
      <c r="Q983" s="6"/>
      <c r="R983" s="6"/>
      <c r="S983" s="6"/>
      <c r="T983" s="6"/>
      <c r="U983" s="6"/>
      <c r="V983" s="6"/>
      <c r="W983" s="6"/>
      <c r="X983" s="6"/>
      <c r="Y983" s="6"/>
      <c r="Z983" s="6"/>
      <c r="AA983" s="6"/>
      <c r="AB983" s="6"/>
      <c r="AC983" s="6"/>
      <c r="AD983" s="6"/>
      <c r="AE983" s="6"/>
    </row>
    <row r="984" spans="8:31" s="4" customFormat="1" ht="15" customHeight="1" x14ac:dyDescent="0.2">
      <c r="H984" s="5"/>
      <c r="J984" s="107"/>
      <c r="L984" s="6"/>
      <c r="M984" s="6"/>
      <c r="N984" s="6"/>
      <c r="O984" s="6"/>
      <c r="P984" s="6"/>
      <c r="Q984" s="6"/>
      <c r="R984" s="6"/>
      <c r="S984" s="6"/>
      <c r="T984" s="6"/>
      <c r="U984" s="6"/>
      <c r="V984" s="6"/>
      <c r="W984" s="6"/>
      <c r="X984" s="6"/>
      <c r="Y984" s="6"/>
      <c r="Z984" s="6"/>
      <c r="AA984" s="6"/>
      <c r="AB984" s="6"/>
      <c r="AC984" s="6"/>
      <c r="AD984" s="6"/>
      <c r="AE984" s="6"/>
    </row>
    <row r="985" spans="8:31" s="4" customFormat="1" ht="15" customHeight="1" x14ac:dyDescent="0.2">
      <c r="H985" s="5"/>
      <c r="J985" s="107"/>
      <c r="L985" s="6"/>
      <c r="M985" s="6"/>
      <c r="N985" s="6"/>
      <c r="O985" s="6"/>
      <c r="P985" s="6"/>
      <c r="Q985" s="6"/>
      <c r="R985" s="6"/>
      <c r="S985" s="6"/>
      <c r="T985" s="6"/>
      <c r="U985" s="6"/>
      <c r="V985" s="6"/>
      <c r="W985" s="6"/>
      <c r="X985" s="6"/>
      <c r="Y985" s="6"/>
      <c r="Z985" s="6"/>
      <c r="AA985" s="6"/>
      <c r="AB985" s="6"/>
      <c r="AC985" s="6"/>
      <c r="AD985" s="6"/>
      <c r="AE985" s="6"/>
    </row>
    <row r="986" spans="8:31" s="4" customFormat="1" ht="15" customHeight="1" x14ac:dyDescent="0.2">
      <c r="H986" s="5"/>
      <c r="J986" s="107"/>
      <c r="L986" s="6"/>
      <c r="M986" s="6"/>
      <c r="N986" s="6"/>
      <c r="O986" s="6"/>
      <c r="P986" s="6"/>
      <c r="Q986" s="6"/>
      <c r="R986" s="6"/>
      <c r="S986" s="6"/>
      <c r="T986" s="6"/>
      <c r="U986" s="6"/>
      <c r="V986" s="6"/>
      <c r="W986" s="6"/>
      <c r="X986" s="6"/>
      <c r="Y986" s="6"/>
      <c r="Z986" s="6"/>
      <c r="AA986" s="6"/>
      <c r="AB986" s="6"/>
      <c r="AC986" s="6"/>
      <c r="AD986" s="6"/>
      <c r="AE986" s="6"/>
    </row>
    <row r="987" spans="8:31" s="4" customFormat="1" ht="15" customHeight="1" x14ac:dyDescent="0.2">
      <c r="H987" s="5"/>
      <c r="J987" s="107"/>
      <c r="L987" s="6"/>
      <c r="M987" s="6"/>
      <c r="N987" s="6"/>
      <c r="O987" s="6"/>
      <c r="P987" s="6"/>
      <c r="Q987" s="6"/>
      <c r="R987" s="6"/>
      <c r="S987" s="6"/>
      <c r="T987" s="6"/>
      <c r="U987" s="6"/>
      <c r="V987" s="6"/>
      <c r="W987" s="6"/>
      <c r="X987" s="6"/>
      <c r="Y987" s="6"/>
      <c r="Z987" s="6"/>
      <c r="AA987" s="6"/>
      <c r="AB987" s="6"/>
      <c r="AC987" s="6"/>
      <c r="AD987" s="6"/>
      <c r="AE987" s="6"/>
    </row>
    <row r="988" spans="8:31" s="4" customFormat="1" ht="15" customHeight="1" x14ac:dyDescent="0.2">
      <c r="H988" s="5"/>
      <c r="J988" s="107"/>
      <c r="L988" s="6"/>
      <c r="M988" s="6"/>
      <c r="N988" s="6"/>
      <c r="O988" s="6"/>
      <c r="P988" s="6"/>
      <c r="Q988" s="6"/>
      <c r="R988" s="6"/>
      <c r="S988" s="6"/>
      <c r="T988" s="6"/>
      <c r="U988" s="6"/>
      <c r="V988" s="6"/>
      <c r="W988" s="6"/>
      <c r="X988" s="6"/>
      <c r="Y988" s="6"/>
      <c r="Z988" s="6"/>
      <c r="AA988" s="6"/>
      <c r="AB988" s="6"/>
      <c r="AC988" s="6"/>
      <c r="AD988" s="6"/>
      <c r="AE988" s="6"/>
    </row>
    <row r="989" spans="8:31" s="4" customFormat="1" ht="15" customHeight="1" x14ac:dyDescent="0.2">
      <c r="H989" s="5"/>
      <c r="J989" s="107"/>
      <c r="L989" s="6"/>
      <c r="M989" s="6"/>
      <c r="N989" s="6"/>
      <c r="O989" s="6"/>
      <c r="P989" s="6"/>
      <c r="Q989" s="6"/>
      <c r="R989" s="6"/>
      <c r="S989" s="6"/>
      <c r="T989" s="6"/>
      <c r="U989" s="6"/>
      <c r="V989" s="6"/>
      <c r="W989" s="6"/>
      <c r="X989" s="6"/>
      <c r="Y989" s="6"/>
      <c r="Z989" s="6"/>
      <c r="AA989" s="6"/>
      <c r="AB989" s="6"/>
      <c r="AC989" s="6"/>
      <c r="AD989" s="6"/>
      <c r="AE989" s="6"/>
    </row>
    <row r="990" spans="8:31" s="4" customFormat="1" ht="15" customHeight="1" x14ac:dyDescent="0.2">
      <c r="H990" s="5"/>
      <c r="J990" s="107"/>
      <c r="L990" s="6"/>
      <c r="M990" s="6"/>
      <c r="N990" s="6"/>
      <c r="O990" s="6"/>
      <c r="P990" s="6"/>
      <c r="Q990" s="6"/>
      <c r="R990" s="6"/>
      <c r="S990" s="6"/>
      <c r="T990" s="6"/>
      <c r="U990" s="6"/>
      <c r="V990" s="6"/>
      <c r="W990" s="6"/>
      <c r="X990" s="6"/>
      <c r="Y990" s="6"/>
      <c r="Z990" s="6"/>
      <c r="AA990" s="6"/>
      <c r="AB990" s="6"/>
      <c r="AC990" s="6"/>
      <c r="AD990" s="6"/>
      <c r="AE990" s="6"/>
    </row>
    <row r="991" spans="8:31" s="4" customFormat="1" ht="15" customHeight="1" x14ac:dyDescent="0.2">
      <c r="H991" s="5"/>
      <c r="J991" s="107"/>
      <c r="L991" s="6"/>
      <c r="M991" s="6"/>
      <c r="N991" s="6"/>
      <c r="O991" s="6"/>
      <c r="P991" s="6"/>
      <c r="Q991" s="6"/>
      <c r="R991" s="6"/>
      <c r="S991" s="6"/>
      <c r="T991" s="6"/>
      <c r="U991" s="6"/>
      <c r="V991" s="6"/>
      <c r="W991" s="6"/>
      <c r="X991" s="6"/>
      <c r="Y991" s="6"/>
      <c r="Z991" s="6"/>
      <c r="AA991" s="6"/>
      <c r="AB991" s="6"/>
      <c r="AC991" s="6"/>
      <c r="AD991" s="6"/>
      <c r="AE991" s="6"/>
    </row>
    <row r="992" spans="8:31" s="4" customFormat="1" ht="15" customHeight="1" x14ac:dyDescent="0.2">
      <c r="H992" s="5"/>
      <c r="J992" s="107"/>
      <c r="L992" s="6"/>
      <c r="M992" s="6"/>
      <c r="N992" s="6"/>
      <c r="O992" s="6"/>
      <c r="P992" s="6"/>
      <c r="Q992" s="6"/>
      <c r="R992" s="6"/>
      <c r="S992" s="6"/>
      <c r="T992" s="6"/>
      <c r="U992" s="6"/>
      <c r="V992" s="6"/>
      <c r="W992" s="6"/>
      <c r="X992" s="6"/>
      <c r="Y992" s="6"/>
      <c r="Z992" s="6"/>
      <c r="AA992" s="6"/>
      <c r="AB992" s="6"/>
      <c r="AC992" s="6"/>
      <c r="AD992" s="6"/>
      <c r="AE992" s="6"/>
    </row>
    <row r="993" spans="8:31" s="4" customFormat="1" ht="15" customHeight="1" x14ac:dyDescent="0.2">
      <c r="H993" s="5"/>
      <c r="J993" s="107"/>
      <c r="L993" s="6"/>
      <c r="M993" s="6"/>
      <c r="N993" s="6"/>
      <c r="O993" s="6"/>
      <c r="P993" s="6"/>
      <c r="Q993" s="6"/>
      <c r="R993" s="6"/>
      <c r="S993" s="6"/>
      <c r="T993" s="6"/>
      <c r="U993" s="6"/>
      <c r="V993" s="6"/>
      <c r="W993" s="6"/>
      <c r="X993" s="6"/>
      <c r="Y993" s="6"/>
      <c r="Z993" s="6"/>
      <c r="AA993" s="6"/>
      <c r="AB993" s="6"/>
      <c r="AC993" s="6"/>
      <c r="AD993" s="6"/>
      <c r="AE993" s="6"/>
    </row>
    <row r="994" spans="8:31" s="4" customFormat="1" ht="15" customHeight="1" x14ac:dyDescent="0.2">
      <c r="H994" s="5"/>
      <c r="J994" s="107"/>
      <c r="L994" s="6"/>
      <c r="M994" s="6"/>
      <c r="N994" s="6"/>
      <c r="O994" s="6"/>
      <c r="P994" s="6"/>
      <c r="Q994" s="6"/>
      <c r="R994" s="6"/>
      <c r="S994" s="6"/>
      <c r="T994" s="6"/>
      <c r="U994" s="6"/>
      <c r="V994" s="6"/>
      <c r="W994" s="6"/>
      <c r="X994" s="6"/>
      <c r="Y994" s="6"/>
      <c r="Z994" s="6"/>
      <c r="AA994" s="6"/>
      <c r="AB994" s="6"/>
      <c r="AC994" s="6"/>
      <c r="AD994" s="6"/>
      <c r="AE994" s="6"/>
    </row>
    <row r="995" spans="8:31" s="4" customFormat="1" ht="15" customHeight="1" x14ac:dyDescent="0.2">
      <c r="H995" s="5"/>
      <c r="J995" s="107"/>
      <c r="L995" s="6"/>
      <c r="M995" s="6"/>
      <c r="N995" s="6"/>
      <c r="O995" s="6"/>
      <c r="P995" s="6"/>
      <c r="Q995" s="6"/>
      <c r="R995" s="6"/>
      <c r="S995" s="6"/>
      <c r="T995" s="6"/>
      <c r="U995" s="6"/>
      <c r="V995" s="6"/>
      <c r="W995" s="6"/>
      <c r="X995" s="6"/>
      <c r="Y995" s="6"/>
      <c r="Z995" s="6"/>
      <c r="AA995" s="6"/>
      <c r="AB995" s="6"/>
      <c r="AC995" s="6"/>
      <c r="AD995" s="6"/>
      <c r="AE995" s="6"/>
    </row>
    <row r="996" spans="8:31" s="4" customFormat="1" ht="15" customHeight="1" x14ac:dyDescent="0.2">
      <c r="H996" s="5"/>
      <c r="J996" s="107"/>
      <c r="L996" s="6"/>
      <c r="M996" s="6"/>
      <c r="N996" s="6"/>
      <c r="O996" s="6"/>
      <c r="P996" s="6"/>
      <c r="Q996" s="6"/>
      <c r="R996" s="6"/>
      <c r="S996" s="6"/>
      <c r="T996" s="6"/>
      <c r="U996" s="6"/>
      <c r="V996" s="6"/>
      <c r="W996" s="6"/>
      <c r="X996" s="6"/>
      <c r="Y996" s="6"/>
      <c r="Z996" s="6"/>
      <c r="AA996" s="6"/>
      <c r="AB996" s="6"/>
      <c r="AC996" s="6"/>
      <c r="AD996" s="6"/>
      <c r="AE996" s="6"/>
    </row>
    <row r="997" spans="8:31" s="4" customFormat="1" ht="15" customHeight="1" x14ac:dyDescent="0.2">
      <c r="H997" s="5"/>
      <c r="J997" s="107"/>
      <c r="L997" s="6"/>
      <c r="M997" s="6"/>
      <c r="N997" s="6"/>
      <c r="O997" s="6"/>
      <c r="P997" s="6"/>
      <c r="Q997" s="6"/>
      <c r="R997" s="6"/>
      <c r="S997" s="6"/>
      <c r="T997" s="6"/>
      <c r="U997" s="6"/>
      <c r="V997" s="6"/>
      <c r="W997" s="6"/>
      <c r="X997" s="6"/>
      <c r="Y997" s="6"/>
      <c r="Z997" s="6"/>
      <c r="AA997" s="6"/>
      <c r="AB997" s="6"/>
      <c r="AC997" s="6"/>
      <c r="AD997" s="6"/>
      <c r="AE997" s="6"/>
    </row>
    <row r="998" spans="8:31" s="4" customFormat="1" ht="15" customHeight="1" x14ac:dyDescent="0.2">
      <c r="H998" s="5"/>
      <c r="J998" s="107"/>
      <c r="L998" s="6"/>
      <c r="M998" s="6"/>
      <c r="N998" s="6"/>
      <c r="O998" s="6"/>
      <c r="P998" s="6"/>
      <c r="Q998" s="6"/>
      <c r="R998" s="6"/>
      <c r="S998" s="6"/>
      <c r="T998" s="6"/>
      <c r="U998" s="6"/>
      <c r="V998" s="6"/>
      <c r="W998" s="6"/>
      <c r="X998" s="6"/>
      <c r="Y998" s="6"/>
      <c r="Z998" s="6"/>
      <c r="AA998" s="6"/>
      <c r="AB998" s="6"/>
      <c r="AC998" s="6"/>
      <c r="AD998" s="6"/>
      <c r="AE998" s="6"/>
    </row>
    <row r="999" spans="8:31" s="4" customFormat="1" ht="15" customHeight="1" x14ac:dyDescent="0.2">
      <c r="H999" s="5"/>
      <c r="J999" s="107"/>
      <c r="L999" s="6"/>
      <c r="M999" s="6"/>
      <c r="N999" s="6"/>
      <c r="O999" s="6"/>
      <c r="P999" s="6"/>
      <c r="Q999" s="6"/>
      <c r="R999" s="6"/>
      <c r="S999" s="6"/>
      <c r="T999" s="6"/>
      <c r="U999" s="6"/>
      <c r="V999" s="6"/>
      <c r="W999" s="6"/>
      <c r="X999" s="6"/>
      <c r="Y999" s="6"/>
      <c r="Z999" s="6"/>
      <c r="AA999" s="6"/>
      <c r="AB999" s="6"/>
      <c r="AC999" s="6"/>
      <c r="AD999" s="6"/>
      <c r="AE999" s="6"/>
    </row>
    <row r="1000" spans="8:31" s="4" customFormat="1" ht="15" customHeight="1" x14ac:dyDescent="0.2">
      <c r="H1000" s="5"/>
      <c r="J1000" s="107"/>
      <c r="L1000" s="6"/>
      <c r="M1000" s="6"/>
      <c r="N1000" s="6"/>
      <c r="O1000" s="6"/>
      <c r="P1000" s="6"/>
      <c r="Q1000" s="6"/>
      <c r="R1000" s="6"/>
      <c r="S1000" s="6"/>
      <c r="T1000" s="6"/>
      <c r="U1000" s="6"/>
      <c r="V1000" s="6"/>
      <c r="W1000" s="6"/>
      <c r="X1000" s="6"/>
      <c r="Y1000" s="6"/>
      <c r="Z1000" s="6"/>
      <c r="AA1000" s="6"/>
      <c r="AB1000" s="6"/>
      <c r="AC1000" s="6"/>
      <c r="AD1000" s="6"/>
      <c r="AE1000" s="6"/>
    </row>
    <row r="1001" spans="8:31" s="4" customFormat="1" ht="15" customHeight="1" x14ac:dyDescent="0.2">
      <c r="H1001" s="5"/>
      <c r="J1001" s="107"/>
      <c r="L1001" s="6"/>
      <c r="M1001" s="6"/>
      <c r="N1001" s="6"/>
      <c r="O1001" s="6"/>
      <c r="P1001" s="6"/>
      <c r="Q1001" s="6"/>
      <c r="R1001" s="6"/>
      <c r="S1001" s="6"/>
      <c r="T1001" s="6"/>
      <c r="U1001" s="6"/>
      <c r="V1001" s="6"/>
      <c r="W1001" s="6"/>
      <c r="X1001" s="6"/>
      <c r="Y1001" s="6"/>
      <c r="Z1001" s="6"/>
      <c r="AA1001" s="6"/>
      <c r="AB1001" s="6"/>
      <c r="AC1001" s="6"/>
      <c r="AD1001" s="6"/>
      <c r="AE1001" s="6"/>
    </row>
    <row r="1002" spans="8:31" s="4" customFormat="1" ht="15" customHeight="1" x14ac:dyDescent="0.2">
      <c r="H1002" s="5"/>
      <c r="J1002" s="107"/>
      <c r="L1002" s="6"/>
      <c r="M1002" s="6"/>
      <c r="N1002" s="6"/>
      <c r="O1002" s="6"/>
      <c r="P1002" s="6"/>
      <c r="Q1002" s="6"/>
      <c r="R1002" s="6"/>
      <c r="S1002" s="6"/>
      <c r="T1002" s="6"/>
      <c r="U1002" s="6"/>
      <c r="V1002" s="6"/>
      <c r="W1002" s="6"/>
      <c r="X1002" s="6"/>
      <c r="Y1002" s="6"/>
      <c r="Z1002" s="6"/>
      <c r="AA1002" s="6"/>
      <c r="AB1002" s="6"/>
      <c r="AC1002" s="6"/>
      <c r="AD1002" s="6"/>
      <c r="AE1002" s="6"/>
    </row>
    <row r="1003" spans="8:31" s="4" customFormat="1" ht="15" customHeight="1" x14ac:dyDescent="0.2">
      <c r="H1003" s="5"/>
      <c r="J1003" s="107"/>
      <c r="L1003" s="6"/>
      <c r="M1003" s="6"/>
      <c r="N1003" s="6"/>
      <c r="O1003" s="6"/>
      <c r="P1003" s="6"/>
      <c r="Q1003" s="6"/>
      <c r="R1003" s="6"/>
      <c r="S1003" s="6"/>
      <c r="T1003" s="6"/>
      <c r="U1003" s="6"/>
      <c r="V1003" s="6"/>
      <c r="W1003" s="6"/>
      <c r="X1003" s="6"/>
      <c r="Y1003" s="6"/>
      <c r="Z1003" s="6"/>
      <c r="AA1003" s="6"/>
      <c r="AB1003" s="6"/>
      <c r="AC1003" s="6"/>
      <c r="AD1003" s="6"/>
      <c r="AE1003" s="6"/>
    </row>
    <row r="1004" spans="8:31" s="4" customFormat="1" ht="15" customHeight="1" x14ac:dyDescent="0.2">
      <c r="H1004" s="5"/>
      <c r="J1004" s="107"/>
      <c r="L1004" s="6"/>
      <c r="M1004" s="6"/>
      <c r="N1004" s="6"/>
      <c r="O1004" s="6"/>
      <c r="P1004" s="6"/>
      <c r="Q1004" s="6"/>
      <c r="R1004" s="6"/>
      <c r="S1004" s="6"/>
      <c r="T1004" s="6"/>
      <c r="U1004" s="6"/>
      <c r="V1004" s="6"/>
      <c r="W1004" s="6"/>
      <c r="X1004" s="6"/>
      <c r="Y1004" s="6"/>
      <c r="Z1004" s="6"/>
      <c r="AA1004" s="6"/>
      <c r="AB1004" s="6"/>
      <c r="AC1004" s="6"/>
      <c r="AD1004" s="6"/>
      <c r="AE1004" s="6"/>
    </row>
    <row r="1005" spans="8:31" s="4" customFormat="1" ht="15" customHeight="1" x14ac:dyDescent="0.2">
      <c r="H1005" s="5"/>
      <c r="J1005" s="107"/>
      <c r="L1005" s="6"/>
      <c r="M1005" s="6"/>
      <c r="N1005" s="6"/>
      <c r="O1005" s="6"/>
      <c r="P1005" s="6"/>
      <c r="Q1005" s="6"/>
      <c r="R1005" s="6"/>
      <c r="S1005" s="6"/>
      <c r="T1005" s="6"/>
      <c r="U1005" s="6"/>
      <c r="V1005" s="6"/>
      <c r="W1005" s="6"/>
      <c r="X1005" s="6"/>
      <c r="Y1005" s="6"/>
      <c r="Z1005" s="6"/>
      <c r="AA1005" s="6"/>
      <c r="AB1005" s="6"/>
      <c r="AC1005" s="6"/>
      <c r="AD1005" s="6"/>
      <c r="AE1005" s="6"/>
    </row>
    <row r="1006" spans="8:31" s="4" customFormat="1" ht="15" customHeight="1" x14ac:dyDescent="0.2">
      <c r="H1006" s="5"/>
      <c r="J1006" s="107"/>
      <c r="L1006" s="6"/>
      <c r="M1006" s="6"/>
      <c r="N1006" s="6"/>
      <c r="O1006" s="6"/>
      <c r="P1006" s="6"/>
      <c r="Q1006" s="6"/>
      <c r="R1006" s="6"/>
      <c r="S1006" s="6"/>
      <c r="T1006" s="6"/>
      <c r="U1006" s="6"/>
      <c r="V1006" s="6"/>
      <c r="W1006" s="6"/>
      <c r="X1006" s="6"/>
      <c r="Y1006" s="6"/>
      <c r="Z1006" s="6"/>
      <c r="AA1006" s="6"/>
      <c r="AB1006" s="6"/>
      <c r="AC1006" s="6"/>
      <c r="AD1006" s="6"/>
      <c r="AE1006" s="6"/>
    </row>
    <row r="1007" spans="8:31" s="4" customFormat="1" ht="15" customHeight="1" x14ac:dyDescent="0.2">
      <c r="H1007" s="5"/>
      <c r="J1007" s="107"/>
      <c r="L1007" s="6"/>
      <c r="M1007" s="6"/>
      <c r="N1007" s="6"/>
      <c r="O1007" s="6"/>
      <c r="P1007" s="6"/>
      <c r="Q1007" s="6"/>
      <c r="R1007" s="6"/>
      <c r="S1007" s="6"/>
      <c r="T1007" s="6"/>
      <c r="U1007" s="6"/>
      <c r="V1007" s="6"/>
      <c r="W1007" s="6"/>
      <c r="X1007" s="6"/>
      <c r="Y1007" s="6"/>
      <c r="Z1007" s="6"/>
      <c r="AA1007" s="6"/>
      <c r="AB1007" s="6"/>
      <c r="AC1007" s="6"/>
      <c r="AD1007" s="6"/>
      <c r="AE1007" s="6"/>
    </row>
    <row r="1008" spans="8:31" s="4" customFormat="1" ht="15" customHeight="1" x14ac:dyDescent="0.2">
      <c r="H1008" s="5"/>
      <c r="J1008" s="107"/>
      <c r="L1008" s="6"/>
      <c r="M1008" s="6"/>
      <c r="N1008" s="6"/>
      <c r="O1008" s="6"/>
      <c r="P1008" s="6"/>
      <c r="Q1008" s="6"/>
      <c r="R1008" s="6"/>
      <c r="S1008" s="6"/>
      <c r="T1008" s="6"/>
      <c r="U1008" s="6"/>
      <c r="V1008" s="6"/>
      <c r="W1008" s="6"/>
      <c r="X1008" s="6"/>
      <c r="Y1008" s="6"/>
      <c r="Z1008" s="6"/>
      <c r="AA1008" s="6"/>
      <c r="AB1008" s="6"/>
      <c r="AC1008" s="6"/>
      <c r="AD1008" s="6"/>
      <c r="AE1008" s="6"/>
    </row>
    <row r="1009" spans="8:31" s="4" customFormat="1" ht="15" customHeight="1" x14ac:dyDescent="0.2">
      <c r="H1009" s="5"/>
      <c r="J1009" s="107"/>
      <c r="L1009" s="6"/>
      <c r="M1009" s="6"/>
      <c r="N1009" s="6"/>
      <c r="O1009" s="6"/>
      <c r="P1009" s="6"/>
      <c r="Q1009" s="6"/>
      <c r="R1009" s="6"/>
      <c r="S1009" s="6"/>
      <c r="T1009" s="6"/>
      <c r="U1009" s="6"/>
      <c r="V1009" s="6"/>
      <c r="W1009" s="6"/>
      <c r="X1009" s="6"/>
      <c r="Y1009" s="6"/>
      <c r="Z1009" s="6"/>
      <c r="AA1009" s="6"/>
      <c r="AB1009" s="6"/>
      <c r="AC1009" s="6"/>
      <c r="AD1009" s="6"/>
      <c r="AE1009" s="6"/>
    </row>
    <row r="1010" spans="8:31" s="4" customFormat="1" ht="15" customHeight="1" x14ac:dyDescent="0.2">
      <c r="H1010" s="5"/>
      <c r="J1010" s="107"/>
      <c r="L1010" s="6"/>
      <c r="M1010" s="6"/>
      <c r="N1010" s="6"/>
      <c r="O1010" s="6"/>
      <c r="P1010" s="6"/>
      <c r="Q1010" s="6"/>
      <c r="R1010" s="6"/>
      <c r="S1010" s="6"/>
      <c r="T1010" s="6"/>
      <c r="U1010" s="6"/>
      <c r="V1010" s="6"/>
      <c r="W1010" s="6"/>
      <c r="X1010" s="6"/>
      <c r="Y1010" s="6"/>
      <c r="Z1010" s="6"/>
      <c r="AA1010" s="6"/>
      <c r="AB1010" s="6"/>
      <c r="AC1010" s="6"/>
      <c r="AD1010" s="6"/>
      <c r="AE1010" s="6"/>
    </row>
    <row r="1011" spans="8:31" s="4" customFormat="1" ht="15" customHeight="1" x14ac:dyDescent="0.2">
      <c r="H1011" s="5"/>
      <c r="J1011" s="107"/>
      <c r="L1011" s="6"/>
      <c r="M1011" s="6"/>
      <c r="N1011" s="6"/>
      <c r="O1011" s="6"/>
      <c r="P1011" s="6"/>
      <c r="Q1011" s="6"/>
      <c r="R1011" s="6"/>
      <c r="S1011" s="6"/>
      <c r="T1011" s="6"/>
      <c r="U1011" s="6"/>
      <c r="V1011" s="6"/>
      <c r="W1011" s="6"/>
      <c r="X1011" s="6"/>
      <c r="Y1011" s="6"/>
      <c r="Z1011" s="6"/>
      <c r="AA1011" s="6"/>
      <c r="AB1011" s="6"/>
      <c r="AC1011" s="6"/>
      <c r="AD1011" s="6"/>
      <c r="AE1011" s="6"/>
    </row>
    <row r="1012" spans="8:31" s="4" customFormat="1" ht="15" customHeight="1" x14ac:dyDescent="0.2">
      <c r="H1012" s="5"/>
      <c r="J1012" s="107"/>
      <c r="L1012" s="6"/>
      <c r="M1012" s="6"/>
      <c r="N1012" s="6"/>
      <c r="O1012" s="6"/>
      <c r="P1012" s="6"/>
      <c r="Q1012" s="6"/>
      <c r="R1012" s="6"/>
      <c r="S1012" s="6"/>
      <c r="T1012" s="6"/>
      <c r="U1012" s="6"/>
      <c r="V1012" s="6"/>
      <c r="W1012" s="6"/>
      <c r="X1012" s="6"/>
      <c r="Y1012" s="6"/>
      <c r="Z1012" s="6"/>
      <c r="AA1012" s="6"/>
      <c r="AB1012" s="6"/>
      <c r="AC1012" s="6"/>
      <c r="AD1012" s="6"/>
      <c r="AE1012" s="6"/>
    </row>
    <row r="1013" spans="8:31" s="4" customFormat="1" ht="15" customHeight="1" x14ac:dyDescent="0.2">
      <c r="H1013" s="5"/>
      <c r="J1013" s="107"/>
      <c r="L1013" s="6"/>
      <c r="M1013" s="6"/>
      <c r="N1013" s="6"/>
      <c r="O1013" s="6"/>
      <c r="P1013" s="6"/>
      <c r="Q1013" s="6"/>
      <c r="R1013" s="6"/>
      <c r="S1013" s="6"/>
      <c r="T1013" s="6"/>
      <c r="U1013" s="6"/>
      <c r="V1013" s="6"/>
      <c r="W1013" s="6"/>
      <c r="X1013" s="6"/>
      <c r="Y1013" s="6"/>
      <c r="Z1013" s="6"/>
      <c r="AA1013" s="6"/>
      <c r="AB1013" s="6"/>
      <c r="AC1013" s="6"/>
      <c r="AD1013" s="6"/>
      <c r="AE1013" s="6"/>
    </row>
    <row r="1014" spans="8:31" s="4" customFormat="1" ht="15" customHeight="1" x14ac:dyDescent="0.2">
      <c r="H1014" s="5"/>
      <c r="J1014" s="107"/>
      <c r="L1014" s="6"/>
      <c r="M1014" s="6"/>
      <c r="N1014" s="6"/>
      <c r="O1014" s="6"/>
      <c r="P1014" s="6"/>
      <c r="Q1014" s="6"/>
      <c r="R1014" s="6"/>
      <c r="S1014" s="6"/>
      <c r="T1014" s="6"/>
      <c r="U1014" s="6"/>
      <c r="V1014" s="6"/>
      <c r="W1014" s="6"/>
      <c r="X1014" s="6"/>
      <c r="Y1014" s="6"/>
      <c r="Z1014" s="6"/>
      <c r="AA1014" s="6"/>
      <c r="AB1014" s="6"/>
      <c r="AC1014" s="6"/>
      <c r="AD1014" s="6"/>
      <c r="AE1014" s="6"/>
    </row>
    <row r="1015" spans="8:31" s="4" customFormat="1" ht="15" customHeight="1" x14ac:dyDescent="0.2">
      <c r="H1015" s="5"/>
      <c r="J1015" s="107"/>
      <c r="L1015" s="6"/>
      <c r="M1015" s="6"/>
      <c r="N1015" s="6"/>
      <c r="O1015" s="6"/>
      <c r="P1015" s="6"/>
      <c r="Q1015" s="6"/>
      <c r="R1015" s="6"/>
      <c r="S1015" s="6"/>
      <c r="T1015" s="6"/>
      <c r="U1015" s="6"/>
      <c r="V1015" s="6"/>
      <c r="W1015" s="6"/>
      <c r="X1015" s="6"/>
      <c r="Y1015" s="6"/>
      <c r="Z1015" s="6"/>
      <c r="AA1015" s="6"/>
      <c r="AB1015" s="6"/>
      <c r="AC1015" s="6"/>
      <c r="AD1015" s="6"/>
      <c r="AE1015" s="6"/>
    </row>
    <row r="1016" spans="8:31" s="4" customFormat="1" ht="15" customHeight="1" x14ac:dyDescent="0.2">
      <c r="H1016" s="5"/>
      <c r="J1016" s="107"/>
      <c r="L1016" s="6"/>
      <c r="M1016" s="6"/>
      <c r="N1016" s="6"/>
      <c r="O1016" s="6"/>
      <c r="P1016" s="6"/>
      <c r="Q1016" s="6"/>
      <c r="R1016" s="6"/>
      <c r="S1016" s="6"/>
      <c r="T1016" s="6"/>
      <c r="U1016" s="6"/>
      <c r="V1016" s="6"/>
      <c r="W1016" s="6"/>
      <c r="X1016" s="6"/>
      <c r="Y1016" s="6"/>
      <c r="Z1016" s="6"/>
      <c r="AA1016" s="6"/>
      <c r="AB1016" s="6"/>
      <c r="AC1016" s="6"/>
      <c r="AD1016" s="6"/>
      <c r="AE1016" s="6"/>
    </row>
    <row r="1017" spans="8:31" s="4" customFormat="1" ht="15" customHeight="1" x14ac:dyDescent="0.2">
      <c r="H1017" s="5"/>
      <c r="J1017" s="107"/>
      <c r="L1017" s="6"/>
      <c r="M1017" s="6"/>
      <c r="N1017" s="6"/>
      <c r="O1017" s="6"/>
      <c r="P1017" s="6"/>
      <c r="Q1017" s="6"/>
      <c r="R1017" s="6"/>
      <c r="S1017" s="6"/>
      <c r="T1017" s="6"/>
      <c r="U1017" s="6"/>
      <c r="V1017" s="6"/>
      <c r="W1017" s="6"/>
      <c r="X1017" s="6"/>
      <c r="Y1017" s="6"/>
      <c r="Z1017" s="6"/>
      <c r="AA1017" s="6"/>
      <c r="AB1017" s="6"/>
      <c r="AC1017" s="6"/>
      <c r="AD1017" s="6"/>
      <c r="AE1017" s="6"/>
    </row>
    <row r="1018" spans="8:31" s="4" customFormat="1" ht="15" customHeight="1" x14ac:dyDescent="0.2">
      <c r="H1018" s="5"/>
      <c r="J1018" s="107"/>
      <c r="L1018" s="6"/>
      <c r="M1018" s="6"/>
      <c r="N1018" s="6"/>
      <c r="O1018" s="6"/>
      <c r="P1018" s="6"/>
      <c r="Q1018" s="6"/>
      <c r="R1018" s="6"/>
      <c r="S1018" s="6"/>
      <c r="T1018" s="6"/>
      <c r="U1018" s="6"/>
      <c r="V1018" s="6"/>
      <c r="W1018" s="6"/>
      <c r="X1018" s="6"/>
      <c r="Y1018" s="6"/>
      <c r="Z1018" s="6"/>
      <c r="AA1018" s="6"/>
      <c r="AB1018" s="6"/>
      <c r="AC1018" s="6"/>
      <c r="AD1018" s="6"/>
      <c r="AE1018" s="6"/>
    </row>
    <row r="1019" spans="8:31" s="4" customFormat="1" ht="15" customHeight="1" x14ac:dyDescent="0.2">
      <c r="H1019" s="5"/>
      <c r="J1019" s="107"/>
      <c r="L1019" s="6"/>
      <c r="M1019" s="6"/>
      <c r="N1019" s="6"/>
      <c r="O1019" s="6"/>
      <c r="P1019" s="6"/>
      <c r="Q1019" s="6"/>
      <c r="R1019" s="6"/>
      <c r="S1019" s="6"/>
      <c r="T1019" s="6"/>
      <c r="U1019" s="6"/>
      <c r="V1019" s="6"/>
      <c r="W1019" s="6"/>
      <c r="X1019" s="6"/>
      <c r="Y1019" s="6"/>
      <c r="Z1019" s="6"/>
      <c r="AA1019" s="6"/>
      <c r="AB1019" s="6"/>
      <c r="AC1019" s="6"/>
      <c r="AD1019" s="6"/>
      <c r="AE1019" s="6"/>
    </row>
    <row r="1020" spans="8:31" s="4" customFormat="1" ht="15" customHeight="1" x14ac:dyDescent="0.2">
      <c r="H1020" s="5"/>
      <c r="J1020" s="107"/>
      <c r="L1020" s="6"/>
      <c r="M1020" s="6"/>
      <c r="N1020" s="6"/>
      <c r="O1020" s="6"/>
      <c r="P1020" s="6"/>
      <c r="Q1020" s="6"/>
      <c r="R1020" s="6"/>
      <c r="S1020" s="6"/>
      <c r="T1020" s="6"/>
      <c r="U1020" s="6"/>
      <c r="V1020" s="6"/>
      <c r="W1020" s="6"/>
      <c r="X1020" s="6"/>
      <c r="Y1020" s="6"/>
      <c r="Z1020" s="6"/>
      <c r="AA1020" s="6"/>
      <c r="AB1020" s="6"/>
      <c r="AC1020" s="6"/>
      <c r="AD1020" s="6"/>
      <c r="AE1020" s="6"/>
    </row>
    <row r="1021" spans="8:31" s="4" customFormat="1" ht="15" customHeight="1" x14ac:dyDescent="0.2">
      <c r="H1021" s="5"/>
      <c r="J1021" s="107"/>
      <c r="L1021" s="6"/>
      <c r="M1021" s="6"/>
      <c r="N1021" s="6"/>
      <c r="O1021" s="6"/>
      <c r="P1021" s="6"/>
      <c r="Q1021" s="6"/>
      <c r="R1021" s="6"/>
      <c r="S1021" s="6"/>
      <c r="T1021" s="6"/>
      <c r="U1021" s="6"/>
      <c r="V1021" s="6"/>
      <c r="W1021" s="6"/>
      <c r="X1021" s="6"/>
      <c r="Y1021" s="6"/>
      <c r="Z1021" s="6"/>
      <c r="AA1021" s="6"/>
      <c r="AB1021" s="6"/>
      <c r="AC1021" s="6"/>
      <c r="AD1021" s="6"/>
      <c r="AE1021" s="6"/>
    </row>
    <row r="1022" spans="8:31" s="4" customFormat="1" ht="15" customHeight="1" x14ac:dyDescent="0.2">
      <c r="H1022" s="5"/>
      <c r="J1022" s="107"/>
      <c r="L1022" s="6"/>
      <c r="M1022" s="6"/>
      <c r="N1022" s="6"/>
      <c r="O1022" s="6"/>
      <c r="P1022" s="6"/>
      <c r="Q1022" s="6"/>
      <c r="R1022" s="6"/>
      <c r="S1022" s="6"/>
      <c r="T1022" s="6"/>
      <c r="U1022" s="6"/>
      <c r="V1022" s="6"/>
      <c r="W1022" s="6"/>
      <c r="X1022" s="6"/>
      <c r="Y1022" s="6"/>
      <c r="Z1022" s="6"/>
      <c r="AA1022" s="6"/>
      <c r="AB1022" s="6"/>
      <c r="AC1022" s="6"/>
      <c r="AD1022" s="6"/>
      <c r="AE1022" s="6"/>
    </row>
    <row r="1023" spans="8:31" s="4" customFormat="1" ht="15" customHeight="1" x14ac:dyDescent="0.2">
      <c r="H1023" s="5"/>
      <c r="J1023" s="107"/>
      <c r="L1023" s="6"/>
      <c r="M1023" s="6"/>
      <c r="N1023" s="6"/>
      <c r="O1023" s="6"/>
      <c r="P1023" s="6"/>
      <c r="Q1023" s="6"/>
      <c r="R1023" s="6"/>
      <c r="S1023" s="6"/>
      <c r="T1023" s="6"/>
      <c r="U1023" s="6"/>
      <c r="V1023" s="6"/>
      <c r="W1023" s="6"/>
      <c r="X1023" s="6"/>
      <c r="Y1023" s="6"/>
      <c r="Z1023" s="6"/>
      <c r="AA1023" s="6"/>
      <c r="AB1023" s="6"/>
      <c r="AC1023" s="6"/>
      <c r="AD1023" s="6"/>
      <c r="AE1023" s="6"/>
    </row>
    <row r="1024" spans="8:31" s="4" customFormat="1" ht="15" customHeight="1" x14ac:dyDescent="0.2">
      <c r="H1024" s="5"/>
      <c r="J1024" s="107"/>
      <c r="L1024" s="6"/>
      <c r="M1024" s="6"/>
      <c r="N1024" s="6"/>
      <c r="O1024" s="6"/>
      <c r="P1024" s="6"/>
      <c r="Q1024" s="6"/>
      <c r="R1024" s="6"/>
      <c r="S1024" s="6"/>
      <c r="T1024" s="6"/>
      <c r="U1024" s="6"/>
      <c r="V1024" s="6"/>
      <c r="W1024" s="6"/>
      <c r="X1024" s="6"/>
      <c r="Y1024" s="6"/>
      <c r="Z1024" s="6"/>
      <c r="AA1024" s="6"/>
      <c r="AB1024" s="6"/>
      <c r="AC1024" s="6"/>
      <c r="AD1024" s="6"/>
      <c r="AE1024" s="6"/>
    </row>
    <row r="1025" spans="8:31" s="4" customFormat="1" ht="15" customHeight="1" x14ac:dyDescent="0.2">
      <c r="H1025" s="5"/>
      <c r="J1025" s="107"/>
      <c r="L1025" s="6"/>
      <c r="M1025" s="6"/>
      <c r="N1025" s="6"/>
      <c r="O1025" s="6"/>
      <c r="P1025" s="6"/>
      <c r="Q1025" s="6"/>
      <c r="R1025" s="6"/>
      <c r="S1025" s="6"/>
      <c r="T1025" s="6"/>
      <c r="U1025" s="6"/>
      <c r="V1025" s="6"/>
      <c r="W1025" s="6"/>
      <c r="X1025" s="6"/>
      <c r="Y1025" s="6"/>
      <c r="Z1025" s="6"/>
      <c r="AA1025" s="6"/>
      <c r="AB1025" s="6"/>
      <c r="AC1025" s="6"/>
      <c r="AD1025" s="6"/>
      <c r="AE1025" s="6"/>
    </row>
    <row r="1026" spans="8:31" s="4" customFormat="1" ht="15" customHeight="1" x14ac:dyDescent="0.2">
      <c r="H1026" s="5"/>
      <c r="J1026" s="107"/>
      <c r="L1026" s="6"/>
      <c r="M1026" s="6"/>
      <c r="N1026" s="6"/>
      <c r="O1026" s="6"/>
      <c r="P1026" s="6"/>
      <c r="Q1026" s="6"/>
      <c r="R1026" s="6"/>
      <c r="S1026" s="6"/>
      <c r="T1026" s="6"/>
      <c r="U1026" s="6"/>
      <c r="V1026" s="6"/>
      <c r="W1026" s="6"/>
      <c r="X1026" s="6"/>
      <c r="Y1026" s="6"/>
      <c r="Z1026" s="6"/>
      <c r="AA1026" s="6"/>
      <c r="AB1026" s="6"/>
      <c r="AC1026" s="6"/>
      <c r="AD1026" s="6"/>
      <c r="AE1026" s="6"/>
    </row>
    <row r="1027" spans="8:31" s="4" customFormat="1" ht="15" customHeight="1" x14ac:dyDescent="0.2">
      <c r="H1027" s="5"/>
      <c r="J1027" s="107"/>
      <c r="L1027" s="6"/>
      <c r="M1027" s="6"/>
      <c r="N1027" s="6"/>
      <c r="O1027" s="6"/>
      <c r="P1027" s="6"/>
      <c r="Q1027" s="6"/>
      <c r="R1027" s="6"/>
      <c r="S1027" s="6"/>
      <c r="T1027" s="6"/>
      <c r="U1027" s="6"/>
      <c r="V1027" s="6"/>
      <c r="W1027" s="6"/>
      <c r="X1027" s="6"/>
      <c r="Y1027" s="6"/>
      <c r="Z1027" s="6"/>
      <c r="AA1027" s="6"/>
      <c r="AB1027" s="6"/>
      <c r="AC1027" s="6"/>
      <c r="AD1027" s="6"/>
      <c r="AE1027" s="6"/>
    </row>
    <row r="1028" spans="8:31" s="4" customFormat="1" ht="15" customHeight="1" x14ac:dyDescent="0.2">
      <c r="H1028" s="5"/>
      <c r="J1028" s="107"/>
      <c r="L1028" s="6"/>
      <c r="M1028" s="6"/>
      <c r="N1028" s="6"/>
      <c r="O1028" s="6"/>
      <c r="P1028" s="6"/>
      <c r="Q1028" s="6"/>
      <c r="R1028" s="6"/>
      <c r="S1028" s="6"/>
      <c r="T1028" s="6"/>
      <c r="U1028" s="6"/>
      <c r="V1028" s="6"/>
      <c r="W1028" s="6"/>
      <c r="X1028" s="6"/>
      <c r="Y1028" s="6"/>
      <c r="Z1028" s="6"/>
      <c r="AA1028" s="6"/>
      <c r="AB1028" s="6"/>
      <c r="AC1028" s="6"/>
      <c r="AD1028" s="6"/>
      <c r="AE1028" s="6"/>
    </row>
    <row r="1029" spans="8:31" s="4" customFormat="1" ht="15" customHeight="1" x14ac:dyDescent="0.2">
      <c r="H1029" s="5"/>
      <c r="J1029" s="107"/>
      <c r="L1029" s="6"/>
      <c r="M1029" s="6"/>
      <c r="N1029" s="6"/>
      <c r="O1029" s="6"/>
      <c r="P1029" s="6"/>
      <c r="Q1029" s="6"/>
      <c r="R1029" s="6"/>
      <c r="S1029" s="6"/>
      <c r="T1029" s="6"/>
      <c r="U1029" s="6"/>
      <c r="V1029" s="6"/>
      <c r="W1029" s="6"/>
      <c r="X1029" s="6"/>
      <c r="Y1029" s="6"/>
      <c r="Z1029" s="6"/>
      <c r="AA1029" s="6"/>
      <c r="AB1029" s="6"/>
      <c r="AC1029" s="6"/>
      <c r="AD1029" s="6"/>
      <c r="AE1029" s="6"/>
    </row>
    <row r="1030" spans="8:31" s="4" customFormat="1" ht="15" customHeight="1" x14ac:dyDescent="0.2">
      <c r="H1030" s="5"/>
      <c r="J1030" s="107"/>
      <c r="L1030" s="6"/>
      <c r="M1030" s="6"/>
      <c r="N1030" s="6"/>
      <c r="O1030" s="6"/>
      <c r="P1030" s="6"/>
      <c r="Q1030" s="6"/>
      <c r="R1030" s="6"/>
      <c r="S1030" s="6"/>
      <c r="T1030" s="6"/>
      <c r="U1030" s="6"/>
      <c r="V1030" s="6"/>
      <c r="W1030" s="6"/>
      <c r="X1030" s="6"/>
      <c r="Y1030" s="6"/>
      <c r="Z1030" s="6"/>
      <c r="AA1030" s="6"/>
      <c r="AB1030" s="6"/>
      <c r="AC1030" s="6"/>
      <c r="AD1030" s="6"/>
      <c r="AE1030" s="6"/>
    </row>
    <row r="1031" spans="8:31" s="4" customFormat="1" ht="15" customHeight="1" x14ac:dyDescent="0.2">
      <c r="H1031" s="5"/>
      <c r="J1031" s="107"/>
      <c r="L1031" s="6"/>
      <c r="M1031" s="6"/>
      <c r="N1031" s="6"/>
      <c r="O1031" s="6"/>
      <c r="P1031" s="6"/>
      <c r="Q1031" s="6"/>
      <c r="R1031" s="6"/>
      <c r="S1031" s="6"/>
      <c r="T1031" s="6"/>
      <c r="U1031" s="6"/>
      <c r="V1031" s="6"/>
      <c r="W1031" s="6"/>
      <c r="X1031" s="6"/>
      <c r="Y1031" s="6"/>
      <c r="Z1031" s="6"/>
      <c r="AA1031" s="6"/>
      <c r="AB1031" s="6"/>
      <c r="AC1031" s="6"/>
      <c r="AD1031" s="6"/>
      <c r="AE1031" s="6"/>
    </row>
    <row r="1032" spans="8:31" s="4" customFormat="1" ht="15" customHeight="1" x14ac:dyDescent="0.2">
      <c r="H1032" s="5"/>
      <c r="J1032" s="107"/>
      <c r="L1032" s="6"/>
      <c r="M1032" s="6"/>
      <c r="N1032" s="6"/>
      <c r="O1032" s="6"/>
      <c r="P1032" s="6"/>
      <c r="Q1032" s="6"/>
      <c r="R1032" s="6"/>
      <c r="S1032" s="6"/>
      <c r="T1032" s="6"/>
      <c r="U1032" s="6"/>
      <c r="V1032" s="6"/>
      <c r="W1032" s="6"/>
      <c r="X1032" s="6"/>
      <c r="Y1032" s="6"/>
      <c r="Z1032" s="6"/>
      <c r="AA1032" s="6"/>
      <c r="AB1032" s="6"/>
      <c r="AC1032" s="6"/>
      <c r="AD1032" s="6"/>
      <c r="AE1032" s="6"/>
    </row>
    <row r="1033" spans="8:31" s="4" customFormat="1" ht="15" customHeight="1" x14ac:dyDescent="0.2">
      <c r="H1033" s="5"/>
      <c r="J1033" s="107"/>
      <c r="L1033" s="6"/>
      <c r="M1033" s="6"/>
      <c r="N1033" s="6"/>
      <c r="O1033" s="6"/>
      <c r="P1033" s="6"/>
      <c r="Q1033" s="6"/>
      <c r="R1033" s="6"/>
      <c r="S1033" s="6"/>
      <c r="T1033" s="6"/>
      <c r="U1033" s="6"/>
      <c r="V1033" s="6"/>
      <c r="W1033" s="6"/>
      <c r="X1033" s="6"/>
      <c r="Y1033" s="6"/>
      <c r="Z1033" s="6"/>
      <c r="AA1033" s="6"/>
      <c r="AB1033" s="6"/>
      <c r="AC1033" s="6"/>
      <c r="AD1033" s="6"/>
      <c r="AE1033" s="6"/>
    </row>
    <row r="1034" spans="8:31" s="4" customFormat="1" ht="15" customHeight="1" x14ac:dyDescent="0.2">
      <c r="H1034" s="5"/>
      <c r="J1034" s="107"/>
      <c r="L1034" s="6"/>
      <c r="M1034" s="6"/>
      <c r="N1034" s="6"/>
      <c r="O1034" s="6"/>
      <c r="P1034" s="6"/>
      <c r="Q1034" s="6"/>
      <c r="R1034" s="6"/>
      <c r="S1034" s="6"/>
      <c r="T1034" s="6"/>
      <c r="U1034" s="6"/>
      <c r="V1034" s="6"/>
      <c r="W1034" s="6"/>
      <c r="X1034" s="6"/>
      <c r="Y1034" s="6"/>
      <c r="Z1034" s="6"/>
      <c r="AA1034" s="6"/>
      <c r="AB1034" s="6"/>
      <c r="AC1034" s="6"/>
      <c r="AD1034" s="6"/>
      <c r="AE1034" s="6"/>
    </row>
    <row r="1035" spans="8:31" s="4" customFormat="1" ht="15" customHeight="1" x14ac:dyDescent="0.2">
      <c r="H1035" s="5"/>
      <c r="J1035" s="107"/>
      <c r="L1035" s="6"/>
      <c r="M1035" s="6"/>
      <c r="N1035" s="6"/>
      <c r="O1035" s="6"/>
      <c r="P1035" s="6"/>
      <c r="Q1035" s="6"/>
      <c r="R1035" s="6"/>
      <c r="S1035" s="6"/>
      <c r="T1035" s="6"/>
      <c r="U1035" s="6"/>
      <c r="V1035" s="6"/>
      <c r="W1035" s="6"/>
      <c r="X1035" s="6"/>
      <c r="Y1035" s="6"/>
      <c r="Z1035" s="6"/>
      <c r="AA1035" s="6"/>
      <c r="AB1035" s="6"/>
      <c r="AC1035" s="6"/>
      <c r="AD1035" s="6"/>
      <c r="AE1035" s="6"/>
    </row>
    <row r="1036" spans="8:31" s="4" customFormat="1" ht="15" customHeight="1" x14ac:dyDescent="0.2">
      <c r="H1036" s="5"/>
      <c r="J1036" s="107"/>
      <c r="L1036" s="6"/>
      <c r="M1036" s="6"/>
      <c r="N1036" s="6"/>
      <c r="O1036" s="6"/>
      <c r="P1036" s="6"/>
      <c r="Q1036" s="6"/>
      <c r="R1036" s="6"/>
      <c r="S1036" s="6"/>
      <c r="T1036" s="6"/>
      <c r="U1036" s="6"/>
      <c r="V1036" s="6"/>
      <c r="W1036" s="6"/>
      <c r="X1036" s="6"/>
      <c r="Y1036" s="6"/>
      <c r="Z1036" s="6"/>
      <c r="AA1036" s="6"/>
      <c r="AB1036" s="6"/>
      <c r="AC1036" s="6"/>
      <c r="AD1036" s="6"/>
      <c r="AE1036" s="6"/>
    </row>
    <row r="1037" spans="8:31" s="4" customFormat="1" ht="15" customHeight="1" x14ac:dyDescent="0.2">
      <c r="H1037" s="5"/>
      <c r="J1037" s="107"/>
      <c r="L1037" s="6"/>
      <c r="M1037" s="6"/>
      <c r="N1037" s="6"/>
      <c r="O1037" s="6"/>
      <c r="P1037" s="6"/>
      <c r="Q1037" s="6"/>
      <c r="R1037" s="6"/>
      <c r="S1037" s="6"/>
      <c r="T1037" s="6"/>
      <c r="U1037" s="6"/>
      <c r="V1037" s="6"/>
      <c r="W1037" s="6"/>
      <c r="X1037" s="6"/>
      <c r="Y1037" s="6"/>
      <c r="Z1037" s="6"/>
      <c r="AA1037" s="6"/>
      <c r="AB1037" s="6"/>
      <c r="AC1037" s="6"/>
      <c r="AD1037" s="6"/>
      <c r="AE1037" s="6"/>
    </row>
    <row r="1038" spans="8:31" s="4" customFormat="1" ht="15" customHeight="1" x14ac:dyDescent="0.2">
      <c r="H1038" s="5"/>
      <c r="J1038" s="107"/>
      <c r="L1038" s="6"/>
      <c r="M1038" s="6"/>
      <c r="N1038" s="6"/>
      <c r="O1038" s="6"/>
      <c r="P1038" s="6"/>
      <c r="Q1038" s="6"/>
      <c r="R1038" s="6"/>
      <c r="S1038" s="6"/>
      <c r="T1038" s="6"/>
      <c r="U1038" s="6"/>
      <c r="V1038" s="6"/>
      <c r="W1038" s="6"/>
      <c r="X1038" s="6"/>
      <c r="Y1038" s="6"/>
      <c r="Z1038" s="6"/>
      <c r="AA1038" s="6"/>
      <c r="AB1038" s="6"/>
      <c r="AC1038" s="6"/>
      <c r="AD1038" s="6"/>
      <c r="AE1038" s="6"/>
    </row>
    <row r="1039" spans="8:31" s="4" customFormat="1" ht="15" customHeight="1" x14ac:dyDescent="0.2">
      <c r="H1039" s="5"/>
      <c r="J1039" s="107"/>
      <c r="L1039" s="6"/>
      <c r="M1039" s="6"/>
      <c r="N1039" s="6"/>
      <c r="O1039" s="6"/>
      <c r="P1039" s="6"/>
      <c r="Q1039" s="6"/>
      <c r="R1039" s="6"/>
      <c r="S1039" s="6"/>
      <c r="T1039" s="6"/>
      <c r="U1039" s="6"/>
      <c r="V1039" s="6"/>
      <c r="W1039" s="6"/>
      <c r="X1039" s="6"/>
      <c r="Y1039" s="6"/>
      <c r="Z1039" s="6"/>
      <c r="AA1039" s="6"/>
      <c r="AB1039" s="6"/>
      <c r="AC1039" s="6"/>
      <c r="AD1039" s="6"/>
      <c r="AE1039" s="6"/>
    </row>
    <row r="1040" spans="8:31" s="4" customFormat="1" ht="15" customHeight="1" x14ac:dyDescent="0.2">
      <c r="H1040" s="5"/>
      <c r="J1040" s="107"/>
      <c r="L1040" s="6"/>
      <c r="M1040" s="6"/>
      <c r="N1040" s="6"/>
      <c r="O1040" s="6"/>
      <c r="P1040" s="6"/>
      <c r="Q1040" s="6"/>
      <c r="R1040" s="6"/>
      <c r="S1040" s="6"/>
      <c r="T1040" s="6"/>
      <c r="U1040" s="6"/>
      <c r="V1040" s="6"/>
      <c r="W1040" s="6"/>
      <c r="X1040" s="6"/>
      <c r="Y1040" s="6"/>
      <c r="Z1040" s="6"/>
      <c r="AA1040" s="6"/>
      <c r="AB1040" s="6"/>
      <c r="AC1040" s="6"/>
      <c r="AD1040" s="6"/>
      <c r="AE1040" s="6"/>
    </row>
    <row r="1041" spans="8:31" s="4" customFormat="1" ht="15" customHeight="1" x14ac:dyDescent="0.2">
      <c r="H1041" s="5"/>
      <c r="J1041" s="107"/>
      <c r="L1041" s="6"/>
      <c r="M1041" s="6"/>
      <c r="N1041" s="6"/>
      <c r="O1041" s="6"/>
      <c r="P1041" s="6"/>
      <c r="Q1041" s="6"/>
      <c r="R1041" s="6"/>
      <c r="S1041" s="6"/>
      <c r="T1041" s="6"/>
      <c r="U1041" s="6"/>
      <c r="V1041" s="6"/>
      <c r="W1041" s="6"/>
      <c r="X1041" s="6"/>
      <c r="Y1041" s="6"/>
      <c r="Z1041" s="6"/>
      <c r="AA1041" s="6"/>
      <c r="AB1041" s="6"/>
      <c r="AC1041" s="6"/>
      <c r="AD1041" s="6"/>
      <c r="AE1041" s="6"/>
    </row>
    <row r="1042" spans="8:31" s="4" customFormat="1" ht="15" customHeight="1" x14ac:dyDescent="0.2">
      <c r="H1042" s="5"/>
      <c r="J1042" s="107"/>
      <c r="L1042" s="6"/>
      <c r="M1042" s="6"/>
      <c r="N1042" s="6"/>
      <c r="O1042" s="6"/>
      <c r="P1042" s="6"/>
      <c r="Q1042" s="6"/>
      <c r="R1042" s="6"/>
      <c r="S1042" s="6"/>
      <c r="T1042" s="6"/>
      <c r="U1042" s="6"/>
      <c r="V1042" s="6"/>
      <c r="W1042" s="6"/>
      <c r="X1042" s="6"/>
      <c r="Y1042" s="6"/>
      <c r="Z1042" s="6"/>
      <c r="AA1042" s="6"/>
      <c r="AB1042" s="6"/>
      <c r="AC1042" s="6"/>
      <c r="AD1042" s="6"/>
      <c r="AE1042" s="6"/>
    </row>
    <row r="1043" spans="8:31" s="4" customFormat="1" ht="15" customHeight="1" x14ac:dyDescent="0.2">
      <c r="H1043" s="5"/>
      <c r="J1043" s="107"/>
      <c r="L1043" s="6"/>
      <c r="M1043" s="6"/>
      <c r="N1043" s="6"/>
      <c r="O1043" s="6"/>
      <c r="P1043" s="6"/>
      <c r="Q1043" s="6"/>
      <c r="R1043" s="6"/>
      <c r="S1043" s="6"/>
      <c r="T1043" s="6"/>
      <c r="U1043" s="6"/>
      <c r="V1043" s="6"/>
      <c r="W1043" s="6"/>
      <c r="X1043" s="6"/>
      <c r="Y1043" s="6"/>
      <c r="Z1043" s="6"/>
      <c r="AA1043" s="6"/>
      <c r="AB1043" s="6"/>
      <c r="AC1043" s="6"/>
      <c r="AD1043" s="6"/>
      <c r="AE1043" s="6"/>
    </row>
    <row r="1044" spans="8:31" s="4" customFormat="1" ht="15" customHeight="1" x14ac:dyDescent="0.2">
      <c r="H1044" s="5"/>
      <c r="J1044" s="107"/>
      <c r="L1044" s="6"/>
      <c r="M1044" s="6"/>
      <c r="N1044" s="6"/>
      <c r="O1044" s="6"/>
      <c r="P1044" s="6"/>
      <c r="Q1044" s="6"/>
      <c r="R1044" s="6"/>
      <c r="S1044" s="6"/>
      <c r="T1044" s="6"/>
      <c r="U1044" s="6"/>
      <c r="V1044" s="6"/>
      <c r="W1044" s="6"/>
      <c r="X1044" s="6"/>
      <c r="Y1044" s="6"/>
      <c r="Z1044" s="6"/>
      <c r="AA1044" s="6"/>
      <c r="AB1044" s="6"/>
      <c r="AC1044" s="6"/>
      <c r="AD1044" s="6"/>
      <c r="AE1044" s="6"/>
    </row>
    <row r="1045" spans="8:31" s="4" customFormat="1" ht="15" customHeight="1" x14ac:dyDescent="0.2">
      <c r="H1045" s="5"/>
      <c r="J1045" s="107"/>
      <c r="L1045" s="6"/>
      <c r="M1045" s="6"/>
      <c r="N1045" s="6"/>
      <c r="O1045" s="6"/>
      <c r="P1045" s="6"/>
      <c r="Q1045" s="6"/>
      <c r="R1045" s="6"/>
      <c r="S1045" s="6"/>
      <c r="T1045" s="6"/>
      <c r="U1045" s="6"/>
      <c r="V1045" s="6"/>
      <c r="W1045" s="6"/>
      <c r="X1045" s="6"/>
      <c r="Y1045" s="6"/>
      <c r="Z1045" s="6"/>
      <c r="AA1045" s="6"/>
      <c r="AB1045" s="6"/>
      <c r="AC1045" s="6"/>
      <c r="AD1045" s="6"/>
      <c r="AE1045" s="6"/>
    </row>
    <row r="1046" spans="8:31" s="4" customFormat="1" ht="15" customHeight="1" x14ac:dyDescent="0.2">
      <c r="H1046" s="5"/>
      <c r="J1046" s="107"/>
      <c r="L1046" s="6"/>
      <c r="M1046" s="6"/>
      <c r="N1046" s="6"/>
      <c r="O1046" s="6"/>
      <c r="P1046" s="6"/>
      <c r="Q1046" s="6"/>
      <c r="R1046" s="6"/>
      <c r="S1046" s="6"/>
      <c r="T1046" s="6"/>
      <c r="U1046" s="6"/>
      <c r="V1046" s="6"/>
      <c r="W1046" s="6"/>
      <c r="X1046" s="6"/>
      <c r="Y1046" s="6"/>
      <c r="Z1046" s="6"/>
      <c r="AA1046" s="6"/>
      <c r="AB1046" s="6"/>
      <c r="AC1046" s="6"/>
      <c r="AD1046" s="6"/>
      <c r="AE1046" s="6"/>
    </row>
    <row r="1047" spans="8:31" s="4" customFormat="1" ht="15" customHeight="1" x14ac:dyDescent="0.2">
      <c r="H1047" s="5"/>
      <c r="J1047" s="107"/>
      <c r="L1047" s="6"/>
      <c r="M1047" s="6"/>
      <c r="N1047" s="6"/>
      <c r="O1047" s="6"/>
      <c r="P1047" s="6"/>
      <c r="Q1047" s="6"/>
      <c r="R1047" s="6"/>
      <c r="S1047" s="6"/>
      <c r="T1047" s="6"/>
      <c r="U1047" s="6"/>
      <c r="V1047" s="6"/>
      <c r="W1047" s="6"/>
      <c r="X1047" s="6"/>
      <c r="Y1047" s="6"/>
      <c r="Z1047" s="6"/>
      <c r="AA1047" s="6"/>
      <c r="AB1047" s="6"/>
      <c r="AC1047" s="6"/>
      <c r="AD1047" s="6"/>
      <c r="AE1047" s="6"/>
    </row>
    <row r="1048" spans="8:31" s="4" customFormat="1" ht="15" customHeight="1" x14ac:dyDescent="0.2">
      <c r="H1048" s="5"/>
      <c r="J1048" s="107"/>
      <c r="L1048" s="6"/>
      <c r="M1048" s="6"/>
      <c r="N1048" s="6"/>
      <c r="O1048" s="6"/>
      <c r="P1048" s="6"/>
      <c r="Q1048" s="6"/>
      <c r="R1048" s="6"/>
      <c r="S1048" s="6"/>
      <c r="T1048" s="6"/>
      <c r="U1048" s="6"/>
      <c r="V1048" s="6"/>
      <c r="W1048" s="6"/>
      <c r="X1048" s="6"/>
      <c r="Y1048" s="6"/>
      <c r="Z1048" s="6"/>
      <c r="AA1048" s="6"/>
      <c r="AB1048" s="6"/>
      <c r="AC1048" s="6"/>
      <c r="AD1048" s="6"/>
      <c r="AE1048" s="6"/>
    </row>
    <row r="1049" spans="8:31" s="4" customFormat="1" ht="15" customHeight="1" x14ac:dyDescent="0.2">
      <c r="H1049" s="5"/>
      <c r="J1049" s="107"/>
      <c r="L1049" s="6"/>
      <c r="M1049" s="6"/>
      <c r="N1049" s="6"/>
      <c r="O1049" s="6"/>
      <c r="P1049" s="6"/>
      <c r="Q1049" s="6"/>
      <c r="R1049" s="6"/>
      <c r="S1049" s="6"/>
      <c r="T1049" s="6"/>
      <c r="U1049" s="6"/>
      <c r="V1049" s="6"/>
      <c r="W1049" s="6"/>
      <c r="X1049" s="6"/>
      <c r="Y1049" s="6"/>
      <c r="Z1049" s="6"/>
      <c r="AA1049" s="6"/>
      <c r="AB1049" s="6"/>
      <c r="AC1049" s="6"/>
      <c r="AD1049" s="6"/>
      <c r="AE1049" s="6"/>
    </row>
    <row r="1050" spans="8:31" s="4" customFormat="1" ht="15" customHeight="1" x14ac:dyDescent="0.2">
      <c r="H1050" s="5"/>
      <c r="J1050" s="107"/>
      <c r="L1050" s="6"/>
      <c r="M1050" s="6"/>
      <c r="N1050" s="6"/>
      <c r="O1050" s="6"/>
      <c r="P1050" s="6"/>
      <c r="Q1050" s="6"/>
      <c r="R1050" s="6"/>
      <c r="S1050" s="6"/>
      <c r="T1050" s="6"/>
      <c r="U1050" s="6"/>
      <c r="V1050" s="6"/>
      <c r="W1050" s="6"/>
      <c r="X1050" s="6"/>
      <c r="Y1050" s="6"/>
      <c r="Z1050" s="6"/>
      <c r="AA1050" s="6"/>
      <c r="AB1050" s="6"/>
      <c r="AC1050" s="6"/>
      <c r="AD1050" s="6"/>
      <c r="AE1050" s="6"/>
    </row>
    <row r="1051" spans="8:31" s="4" customFormat="1" ht="15" customHeight="1" x14ac:dyDescent="0.2">
      <c r="H1051" s="5"/>
      <c r="J1051" s="107"/>
      <c r="L1051" s="6"/>
      <c r="M1051" s="6"/>
      <c r="N1051" s="6"/>
      <c r="O1051" s="6"/>
      <c r="P1051" s="6"/>
      <c r="Q1051" s="6"/>
      <c r="R1051" s="6"/>
      <c r="S1051" s="6"/>
      <c r="T1051" s="6"/>
      <c r="U1051" s="6"/>
      <c r="V1051" s="6"/>
      <c r="W1051" s="6"/>
      <c r="X1051" s="6"/>
      <c r="Y1051" s="6"/>
      <c r="Z1051" s="6"/>
      <c r="AA1051" s="6"/>
      <c r="AB1051" s="6"/>
      <c r="AC1051" s="6"/>
      <c r="AD1051" s="6"/>
      <c r="AE1051" s="6"/>
    </row>
    <row r="1052" spans="8:31" s="4" customFormat="1" ht="15" customHeight="1" x14ac:dyDescent="0.2">
      <c r="H1052" s="5"/>
      <c r="J1052" s="107"/>
      <c r="L1052" s="6"/>
      <c r="M1052" s="6"/>
      <c r="N1052" s="6"/>
      <c r="O1052" s="6"/>
      <c r="P1052" s="6"/>
      <c r="Q1052" s="6"/>
      <c r="R1052" s="6"/>
      <c r="S1052" s="6"/>
      <c r="T1052" s="6"/>
      <c r="U1052" s="6"/>
      <c r="V1052" s="6"/>
      <c r="W1052" s="6"/>
      <c r="X1052" s="6"/>
      <c r="Y1052" s="6"/>
      <c r="Z1052" s="6"/>
      <c r="AA1052" s="6"/>
      <c r="AB1052" s="6"/>
      <c r="AC1052" s="6"/>
      <c r="AD1052" s="6"/>
      <c r="AE1052" s="6"/>
    </row>
    <row r="1053" spans="8:31" s="4" customFormat="1" ht="15" customHeight="1" x14ac:dyDescent="0.2">
      <c r="H1053" s="5"/>
      <c r="J1053" s="107"/>
      <c r="L1053" s="6"/>
      <c r="M1053" s="6"/>
      <c r="N1053" s="6"/>
      <c r="O1053" s="6"/>
      <c r="P1053" s="6"/>
      <c r="Q1053" s="6"/>
      <c r="R1053" s="6"/>
      <c r="S1053" s="6"/>
      <c r="T1053" s="6"/>
      <c r="U1053" s="6"/>
      <c r="V1053" s="6"/>
      <c r="W1053" s="6"/>
      <c r="X1053" s="6"/>
      <c r="Y1053" s="6"/>
      <c r="Z1053" s="6"/>
      <c r="AA1053" s="6"/>
      <c r="AB1053" s="6"/>
      <c r="AC1053" s="6"/>
      <c r="AD1053" s="6"/>
      <c r="AE1053" s="6"/>
    </row>
    <row r="1054" spans="8:31" s="4" customFormat="1" ht="15" customHeight="1" x14ac:dyDescent="0.2">
      <c r="H1054" s="5"/>
      <c r="J1054" s="107"/>
      <c r="L1054" s="6"/>
      <c r="M1054" s="6"/>
      <c r="N1054" s="6"/>
      <c r="O1054" s="6"/>
      <c r="P1054" s="6"/>
      <c r="Q1054" s="6"/>
      <c r="R1054" s="6"/>
      <c r="S1054" s="6"/>
      <c r="T1054" s="6"/>
      <c r="U1054" s="6"/>
      <c r="V1054" s="6"/>
      <c r="W1054" s="6"/>
      <c r="X1054" s="6"/>
      <c r="Y1054" s="6"/>
      <c r="Z1054" s="6"/>
      <c r="AA1054" s="6"/>
      <c r="AB1054" s="6"/>
      <c r="AC1054" s="6"/>
      <c r="AD1054" s="6"/>
      <c r="AE1054" s="6"/>
    </row>
    <row r="1055" spans="8:31" s="4" customFormat="1" ht="15" customHeight="1" x14ac:dyDescent="0.2">
      <c r="H1055" s="5"/>
      <c r="J1055" s="107"/>
      <c r="L1055" s="6"/>
      <c r="M1055" s="6"/>
      <c r="N1055" s="6"/>
      <c r="O1055" s="6"/>
      <c r="P1055" s="6"/>
      <c r="Q1055" s="6"/>
      <c r="R1055" s="6"/>
      <c r="S1055" s="6"/>
      <c r="T1055" s="6"/>
      <c r="U1055" s="6"/>
      <c r="V1055" s="6"/>
      <c r="W1055" s="6"/>
      <c r="X1055" s="6"/>
      <c r="Y1055" s="6"/>
      <c r="Z1055" s="6"/>
      <c r="AA1055" s="6"/>
      <c r="AB1055" s="6"/>
      <c r="AC1055" s="6"/>
      <c r="AD1055" s="6"/>
      <c r="AE1055" s="6"/>
    </row>
    <row r="1056" spans="8:31" s="4" customFormat="1" ht="15" customHeight="1" x14ac:dyDescent="0.2">
      <c r="H1056" s="5"/>
      <c r="J1056" s="107"/>
      <c r="L1056" s="6"/>
      <c r="M1056" s="6"/>
      <c r="N1056" s="6"/>
      <c r="O1056" s="6"/>
      <c r="P1056" s="6"/>
      <c r="Q1056" s="6"/>
      <c r="R1056" s="6"/>
      <c r="S1056" s="6"/>
      <c r="T1056" s="6"/>
      <c r="U1056" s="6"/>
      <c r="V1056" s="6"/>
      <c r="W1056" s="6"/>
      <c r="X1056" s="6"/>
      <c r="Y1056" s="6"/>
      <c r="Z1056" s="6"/>
      <c r="AA1056" s="6"/>
      <c r="AB1056" s="6"/>
      <c r="AC1056" s="6"/>
      <c r="AD1056" s="6"/>
      <c r="AE1056" s="6"/>
    </row>
    <row r="1057" spans="8:31" s="4" customFormat="1" ht="15" customHeight="1" x14ac:dyDescent="0.2">
      <c r="H1057" s="5"/>
      <c r="J1057" s="107"/>
      <c r="L1057" s="6"/>
      <c r="M1057" s="6"/>
      <c r="N1057" s="6"/>
      <c r="O1057" s="6"/>
      <c r="P1057" s="6"/>
      <c r="Q1057" s="6"/>
      <c r="R1057" s="6"/>
      <c r="S1057" s="6"/>
      <c r="T1057" s="6"/>
      <c r="U1057" s="6"/>
      <c r="V1057" s="6"/>
      <c r="W1057" s="6"/>
      <c r="X1057" s="6"/>
      <c r="Y1057" s="6"/>
      <c r="Z1057" s="6"/>
      <c r="AA1057" s="6"/>
      <c r="AB1057" s="6"/>
      <c r="AC1057" s="6"/>
      <c r="AD1057" s="6"/>
      <c r="AE1057" s="6"/>
    </row>
    <row r="1058" spans="8:31" s="4" customFormat="1" ht="15" customHeight="1" x14ac:dyDescent="0.2">
      <c r="H1058" s="5"/>
      <c r="J1058" s="107"/>
      <c r="L1058" s="6"/>
      <c r="M1058" s="6"/>
      <c r="N1058" s="6"/>
      <c r="O1058" s="6"/>
      <c r="P1058" s="6"/>
      <c r="Q1058" s="6"/>
      <c r="R1058" s="6"/>
      <c r="S1058" s="6"/>
      <c r="T1058" s="6"/>
      <c r="U1058" s="6"/>
      <c r="V1058" s="6"/>
      <c r="W1058" s="6"/>
      <c r="X1058" s="6"/>
      <c r="Y1058" s="6"/>
      <c r="Z1058" s="6"/>
      <c r="AA1058" s="6"/>
      <c r="AB1058" s="6"/>
      <c r="AC1058" s="6"/>
      <c r="AD1058" s="6"/>
      <c r="AE1058" s="6"/>
    </row>
    <row r="1059" spans="8:31" s="4" customFormat="1" ht="15" customHeight="1" x14ac:dyDescent="0.2">
      <c r="H1059" s="5"/>
      <c r="J1059" s="107"/>
      <c r="L1059" s="6"/>
      <c r="M1059" s="6"/>
      <c r="N1059" s="6"/>
      <c r="O1059" s="6"/>
      <c r="P1059" s="6"/>
      <c r="Q1059" s="6"/>
      <c r="R1059" s="6"/>
      <c r="S1059" s="6"/>
      <c r="T1059" s="6"/>
      <c r="U1059" s="6"/>
      <c r="V1059" s="6"/>
      <c r="W1059" s="6"/>
      <c r="X1059" s="6"/>
      <c r="Y1059" s="6"/>
      <c r="Z1059" s="6"/>
      <c r="AA1059" s="6"/>
      <c r="AB1059" s="6"/>
      <c r="AC1059" s="6"/>
      <c r="AD1059" s="6"/>
      <c r="AE1059" s="6"/>
    </row>
    <row r="1060" spans="8:31" s="4" customFormat="1" ht="15" customHeight="1" x14ac:dyDescent="0.2">
      <c r="H1060" s="5"/>
      <c r="J1060" s="107"/>
      <c r="L1060" s="6"/>
      <c r="M1060" s="6"/>
      <c r="N1060" s="6"/>
      <c r="O1060" s="6"/>
      <c r="P1060" s="6"/>
      <c r="Q1060" s="6"/>
      <c r="R1060" s="6"/>
      <c r="S1060" s="6"/>
      <c r="T1060" s="6"/>
      <c r="U1060" s="6"/>
      <c r="V1060" s="6"/>
      <c r="W1060" s="6"/>
      <c r="X1060" s="6"/>
      <c r="Y1060" s="6"/>
      <c r="Z1060" s="6"/>
      <c r="AA1060" s="6"/>
      <c r="AB1060" s="6"/>
      <c r="AC1060" s="6"/>
      <c r="AD1060" s="6"/>
      <c r="AE1060" s="6"/>
    </row>
    <row r="1061" spans="8:31" s="4" customFormat="1" ht="15" customHeight="1" x14ac:dyDescent="0.2">
      <c r="H1061" s="5"/>
      <c r="J1061" s="107"/>
      <c r="L1061" s="6"/>
      <c r="M1061" s="6"/>
      <c r="N1061" s="6"/>
      <c r="O1061" s="6"/>
      <c r="P1061" s="6"/>
      <c r="Q1061" s="6"/>
      <c r="R1061" s="6"/>
      <c r="S1061" s="6"/>
      <c r="T1061" s="6"/>
      <c r="U1061" s="6"/>
      <c r="V1061" s="6"/>
      <c r="W1061" s="6"/>
      <c r="X1061" s="6"/>
      <c r="Y1061" s="6"/>
      <c r="Z1061" s="6"/>
      <c r="AA1061" s="6"/>
      <c r="AB1061" s="6"/>
      <c r="AC1061" s="6"/>
      <c r="AD1061" s="6"/>
      <c r="AE1061" s="6"/>
    </row>
    <row r="1062" spans="8:31" s="4" customFormat="1" ht="15" customHeight="1" x14ac:dyDescent="0.2">
      <c r="H1062" s="5"/>
      <c r="J1062" s="107"/>
      <c r="L1062" s="6"/>
      <c r="M1062" s="6"/>
      <c r="N1062" s="6"/>
      <c r="O1062" s="6"/>
      <c r="P1062" s="6"/>
      <c r="Q1062" s="6"/>
      <c r="R1062" s="6"/>
      <c r="S1062" s="6"/>
      <c r="T1062" s="6"/>
      <c r="U1062" s="6"/>
      <c r="V1062" s="6"/>
      <c r="W1062" s="6"/>
      <c r="X1062" s="6"/>
      <c r="Y1062" s="6"/>
      <c r="Z1062" s="6"/>
      <c r="AA1062" s="6"/>
      <c r="AB1062" s="6"/>
      <c r="AC1062" s="6"/>
      <c r="AD1062" s="6"/>
      <c r="AE1062" s="6"/>
    </row>
    <row r="1063" spans="8:31" s="4" customFormat="1" ht="15" customHeight="1" x14ac:dyDescent="0.2">
      <c r="H1063" s="5"/>
      <c r="J1063" s="107"/>
      <c r="L1063" s="6"/>
      <c r="M1063" s="6"/>
      <c r="N1063" s="6"/>
      <c r="O1063" s="6"/>
      <c r="P1063" s="6"/>
      <c r="Q1063" s="6"/>
      <c r="R1063" s="6"/>
      <c r="S1063" s="6"/>
      <c r="T1063" s="6"/>
      <c r="U1063" s="6"/>
      <c r="V1063" s="6"/>
      <c r="W1063" s="6"/>
      <c r="X1063" s="6"/>
      <c r="Y1063" s="6"/>
      <c r="Z1063" s="6"/>
      <c r="AA1063" s="6"/>
      <c r="AB1063" s="6"/>
      <c r="AC1063" s="6"/>
      <c r="AD1063" s="6"/>
      <c r="AE1063" s="6"/>
    </row>
    <row r="1064" spans="8:31" s="4" customFormat="1" ht="15" customHeight="1" x14ac:dyDescent="0.2">
      <c r="H1064" s="5"/>
      <c r="J1064" s="107"/>
      <c r="L1064" s="6"/>
      <c r="M1064" s="6"/>
      <c r="N1064" s="6"/>
      <c r="O1064" s="6"/>
      <c r="P1064" s="6"/>
      <c r="Q1064" s="6"/>
      <c r="R1064" s="6"/>
      <c r="S1064" s="6"/>
      <c r="T1064" s="6"/>
      <c r="U1064" s="6"/>
      <c r="V1064" s="6"/>
      <c r="W1064" s="6"/>
      <c r="X1064" s="6"/>
      <c r="Y1064" s="6"/>
      <c r="Z1064" s="6"/>
      <c r="AA1064" s="6"/>
      <c r="AB1064" s="6"/>
      <c r="AC1064" s="6"/>
      <c r="AD1064" s="6"/>
      <c r="AE1064" s="6"/>
    </row>
    <row r="1065" spans="8:31" s="4" customFormat="1" ht="15" customHeight="1" x14ac:dyDescent="0.2">
      <c r="H1065" s="5"/>
      <c r="J1065" s="107"/>
      <c r="L1065" s="6"/>
      <c r="M1065" s="6"/>
      <c r="N1065" s="6"/>
      <c r="O1065" s="6"/>
      <c r="P1065" s="6"/>
      <c r="Q1065" s="6"/>
      <c r="R1065" s="6"/>
      <c r="S1065" s="6"/>
      <c r="T1065" s="6"/>
      <c r="U1065" s="6"/>
      <c r="V1065" s="6"/>
      <c r="W1065" s="6"/>
      <c r="X1065" s="6"/>
      <c r="Y1065" s="6"/>
      <c r="Z1065" s="6"/>
      <c r="AA1065" s="6"/>
      <c r="AB1065" s="6"/>
      <c r="AC1065" s="6"/>
      <c r="AD1065" s="6"/>
      <c r="AE1065" s="6"/>
    </row>
    <row r="1066" spans="8:31" s="4" customFormat="1" ht="15" customHeight="1" x14ac:dyDescent="0.2">
      <c r="H1066" s="5"/>
      <c r="J1066" s="107"/>
      <c r="L1066" s="6"/>
      <c r="M1066" s="6"/>
      <c r="N1066" s="6"/>
      <c r="O1066" s="6"/>
      <c r="P1066" s="6"/>
      <c r="Q1066" s="6"/>
      <c r="R1066" s="6"/>
      <c r="S1066" s="6"/>
      <c r="T1066" s="6"/>
      <c r="U1066" s="6"/>
      <c r="V1066" s="6"/>
      <c r="W1066" s="6"/>
      <c r="X1066" s="6"/>
      <c r="Y1066" s="6"/>
      <c r="Z1066" s="6"/>
      <c r="AA1066" s="6"/>
      <c r="AB1066" s="6"/>
      <c r="AC1066" s="6"/>
      <c r="AD1066" s="6"/>
      <c r="AE1066" s="6"/>
    </row>
    <row r="1067" spans="8:31" s="4" customFormat="1" ht="15" customHeight="1" x14ac:dyDescent="0.2">
      <c r="H1067" s="5"/>
      <c r="J1067" s="107"/>
      <c r="L1067" s="6"/>
      <c r="M1067" s="6"/>
      <c r="N1067" s="6"/>
      <c r="O1067" s="6"/>
      <c r="P1067" s="6"/>
      <c r="Q1067" s="6"/>
      <c r="R1067" s="6"/>
      <c r="S1067" s="6"/>
      <c r="T1067" s="6"/>
      <c r="U1067" s="6"/>
      <c r="V1067" s="6"/>
      <c r="W1067" s="6"/>
      <c r="X1067" s="6"/>
      <c r="Y1067" s="6"/>
      <c r="Z1067" s="6"/>
      <c r="AA1067" s="6"/>
      <c r="AB1067" s="6"/>
      <c r="AC1067" s="6"/>
      <c r="AD1067" s="6"/>
      <c r="AE1067" s="6"/>
    </row>
    <row r="1068" spans="8:31" s="4" customFormat="1" ht="15" customHeight="1" x14ac:dyDescent="0.2">
      <c r="H1068" s="5"/>
      <c r="J1068" s="107"/>
      <c r="L1068" s="6"/>
      <c r="M1068" s="6"/>
      <c r="N1068" s="6"/>
      <c r="O1068" s="6"/>
      <c r="P1068" s="6"/>
      <c r="Q1068" s="6"/>
      <c r="R1068" s="6"/>
      <c r="S1068" s="6"/>
      <c r="T1068" s="6"/>
      <c r="U1068" s="6"/>
      <c r="V1068" s="6"/>
      <c r="W1068" s="6"/>
      <c r="X1068" s="6"/>
      <c r="Y1068" s="6"/>
      <c r="Z1068" s="6"/>
      <c r="AA1068" s="6"/>
      <c r="AB1068" s="6"/>
      <c r="AC1068" s="6"/>
      <c r="AD1068" s="6"/>
      <c r="AE1068" s="6"/>
    </row>
    <row r="1069" spans="8:31" s="4" customFormat="1" ht="15" customHeight="1" x14ac:dyDescent="0.2">
      <c r="H1069" s="5"/>
      <c r="J1069" s="107"/>
      <c r="L1069" s="6"/>
      <c r="M1069" s="6"/>
      <c r="N1069" s="6"/>
      <c r="O1069" s="6"/>
      <c r="P1069" s="6"/>
      <c r="Q1069" s="6"/>
      <c r="R1069" s="6"/>
      <c r="S1069" s="6"/>
      <c r="T1069" s="6"/>
      <c r="U1069" s="6"/>
      <c r="V1069" s="6"/>
      <c r="W1069" s="6"/>
      <c r="X1069" s="6"/>
      <c r="Y1069" s="6"/>
      <c r="Z1069" s="6"/>
      <c r="AA1069" s="6"/>
      <c r="AB1069" s="6"/>
      <c r="AC1069" s="6"/>
      <c r="AD1069" s="6"/>
      <c r="AE1069" s="6"/>
    </row>
    <row r="1070" spans="8:31" s="4" customFormat="1" ht="15" customHeight="1" x14ac:dyDescent="0.2">
      <c r="H1070" s="5"/>
      <c r="J1070" s="107"/>
      <c r="L1070" s="6"/>
      <c r="M1070" s="6"/>
      <c r="N1070" s="6"/>
      <c r="O1070" s="6"/>
      <c r="P1070" s="6"/>
      <c r="Q1070" s="6"/>
      <c r="R1070" s="6"/>
      <c r="S1070" s="6"/>
      <c r="T1070" s="6"/>
      <c r="U1070" s="6"/>
      <c r="V1070" s="6"/>
      <c r="W1070" s="6"/>
      <c r="X1070" s="6"/>
      <c r="Y1070" s="6"/>
      <c r="Z1070" s="6"/>
      <c r="AA1070" s="6"/>
      <c r="AB1070" s="6"/>
      <c r="AC1070" s="6"/>
      <c r="AD1070" s="6"/>
      <c r="AE1070" s="6"/>
    </row>
    <row r="1071" spans="8:31" s="4" customFormat="1" ht="15" customHeight="1" x14ac:dyDescent="0.2">
      <c r="H1071" s="5"/>
      <c r="J1071" s="107"/>
      <c r="L1071" s="6"/>
      <c r="M1071" s="6"/>
      <c r="N1071" s="6"/>
      <c r="O1071" s="6"/>
      <c r="P1071" s="6"/>
      <c r="Q1071" s="6"/>
      <c r="R1071" s="6"/>
      <c r="S1071" s="6"/>
      <c r="T1071" s="6"/>
      <c r="U1071" s="6"/>
      <c r="V1071" s="6"/>
      <c r="W1071" s="6"/>
      <c r="X1071" s="6"/>
      <c r="Y1071" s="6"/>
      <c r="Z1071" s="6"/>
      <c r="AA1071" s="6"/>
      <c r="AB1071" s="6"/>
      <c r="AC1071" s="6"/>
      <c r="AD1071" s="6"/>
      <c r="AE1071" s="6"/>
    </row>
    <row r="1072" spans="8:31" s="4" customFormat="1" ht="15" customHeight="1" x14ac:dyDescent="0.2">
      <c r="H1072" s="5"/>
      <c r="J1072" s="107"/>
      <c r="L1072" s="6"/>
      <c r="M1072" s="6"/>
      <c r="N1072" s="6"/>
      <c r="O1072" s="6"/>
      <c r="P1072" s="6"/>
      <c r="Q1072" s="6"/>
      <c r="R1072" s="6"/>
      <c r="S1072" s="6"/>
      <c r="T1072" s="6"/>
      <c r="U1072" s="6"/>
      <c r="V1072" s="6"/>
      <c r="W1072" s="6"/>
      <c r="X1072" s="6"/>
      <c r="Y1072" s="6"/>
      <c r="Z1072" s="6"/>
      <c r="AA1072" s="6"/>
      <c r="AB1072" s="6"/>
      <c r="AC1072" s="6"/>
      <c r="AD1072" s="6"/>
      <c r="AE1072" s="6"/>
    </row>
    <row r="1073" spans="8:31" s="4" customFormat="1" ht="15" customHeight="1" x14ac:dyDescent="0.2">
      <c r="H1073" s="5"/>
      <c r="J1073" s="107"/>
      <c r="L1073" s="6"/>
      <c r="M1073" s="6"/>
      <c r="N1073" s="6"/>
      <c r="O1073" s="6"/>
      <c r="P1073" s="6"/>
      <c r="Q1073" s="6"/>
      <c r="R1073" s="6"/>
      <c r="S1073" s="6"/>
      <c r="T1073" s="6"/>
      <c r="U1073" s="6"/>
      <c r="V1073" s="6"/>
      <c r="W1073" s="6"/>
      <c r="X1073" s="6"/>
      <c r="Y1073" s="6"/>
      <c r="Z1073" s="6"/>
      <c r="AA1073" s="6"/>
      <c r="AB1073" s="6"/>
      <c r="AC1073" s="6"/>
      <c r="AD1073" s="6"/>
      <c r="AE1073" s="6"/>
    </row>
    <row r="1074" spans="8:31" s="4" customFormat="1" ht="15" customHeight="1" x14ac:dyDescent="0.2">
      <c r="H1074" s="5"/>
      <c r="J1074" s="107"/>
      <c r="L1074" s="6"/>
      <c r="M1074" s="6"/>
      <c r="N1074" s="6"/>
      <c r="O1074" s="6"/>
      <c r="P1074" s="6"/>
      <c r="Q1074" s="6"/>
      <c r="R1074" s="6"/>
      <c r="S1074" s="6"/>
      <c r="T1074" s="6"/>
      <c r="U1074" s="6"/>
      <c r="V1074" s="6"/>
      <c r="W1074" s="6"/>
      <c r="X1074" s="6"/>
      <c r="Y1074" s="6"/>
      <c r="Z1074" s="6"/>
      <c r="AA1074" s="6"/>
      <c r="AB1074" s="6"/>
      <c r="AC1074" s="6"/>
      <c r="AD1074" s="6"/>
      <c r="AE1074" s="6"/>
    </row>
    <row r="1075" spans="8:31" s="4" customFormat="1" ht="15" customHeight="1" x14ac:dyDescent="0.2">
      <c r="H1075" s="5"/>
      <c r="J1075" s="107"/>
      <c r="L1075" s="6"/>
      <c r="M1075" s="6"/>
      <c r="N1075" s="6"/>
      <c r="O1075" s="6"/>
      <c r="P1075" s="6"/>
      <c r="Q1075" s="6"/>
      <c r="R1075" s="6"/>
      <c r="S1075" s="6"/>
      <c r="T1075" s="6"/>
      <c r="U1075" s="6"/>
      <c r="V1075" s="6"/>
      <c r="W1075" s="6"/>
      <c r="X1075" s="6"/>
      <c r="Y1075" s="6"/>
      <c r="Z1075" s="6"/>
      <c r="AA1075" s="6"/>
      <c r="AB1075" s="6"/>
      <c r="AC1075" s="6"/>
      <c r="AD1075" s="6"/>
      <c r="AE1075" s="6"/>
    </row>
    <row r="1076" spans="8:31" s="4" customFormat="1" ht="15" customHeight="1" x14ac:dyDescent="0.2">
      <c r="H1076" s="5"/>
      <c r="J1076" s="107"/>
      <c r="L1076" s="6"/>
      <c r="M1076" s="6"/>
      <c r="N1076" s="6"/>
      <c r="O1076" s="6"/>
      <c r="P1076" s="6"/>
      <c r="Q1076" s="6"/>
      <c r="R1076" s="6"/>
      <c r="S1076" s="6"/>
      <c r="T1076" s="6"/>
      <c r="U1076" s="6"/>
      <c r="V1076" s="6"/>
      <c r="W1076" s="6"/>
      <c r="X1076" s="6"/>
      <c r="Y1076" s="6"/>
      <c r="Z1076" s="6"/>
      <c r="AA1076" s="6"/>
      <c r="AB1076" s="6"/>
      <c r="AC1076" s="6"/>
      <c r="AD1076" s="6"/>
      <c r="AE1076" s="6"/>
    </row>
    <row r="1077" spans="8:31" s="4" customFormat="1" ht="15" customHeight="1" x14ac:dyDescent="0.2">
      <c r="H1077" s="5"/>
      <c r="J1077" s="107"/>
      <c r="L1077" s="6"/>
      <c r="M1077" s="6"/>
      <c r="N1077" s="6"/>
      <c r="O1077" s="6"/>
      <c r="P1077" s="6"/>
      <c r="Q1077" s="6"/>
      <c r="R1077" s="6"/>
      <c r="S1077" s="6"/>
      <c r="T1077" s="6"/>
      <c r="U1077" s="6"/>
      <c r="V1077" s="6"/>
      <c r="W1077" s="6"/>
      <c r="X1077" s="6"/>
      <c r="Y1077" s="6"/>
      <c r="Z1077" s="6"/>
      <c r="AA1077" s="6"/>
      <c r="AB1077" s="6"/>
      <c r="AC1077" s="6"/>
      <c r="AD1077" s="6"/>
      <c r="AE1077" s="6"/>
    </row>
    <row r="1078" spans="8:31" s="4" customFormat="1" ht="15" customHeight="1" x14ac:dyDescent="0.2">
      <c r="H1078" s="5"/>
      <c r="J1078" s="107"/>
      <c r="L1078" s="6"/>
      <c r="M1078" s="6"/>
      <c r="N1078" s="6"/>
      <c r="O1078" s="6"/>
      <c r="P1078" s="6"/>
      <c r="Q1078" s="6"/>
      <c r="R1078" s="6"/>
      <c r="S1078" s="6"/>
      <c r="T1078" s="6"/>
      <c r="U1078" s="6"/>
      <c r="V1078" s="6"/>
      <c r="W1078" s="6"/>
      <c r="X1078" s="6"/>
      <c r="Y1078" s="6"/>
      <c r="Z1078" s="6"/>
      <c r="AA1078" s="6"/>
      <c r="AB1078" s="6"/>
      <c r="AC1078" s="6"/>
      <c r="AD1078" s="6"/>
      <c r="AE1078" s="6"/>
    </row>
    <row r="1079" spans="8:31" s="4" customFormat="1" ht="15" customHeight="1" x14ac:dyDescent="0.2">
      <c r="H1079" s="5"/>
      <c r="J1079" s="107"/>
      <c r="L1079" s="6"/>
      <c r="M1079" s="6"/>
      <c r="N1079" s="6"/>
      <c r="O1079" s="6"/>
      <c r="P1079" s="6"/>
      <c r="Q1079" s="6"/>
      <c r="R1079" s="6"/>
      <c r="S1079" s="6"/>
      <c r="T1079" s="6"/>
      <c r="U1079" s="6"/>
      <c r="V1079" s="6"/>
      <c r="W1079" s="6"/>
      <c r="X1079" s="6"/>
      <c r="Y1079" s="6"/>
      <c r="Z1079" s="6"/>
      <c r="AA1079" s="6"/>
      <c r="AB1079" s="6"/>
      <c r="AC1079" s="6"/>
      <c r="AD1079" s="6"/>
      <c r="AE1079" s="6"/>
    </row>
    <row r="1080" spans="8:31" s="4" customFormat="1" ht="15" customHeight="1" x14ac:dyDescent="0.2">
      <c r="H1080" s="5"/>
      <c r="J1080" s="107"/>
      <c r="L1080" s="6"/>
      <c r="M1080" s="6"/>
      <c r="N1080" s="6"/>
      <c r="O1080" s="6"/>
      <c r="P1080" s="6"/>
      <c r="Q1080" s="6"/>
      <c r="R1080" s="6"/>
      <c r="S1080" s="6"/>
      <c r="T1080" s="6"/>
      <c r="U1080" s="6"/>
      <c r="V1080" s="6"/>
      <c r="W1080" s="6"/>
      <c r="X1080" s="6"/>
      <c r="Y1080" s="6"/>
      <c r="Z1080" s="6"/>
      <c r="AA1080" s="6"/>
      <c r="AB1080" s="6"/>
      <c r="AC1080" s="6"/>
      <c r="AD1080" s="6"/>
      <c r="AE1080" s="6"/>
    </row>
    <row r="1081" spans="8:31" s="4" customFormat="1" ht="15" customHeight="1" x14ac:dyDescent="0.2">
      <c r="H1081" s="5"/>
      <c r="J1081" s="107"/>
      <c r="L1081" s="6"/>
      <c r="M1081" s="6"/>
      <c r="N1081" s="6"/>
      <c r="O1081" s="6"/>
      <c r="P1081" s="6"/>
      <c r="Q1081" s="6"/>
      <c r="R1081" s="6"/>
      <c r="S1081" s="6"/>
      <c r="T1081" s="6"/>
      <c r="U1081" s="6"/>
      <c r="V1081" s="6"/>
      <c r="W1081" s="6"/>
      <c r="X1081" s="6"/>
      <c r="Y1081" s="6"/>
      <c r="Z1081" s="6"/>
      <c r="AA1081" s="6"/>
      <c r="AB1081" s="6"/>
      <c r="AC1081" s="6"/>
      <c r="AD1081" s="6"/>
      <c r="AE1081" s="6"/>
    </row>
    <row r="1082" spans="8:31" s="4" customFormat="1" ht="15" customHeight="1" x14ac:dyDescent="0.2">
      <c r="H1082" s="5"/>
      <c r="J1082" s="107"/>
      <c r="L1082" s="6"/>
      <c r="M1082" s="6"/>
      <c r="N1082" s="6"/>
      <c r="O1082" s="6"/>
      <c r="P1082" s="6"/>
      <c r="Q1082" s="6"/>
      <c r="R1082" s="6"/>
      <c r="S1082" s="6"/>
      <c r="T1082" s="6"/>
      <c r="U1082" s="6"/>
      <c r="V1082" s="6"/>
      <c r="W1082" s="6"/>
      <c r="X1082" s="6"/>
      <c r="Y1082" s="6"/>
      <c r="Z1082" s="6"/>
      <c r="AA1082" s="6"/>
      <c r="AB1082" s="6"/>
      <c r="AC1082" s="6"/>
      <c r="AD1082" s="6"/>
      <c r="AE1082" s="6"/>
    </row>
    <row r="1083" spans="8:31" s="4" customFormat="1" ht="15" customHeight="1" x14ac:dyDescent="0.2">
      <c r="H1083" s="5"/>
      <c r="J1083" s="107"/>
      <c r="L1083" s="6"/>
      <c r="M1083" s="6"/>
      <c r="N1083" s="6"/>
      <c r="O1083" s="6"/>
      <c r="P1083" s="6"/>
      <c r="Q1083" s="6"/>
      <c r="R1083" s="6"/>
      <c r="S1083" s="6"/>
      <c r="T1083" s="6"/>
      <c r="U1083" s="6"/>
      <c r="V1083" s="6"/>
      <c r="W1083" s="6"/>
      <c r="X1083" s="6"/>
      <c r="Y1083" s="6"/>
      <c r="Z1083" s="6"/>
      <c r="AA1083" s="6"/>
      <c r="AB1083" s="6"/>
      <c r="AC1083" s="6"/>
      <c r="AD1083" s="6"/>
      <c r="AE1083" s="6"/>
    </row>
    <row r="1084" spans="8:31" s="4" customFormat="1" ht="15" customHeight="1" x14ac:dyDescent="0.2">
      <c r="H1084" s="5"/>
      <c r="J1084" s="107"/>
      <c r="L1084" s="6"/>
      <c r="M1084" s="6"/>
      <c r="N1084" s="6"/>
      <c r="O1084" s="6"/>
      <c r="P1084" s="6"/>
      <c r="Q1084" s="6"/>
      <c r="R1084" s="6"/>
      <c r="S1084" s="6"/>
      <c r="T1084" s="6"/>
      <c r="U1084" s="6"/>
      <c r="V1084" s="6"/>
      <c r="W1084" s="6"/>
      <c r="X1084" s="6"/>
      <c r="Y1084" s="6"/>
      <c r="Z1084" s="6"/>
      <c r="AA1084" s="6"/>
      <c r="AB1084" s="6"/>
      <c r="AC1084" s="6"/>
      <c r="AD1084" s="6"/>
      <c r="AE1084" s="6"/>
    </row>
    <row r="1085" spans="8:31" s="4" customFormat="1" ht="15" customHeight="1" x14ac:dyDescent="0.2">
      <c r="H1085" s="5"/>
      <c r="J1085" s="107"/>
      <c r="L1085" s="6"/>
      <c r="M1085" s="6"/>
      <c r="N1085" s="6"/>
      <c r="O1085" s="6"/>
      <c r="P1085" s="6"/>
      <c r="Q1085" s="6"/>
      <c r="R1085" s="6"/>
      <c r="S1085" s="6"/>
      <c r="T1085" s="6"/>
      <c r="U1085" s="6"/>
      <c r="V1085" s="6"/>
      <c r="W1085" s="6"/>
      <c r="X1085" s="6"/>
      <c r="Y1085" s="6"/>
      <c r="Z1085" s="6"/>
      <c r="AA1085" s="6"/>
      <c r="AB1085" s="6"/>
      <c r="AC1085" s="6"/>
      <c r="AD1085" s="6"/>
      <c r="AE1085" s="6"/>
    </row>
    <row r="1086" spans="8:31" s="4" customFormat="1" ht="15" customHeight="1" x14ac:dyDescent="0.2">
      <c r="H1086" s="5"/>
      <c r="J1086" s="107"/>
      <c r="L1086" s="6"/>
      <c r="M1086" s="6"/>
      <c r="N1086" s="6"/>
      <c r="O1086" s="6"/>
      <c r="P1086" s="6"/>
      <c r="Q1086" s="6"/>
      <c r="R1086" s="6"/>
      <c r="S1086" s="6"/>
      <c r="T1086" s="6"/>
      <c r="U1086" s="6"/>
      <c r="V1086" s="6"/>
      <c r="W1086" s="6"/>
      <c r="X1086" s="6"/>
      <c r="Y1086" s="6"/>
      <c r="Z1086" s="6"/>
      <c r="AA1086" s="6"/>
      <c r="AB1086" s="6"/>
      <c r="AC1086" s="6"/>
      <c r="AD1086" s="6"/>
      <c r="AE1086" s="6"/>
    </row>
    <row r="1087" spans="8:31" s="4" customFormat="1" ht="15" customHeight="1" x14ac:dyDescent="0.2">
      <c r="H1087" s="5"/>
      <c r="J1087" s="107"/>
      <c r="L1087" s="6"/>
      <c r="M1087" s="6"/>
      <c r="N1087" s="6"/>
      <c r="O1087" s="6"/>
      <c r="P1087" s="6"/>
      <c r="Q1087" s="6"/>
      <c r="R1087" s="6"/>
      <c r="S1087" s="6"/>
      <c r="T1087" s="6"/>
      <c r="U1087" s="6"/>
      <c r="V1087" s="6"/>
      <c r="W1087" s="6"/>
      <c r="X1087" s="6"/>
      <c r="Y1087" s="6"/>
      <c r="Z1087" s="6"/>
      <c r="AA1087" s="6"/>
      <c r="AB1087" s="6"/>
      <c r="AC1087" s="6"/>
      <c r="AD1087" s="6"/>
      <c r="AE1087" s="6"/>
    </row>
    <row r="1088" spans="8:31" s="4" customFormat="1" ht="15" customHeight="1" x14ac:dyDescent="0.2">
      <c r="H1088" s="5"/>
      <c r="J1088" s="107"/>
      <c r="L1088" s="6"/>
      <c r="M1088" s="6"/>
      <c r="N1088" s="6"/>
      <c r="O1088" s="6"/>
      <c r="P1088" s="6"/>
      <c r="Q1088" s="6"/>
      <c r="R1088" s="6"/>
      <c r="S1088" s="6"/>
      <c r="T1088" s="6"/>
      <c r="U1088" s="6"/>
      <c r="V1088" s="6"/>
      <c r="W1088" s="6"/>
      <c r="X1088" s="6"/>
      <c r="Y1088" s="6"/>
      <c r="Z1088" s="6"/>
      <c r="AA1088" s="6"/>
      <c r="AB1088" s="6"/>
      <c r="AC1088" s="6"/>
      <c r="AD1088" s="6"/>
      <c r="AE1088" s="6"/>
    </row>
    <row r="1089" spans="8:31" s="4" customFormat="1" ht="15" customHeight="1" x14ac:dyDescent="0.2">
      <c r="H1089" s="5"/>
      <c r="J1089" s="107"/>
      <c r="L1089" s="6"/>
      <c r="M1089" s="6"/>
      <c r="N1089" s="6"/>
      <c r="O1089" s="6"/>
      <c r="P1089" s="6"/>
      <c r="Q1089" s="6"/>
      <c r="R1089" s="6"/>
      <c r="S1089" s="6"/>
      <c r="T1089" s="6"/>
      <c r="U1089" s="6"/>
      <c r="V1089" s="6"/>
      <c r="W1089" s="6"/>
      <c r="X1089" s="6"/>
      <c r="Y1089" s="6"/>
      <c r="Z1089" s="6"/>
      <c r="AA1089" s="6"/>
      <c r="AB1089" s="6"/>
      <c r="AC1089" s="6"/>
      <c r="AD1089" s="6"/>
      <c r="AE1089" s="6"/>
    </row>
    <row r="1090" spans="8:31" s="4" customFormat="1" ht="15" customHeight="1" x14ac:dyDescent="0.2">
      <c r="H1090" s="5"/>
      <c r="J1090" s="107"/>
      <c r="L1090" s="6"/>
      <c r="M1090" s="6"/>
      <c r="N1090" s="6"/>
      <c r="O1090" s="6"/>
      <c r="P1090" s="6"/>
      <c r="Q1090" s="6"/>
      <c r="R1090" s="6"/>
      <c r="S1090" s="6"/>
      <c r="T1090" s="6"/>
      <c r="U1090" s="6"/>
      <c r="V1090" s="6"/>
      <c r="W1090" s="6"/>
      <c r="X1090" s="6"/>
      <c r="Y1090" s="6"/>
      <c r="Z1090" s="6"/>
      <c r="AA1090" s="6"/>
      <c r="AB1090" s="6"/>
      <c r="AC1090" s="6"/>
      <c r="AD1090" s="6"/>
      <c r="AE1090" s="6"/>
    </row>
    <row r="1091" spans="8:31" s="4" customFormat="1" ht="15" customHeight="1" x14ac:dyDescent="0.2">
      <c r="H1091" s="5"/>
      <c r="J1091" s="107"/>
      <c r="L1091" s="6"/>
      <c r="M1091" s="6"/>
      <c r="N1091" s="6"/>
      <c r="O1091" s="6"/>
      <c r="P1091" s="6"/>
      <c r="Q1091" s="6"/>
      <c r="R1091" s="6"/>
      <c r="S1091" s="6"/>
      <c r="T1091" s="6"/>
      <c r="U1091" s="6"/>
      <c r="V1091" s="6"/>
      <c r="W1091" s="6"/>
      <c r="X1091" s="6"/>
      <c r="Y1091" s="6"/>
      <c r="Z1091" s="6"/>
      <c r="AA1091" s="6"/>
      <c r="AB1091" s="6"/>
      <c r="AC1091" s="6"/>
      <c r="AD1091" s="6"/>
      <c r="AE1091" s="6"/>
    </row>
    <row r="1092" spans="8:31" s="4" customFormat="1" ht="15" customHeight="1" x14ac:dyDescent="0.2">
      <c r="H1092" s="5"/>
      <c r="J1092" s="107"/>
      <c r="L1092" s="6"/>
      <c r="M1092" s="6"/>
      <c r="N1092" s="6"/>
      <c r="O1092" s="6"/>
      <c r="P1092" s="6"/>
      <c r="Q1092" s="6"/>
      <c r="R1092" s="6"/>
      <c r="S1092" s="6"/>
      <c r="T1092" s="6"/>
      <c r="U1092" s="6"/>
      <c r="V1092" s="6"/>
      <c r="W1092" s="6"/>
      <c r="X1092" s="6"/>
      <c r="Y1092" s="6"/>
      <c r="Z1092" s="6"/>
      <c r="AA1092" s="6"/>
      <c r="AB1092" s="6"/>
      <c r="AC1092" s="6"/>
      <c r="AD1092" s="6"/>
      <c r="AE1092" s="6"/>
    </row>
    <row r="1093" spans="8:31" s="4" customFormat="1" ht="15" customHeight="1" x14ac:dyDescent="0.2">
      <c r="H1093" s="5"/>
      <c r="J1093" s="107"/>
      <c r="L1093" s="6"/>
      <c r="M1093" s="6"/>
      <c r="N1093" s="6"/>
      <c r="O1093" s="6"/>
      <c r="P1093" s="6"/>
      <c r="Q1093" s="6"/>
      <c r="R1093" s="6"/>
      <c r="S1093" s="6"/>
      <c r="T1093" s="6"/>
      <c r="U1093" s="6"/>
      <c r="V1093" s="6"/>
      <c r="W1093" s="6"/>
      <c r="X1093" s="6"/>
      <c r="Y1093" s="6"/>
      <c r="Z1093" s="6"/>
      <c r="AA1093" s="6"/>
      <c r="AB1093" s="6"/>
      <c r="AC1093" s="6"/>
      <c r="AD1093" s="6"/>
      <c r="AE1093" s="6"/>
    </row>
    <row r="1094" spans="8:31" s="4" customFormat="1" ht="15" customHeight="1" x14ac:dyDescent="0.2">
      <c r="H1094" s="5"/>
      <c r="J1094" s="107"/>
      <c r="L1094" s="6"/>
      <c r="M1094" s="6"/>
      <c r="N1094" s="6"/>
      <c r="O1094" s="6"/>
      <c r="P1094" s="6"/>
      <c r="Q1094" s="6"/>
      <c r="R1094" s="6"/>
      <c r="S1094" s="6"/>
      <c r="T1094" s="6"/>
      <c r="U1094" s="6"/>
      <c r="V1094" s="6"/>
      <c r="W1094" s="6"/>
      <c r="X1094" s="6"/>
      <c r="Y1094" s="6"/>
      <c r="Z1094" s="6"/>
      <c r="AA1094" s="6"/>
      <c r="AB1094" s="6"/>
      <c r="AC1094" s="6"/>
      <c r="AD1094" s="6"/>
      <c r="AE1094" s="6"/>
    </row>
    <row r="1095" spans="8:31" s="4" customFormat="1" ht="15" customHeight="1" x14ac:dyDescent="0.2">
      <c r="H1095" s="5"/>
      <c r="J1095" s="107"/>
      <c r="L1095" s="6"/>
      <c r="M1095" s="6"/>
      <c r="N1095" s="6"/>
      <c r="O1095" s="6"/>
      <c r="P1095" s="6"/>
      <c r="Q1095" s="6"/>
      <c r="R1095" s="6"/>
      <c r="S1095" s="6"/>
      <c r="T1095" s="6"/>
      <c r="U1095" s="6"/>
      <c r="V1095" s="6"/>
      <c r="W1095" s="6"/>
      <c r="X1095" s="6"/>
      <c r="Y1095" s="6"/>
      <c r="Z1095" s="6"/>
      <c r="AA1095" s="6"/>
      <c r="AB1095" s="6"/>
      <c r="AC1095" s="6"/>
      <c r="AD1095" s="6"/>
      <c r="AE1095" s="6"/>
    </row>
    <row r="1096" spans="8:31" s="4" customFormat="1" ht="15" customHeight="1" x14ac:dyDescent="0.2">
      <c r="H1096" s="5"/>
      <c r="J1096" s="107"/>
      <c r="L1096" s="6"/>
      <c r="M1096" s="6"/>
      <c r="N1096" s="6"/>
      <c r="O1096" s="6"/>
      <c r="P1096" s="6"/>
      <c r="Q1096" s="6"/>
      <c r="R1096" s="6"/>
      <c r="S1096" s="6"/>
      <c r="T1096" s="6"/>
      <c r="U1096" s="6"/>
      <c r="V1096" s="6"/>
      <c r="W1096" s="6"/>
      <c r="X1096" s="6"/>
      <c r="Y1096" s="6"/>
      <c r="Z1096" s="6"/>
      <c r="AA1096" s="6"/>
      <c r="AB1096" s="6"/>
      <c r="AC1096" s="6"/>
      <c r="AD1096" s="6"/>
      <c r="AE1096" s="6"/>
    </row>
    <row r="1097" spans="8:31" s="4" customFormat="1" ht="15" customHeight="1" x14ac:dyDescent="0.2">
      <c r="H1097" s="5"/>
      <c r="J1097" s="107"/>
      <c r="L1097" s="6"/>
      <c r="M1097" s="6"/>
      <c r="N1097" s="6"/>
      <c r="O1097" s="6"/>
      <c r="P1097" s="6"/>
      <c r="Q1097" s="6"/>
      <c r="R1097" s="6"/>
      <c r="S1097" s="6"/>
      <c r="T1097" s="6"/>
      <c r="U1097" s="6"/>
      <c r="V1097" s="6"/>
      <c r="W1097" s="6"/>
      <c r="X1097" s="6"/>
      <c r="Y1097" s="6"/>
      <c r="Z1097" s="6"/>
      <c r="AA1097" s="6"/>
      <c r="AB1097" s="6"/>
      <c r="AC1097" s="6"/>
      <c r="AD1097" s="6"/>
      <c r="AE1097" s="6"/>
    </row>
    <row r="1098" spans="8:31" s="4" customFormat="1" ht="15" customHeight="1" x14ac:dyDescent="0.2">
      <c r="H1098" s="5"/>
      <c r="J1098" s="107"/>
      <c r="L1098" s="6"/>
      <c r="M1098" s="6"/>
      <c r="N1098" s="6"/>
      <c r="O1098" s="6"/>
      <c r="P1098" s="6"/>
      <c r="Q1098" s="6"/>
      <c r="R1098" s="6"/>
      <c r="S1098" s="6"/>
      <c r="T1098" s="6"/>
      <c r="U1098" s="6"/>
      <c r="V1098" s="6"/>
      <c r="W1098" s="6"/>
      <c r="X1098" s="6"/>
      <c r="Y1098" s="6"/>
      <c r="Z1098" s="6"/>
      <c r="AA1098" s="6"/>
      <c r="AB1098" s="6"/>
      <c r="AC1098" s="6"/>
      <c r="AD1098" s="6"/>
      <c r="AE1098" s="6"/>
    </row>
    <row r="1099" spans="8:31" s="4" customFormat="1" ht="15" customHeight="1" x14ac:dyDescent="0.2">
      <c r="H1099" s="5"/>
      <c r="J1099" s="107"/>
      <c r="L1099" s="6"/>
      <c r="M1099" s="6"/>
      <c r="N1099" s="6"/>
      <c r="O1099" s="6"/>
      <c r="P1099" s="6"/>
      <c r="Q1099" s="6"/>
      <c r="R1099" s="6"/>
      <c r="S1099" s="6"/>
      <c r="T1099" s="6"/>
      <c r="U1099" s="6"/>
      <c r="V1099" s="6"/>
      <c r="W1099" s="6"/>
      <c r="X1099" s="6"/>
      <c r="Y1099" s="6"/>
      <c r="Z1099" s="6"/>
      <c r="AA1099" s="6"/>
      <c r="AB1099" s="6"/>
      <c r="AC1099" s="6"/>
      <c r="AD1099" s="6"/>
      <c r="AE1099" s="6"/>
    </row>
    <row r="1100" spans="8:31" s="4" customFormat="1" ht="15" customHeight="1" x14ac:dyDescent="0.2">
      <c r="H1100" s="5"/>
      <c r="J1100" s="107"/>
      <c r="L1100" s="6"/>
      <c r="M1100" s="6"/>
      <c r="N1100" s="6"/>
      <c r="O1100" s="6"/>
      <c r="P1100" s="6"/>
      <c r="Q1100" s="6"/>
      <c r="R1100" s="6"/>
      <c r="S1100" s="6"/>
      <c r="T1100" s="6"/>
      <c r="U1100" s="6"/>
      <c r="V1100" s="6"/>
      <c r="W1100" s="6"/>
      <c r="X1100" s="6"/>
      <c r="Y1100" s="6"/>
      <c r="Z1100" s="6"/>
      <c r="AA1100" s="6"/>
      <c r="AB1100" s="6"/>
      <c r="AC1100" s="6"/>
      <c r="AD1100" s="6"/>
      <c r="AE1100" s="6"/>
    </row>
    <row r="1101" spans="8:31" s="4" customFormat="1" ht="15" customHeight="1" x14ac:dyDescent="0.2">
      <c r="H1101" s="5"/>
      <c r="J1101" s="107"/>
      <c r="L1101" s="6"/>
      <c r="M1101" s="6"/>
      <c r="N1101" s="6"/>
      <c r="O1101" s="6"/>
      <c r="P1101" s="6"/>
      <c r="Q1101" s="6"/>
      <c r="R1101" s="6"/>
      <c r="S1101" s="6"/>
      <c r="T1101" s="6"/>
      <c r="U1101" s="6"/>
      <c r="V1101" s="6"/>
      <c r="W1101" s="6"/>
      <c r="X1101" s="6"/>
      <c r="Y1101" s="6"/>
      <c r="Z1101" s="6"/>
      <c r="AA1101" s="6"/>
      <c r="AB1101" s="6"/>
      <c r="AC1101" s="6"/>
      <c r="AD1101" s="6"/>
      <c r="AE1101" s="6"/>
    </row>
    <row r="1102" spans="8:31" s="4" customFormat="1" ht="15" customHeight="1" x14ac:dyDescent="0.2">
      <c r="H1102" s="5"/>
      <c r="J1102" s="107"/>
      <c r="L1102" s="6"/>
      <c r="M1102" s="6"/>
      <c r="N1102" s="6"/>
      <c r="O1102" s="6"/>
      <c r="P1102" s="6"/>
      <c r="Q1102" s="6"/>
      <c r="R1102" s="6"/>
      <c r="S1102" s="6"/>
      <c r="T1102" s="6"/>
      <c r="U1102" s="6"/>
      <c r="V1102" s="6"/>
      <c r="W1102" s="6"/>
      <c r="X1102" s="6"/>
      <c r="Y1102" s="6"/>
      <c r="Z1102" s="6"/>
      <c r="AA1102" s="6"/>
      <c r="AB1102" s="6"/>
      <c r="AC1102" s="6"/>
      <c r="AD1102" s="6"/>
      <c r="AE1102" s="6"/>
    </row>
    <row r="1103" spans="8:31" s="4" customFormat="1" ht="15" customHeight="1" x14ac:dyDescent="0.2">
      <c r="H1103" s="5"/>
      <c r="J1103" s="107"/>
      <c r="L1103" s="6"/>
      <c r="M1103" s="6"/>
      <c r="N1103" s="6"/>
      <c r="O1103" s="6"/>
      <c r="P1103" s="6"/>
      <c r="Q1103" s="6"/>
      <c r="R1103" s="6"/>
      <c r="S1103" s="6"/>
      <c r="T1103" s="6"/>
      <c r="U1103" s="6"/>
      <c r="V1103" s="6"/>
      <c r="W1103" s="6"/>
      <c r="X1103" s="6"/>
      <c r="Y1103" s="6"/>
      <c r="Z1103" s="6"/>
      <c r="AA1103" s="6"/>
      <c r="AB1103" s="6"/>
      <c r="AC1103" s="6"/>
      <c r="AD1103" s="6"/>
      <c r="AE1103" s="6"/>
    </row>
    <row r="1104" spans="8:31" s="4" customFormat="1" ht="15" customHeight="1" x14ac:dyDescent="0.2">
      <c r="H1104" s="5"/>
      <c r="J1104" s="107"/>
      <c r="L1104" s="6"/>
      <c r="M1104" s="6"/>
      <c r="N1104" s="6"/>
      <c r="O1104" s="6"/>
      <c r="P1104" s="6"/>
      <c r="Q1104" s="6"/>
      <c r="R1104" s="6"/>
      <c r="S1104" s="6"/>
      <c r="T1104" s="6"/>
      <c r="U1104" s="6"/>
      <c r="V1104" s="6"/>
      <c r="W1104" s="6"/>
      <c r="X1104" s="6"/>
      <c r="Y1104" s="6"/>
      <c r="Z1104" s="6"/>
      <c r="AA1104" s="6"/>
      <c r="AB1104" s="6"/>
      <c r="AC1104" s="6"/>
      <c r="AD1104" s="6"/>
      <c r="AE1104" s="6"/>
    </row>
    <row r="1105" spans="8:31" s="4" customFormat="1" ht="15" customHeight="1" x14ac:dyDescent="0.2">
      <c r="H1105" s="5"/>
      <c r="J1105" s="107"/>
      <c r="L1105" s="6"/>
      <c r="M1105" s="6"/>
      <c r="N1105" s="6"/>
      <c r="O1105" s="6"/>
      <c r="P1105" s="6"/>
      <c r="Q1105" s="6"/>
      <c r="R1105" s="6"/>
      <c r="S1105" s="6"/>
      <c r="T1105" s="6"/>
      <c r="U1105" s="6"/>
      <c r="V1105" s="6"/>
      <c r="W1105" s="6"/>
      <c r="X1105" s="6"/>
      <c r="Y1105" s="6"/>
      <c r="Z1105" s="6"/>
      <c r="AA1105" s="6"/>
      <c r="AB1105" s="6"/>
      <c r="AC1105" s="6"/>
      <c r="AD1105" s="6"/>
      <c r="AE1105" s="6"/>
    </row>
    <row r="1106" spans="8:31" s="4" customFormat="1" ht="15" customHeight="1" x14ac:dyDescent="0.2">
      <c r="H1106" s="5"/>
      <c r="J1106" s="107"/>
      <c r="L1106" s="6"/>
      <c r="M1106" s="6"/>
      <c r="N1106" s="6"/>
      <c r="O1106" s="6"/>
      <c r="P1106" s="6"/>
      <c r="Q1106" s="6"/>
      <c r="R1106" s="6"/>
      <c r="S1106" s="6"/>
      <c r="T1106" s="6"/>
      <c r="U1106" s="6"/>
      <c r="V1106" s="6"/>
      <c r="W1106" s="6"/>
      <c r="X1106" s="6"/>
      <c r="Y1106" s="6"/>
      <c r="Z1106" s="6"/>
      <c r="AA1106" s="6"/>
      <c r="AB1106" s="6"/>
      <c r="AC1106" s="6"/>
      <c r="AD1106" s="6"/>
      <c r="AE1106" s="6"/>
    </row>
    <row r="1107" spans="8:31" s="4" customFormat="1" ht="15" customHeight="1" x14ac:dyDescent="0.2">
      <c r="H1107" s="5"/>
      <c r="J1107" s="107"/>
      <c r="L1107" s="6"/>
      <c r="M1107" s="6"/>
      <c r="N1107" s="6"/>
      <c r="O1107" s="6"/>
      <c r="P1107" s="6"/>
      <c r="Q1107" s="6"/>
      <c r="R1107" s="6"/>
      <c r="S1107" s="6"/>
      <c r="T1107" s="6"/>
      <c r="U1107" s="6"/>
      <c r="V1107" s="6"/>
      <c r="W1107" s="6"/>
      <c r="X1107" s="6"/>
      <c r="Y1107" s="6"/>
      <c r="Z1107" s="6"/>
      <c r="AA1107" s="6"/>
      <c r="AB1107" s="6"/>
      <c r="AC1107" s="6"/>
      <c r="AD1107" s="6"/>
      <c r="AE1107" s="6"/>
    </row>
    <row r="1108" spans="8:31" s="4" customFormat="1" ht="15" customHeight="1" x14ac:dyDescent="0.2">
      <c r="H1108" s="5"/>
      <c r="J1108" s="107"/>
      <c r="L1108" s="6"/>
      <c r="M1108" s="6"/>
      <c r="N1108" s="6"/>
      <c r="O1108" s="6"/>
      <c r="P1108" s="6"/>
      <c r="Q1108" s="6"/>
      <c r="R1108" s="6"/>
      <c r="S1108" s="6"/>
      <c r="T1108" s="6"/>
      <c r="U1108" s="6"/>
      <c r="V1108" s="6"/>
      <c r="W1108" s="6"/>
      <c r="X1108" s="6"/>
      <c r="Y1108" s="6"/>
      <c r="Z1108" s="6"/>
      <c r="AA1108" s="6"/>
      <c r="AB1108" s="6"/>
      <c r="AC1108" s="6"/>
      <c r="AD1108" s="6"/>
      <c r="AE1108" s="6"/>
    </row>
    <row r="1109" spans="8:31" s="4" customFormat="1" ht="15" customHeight="1" x14ac:dyDescent="0.2">
      <c r="H1109" s="5"/>
      <c r="J1109" s="107"/>
      <c r="L1109" s="6"/>
      <c r="M1109" s="6"/>
      <c r="N1109" s="6"/>
      <c r="O1109" s="6"/>
      <c r="P1109" s="6"/>
      <c r="Q1109" s="6"/>
      <c r="R1109" s="6"/>
      <c r="S1109" s="6"/>
      <c r="T1109" s="6"/>
      <c r="U1109" s="6"/>
      <c r="V1109" s="6"/>
      <c r="W1109" s="6"/>
      <c r="X1109" s="6"/>
      <c r="Y1109" s="6"/>
      <c r="Z1109" s="6"/>
      <c r="AA1109" s="6"/>
      <c r="AB1109" s="6"/>
      <c r="AC1109" s="6"/>
      <c r="AD1109" s="6"/>
      <c r="AE1109" s="6"/>
    </row>
    <row r="1110" spans="8:31" s="4" customFormat="1" ht="15" customHeight="1" x14ac:dyDescent="0.2">
      <c r="H1110" s="5"/>
      <c r="J1110" s="107"/>
      <c r="L1110" s="6"/>
      <c r="M1110" s="6"/>
      <c r="N1110" s="6"/>
      <c r="O1110" s="6"/>
      <c r="P1110" s="6"/>
      <c r="Q1110" s="6"/>
      <c r="R1110" s="6"/>
      <c r="S1110" s="6"/>
      <c r="T1110" s="6"/>
      <c r="U1110" s="6"/>
      <c r="V1110" s="6"/>
      <c r="W1110" s="6"/>
      <c r="X1110" s="6"/>
      <c r="Y1110" s="6"/>
      <c r="Z1110" s="6"/>
      <c r="AA1110" s="6"/>
      <c r="AB1110" s="6"/>
      <c r="AC1110" s="6"/>
      <c r="AD1110" s="6"/>
      <c r="AE1110" s="6"/>
    </row>
    <row r="1111" spans="8:31" s="4" customFormat="1" ht="15" customHeight="1" x14ac:dyDescent="0.2">
      <c r="H1111" s="5"/>
      <c r="J1111" s="107"/>
      <c r="L1111" s="6"/>
      <c r="M1111" s="6"/>
      <c r="N1111" s="6"/>
      <c r="O1111" s="6"/>
      <c r="P1111" s="6"/>
      <c r="Q1111" s="6"/>
      <c r="R1111" s="6"/>
      <c r="S1111" s="6"/>
      <c r="T1111" s="6"/>
      <c r="U1111" s="6"/>
      <c r="V1111" s="6"/>
      <c r="W1111" s="6"/>
      <c r="X1111" s="6"/>
      <c r="Y1111" s="6"/>
      <c r="Z1111" s="6"/>
      <c r="AA1111" s="6"/>
      <c r="AB1111" s="6"/>
      <c r="AC1111" s="6"/>
      <c r="AD1111" s="6"/>
      <c r="AE1111" s="6"/>
    </row>
    <row r="1112" spans="8:31" s="4" customFormat="1" ht="15" customHeight="1" x14ac:dyDescent="0.2">
      <c r="H1112" s="5"/>
      <c r="J1112" s="107"/>
      <c r="L1112" s="6"/>
      <c r="M1112" s="6"/>
      <c r="N1112" s="6"/>
      <c r="O1112" s="6"/>
      <c r="P1112" s="6"/>
      <c r="Q1112" s="6"/>
      <c r="R1112" s="6"/>
      <c r="S1112" s="6"/>
      <c r="T1112" s="6"/>
      <c r="U1112" s="6"/>
      <c r="V1112" s="6"/>
      <c r="W1112" s="6"/>
      <c r="X1112" s="6"/>
      <c r="Y1112" s="6"/>
      <c r="Z1112" s="6"/>
      <c r="AA1112" s="6"/>
      <c r="AB1112" s="6"/>
      <c r="AC1112" s="6"/>
      <c r="AD1112" s="6"/>
      <c r="AE1112" s="6"/>
    </row>
    <row r="1113" spans="8:31" s="4" customFormat="1" ht="15" customHeight="1" x14ac:dyDescent="0.2">
      <c r="H1113" s="5"/>
      <c r="J1113" s="107"/>
      <c r="L1113" s="6"/>
      <c r="M1113" s="6"/>
      <c r="N1113" s="6"/>
      <c r="O1113" s="6"/>
      <c r="P1113" s="6"/>
      <c r="Q1113" s="6"/>
      <c r="R1113" s="6"/>
      <c r="S1113" s="6"/>
      <c r="T1113" s="6"/>
      <c r="U1113" s="6"/>
      <c r="V1113" s="6"/>
      <c r="W1113" s="6"/>
      <c r="X1113" s="6"/>
      <c r="Y1113" s="6"/>
      <c r="Z1113" s="6"/>
      <c r="AA1113" s="6"/>
      <c r="AB1113" s="6"/>
      <c r="AC1113" s="6"/>
      <c r="AD1113" s="6"/>
      <c r="AE1113" s="6"/>
    </row>
    <row r="1114" spans="8:31" s="4" customFormat="1" ht="15" customHeight="1" x14ac:dyDescent="0.2">
      <c r="H1114" s="5"/>
      <c r="J1114" s="107"/>
      <c r="L1114" s="6"/>
      <c r="M1114" s="6"/>
      <c r="N1114" s="6"/>
      <c r="O1114" s="6"/>
      <c r="P1114" s="6"/>
      <c r="Q1114" s="6"/>
      <c r="R1114" s="6"/>
      <c r="S1114" s="6"/>
      <c r="T1114" s="6"/>
      <c r="U1114" s="6"/>
      <c r="V1114" s="6"/>
      <c r="W1114" s="6"/>
      <c r="X1114" s="6"/>
      <c r="Y1114" s="6"/>
      <c r="Z1114" s="6"/>
      <c r="AA1114" s="6"/>
      <c r="AB1114" s="6"/>
      <c r="AC1114" s="6"/>
      <c r="AD1114" s="6"/>
      <c r="AE1114" s="6"/>
    </row>
    <row r="1115" spans="8:31" s="4" customFormat="1" ht="15" customHeight="1" x14ac:dyDescent="0.2">
      <c r="H1115" s="5"/>
      <c r="J1115" s="107"/>
      <c r="L1115" s="6"/>
      <c r="M1115" s="6"/>
      <c r="N1115" s="6"/>
      <c r="O1115" s="6"/>
      <c r="P1115" s="6"/>
      <c r="Q1115" s="6"/>
      <c r="R1115" s="6"/>
      <c r="S1115" s="6"/>
      <c r="T1115" s="6"/>
      <c r="U1115" s="6"/>
      <c r="V1115" s="6"/>
      <c r="W1115" s="6"/>
      <c r="X1115" s="6"/>
      <c r="Y1115" s="6"/>
      <c r="Z1115" s="6"/>
      <c r="AA1115" s="6"/>
      <c r="AB1115" s="6"/>
      <c r="AC1115" s="6"/>
      <c r="AD1115" s="6"/>
      <c r="AE1115" s="6"/>
    </row>
    <row r="1116" spans="8:31" s="4" customFormat="1" ht="15" customHeight="1" x14ac:dyDescent="0.2">
      <c r="H1116" s="5"/>
      <c r="J1116" s="107"/>
      <c r="L1116" s="6"/>
      <c r="M1116" s="6"/>
      <c r="N1116" s="6"/>
      <c r="O1116" s="6"/>
      <c r="P1116" s="6"/>
      <c r="Q1116" s="6"/>
      <c r="R1116" s="6"/>
      <c r="S1116" s="6"/>
      <c r="T1116" s="6"/>
      <c r="U1116" s="6"/>
      <c r="V1116" s="6"/>
      <c r="W1116" s="6"/>
      <c r="X1116" s="6"/>
      <c r="Y1116" s="6"/>
      <c r="Z1116" s="6"/>
      <c r="AA1116" s="6"/>
      <c r="AB1116" s="6"/>
      <c r="AC1116" s="6"/>
      <c r="AD1116" s="6"/>
      <c r="AE1116" s="6"/>
    </row>
    <row r="1117" spans="8:31" s="4" customFormat="1" ht="15" customHeight="1" x14ac:dyDescent="0.2">
      <c r="H1117" s="5"/>
      <c r="J1117" s="107"/>
      <c r="L1117" s="6"/>
      <c r="M1117" s="6"/>
      <c r="N1117" s="6"/>
      <c r="O1117" s="6"/>
      <c r="P1117" s="6"/>
      <c r="Q1117" s="6"/>
      <c r="R1117" s="6"/>
      <c r="S1117" s="6"/>
      <c r="T1117" s="6"/>
      <c r="U1117" s="6"/>
      <c r="V1117" s="6"/>
      <c r="W1117" s="6"/>
      <c r="X1117" s="6"/>
      <c r="Y1117" s="6"/>
      <c r="Z1117" s="6"/>
      <c r="AA1117" s="6"/>
      <c r="AB1117" s="6"/>
      <c r="AC1117" s="6"/>
      <c r="AD1117" s="6"/>
      <c r="AE1117" s="6"/>
    </row>
    <row r="1118" spans="8:31" s="4" customFormat="1" ht="15" customHeight="1" x14ac:dyDescent="0.2">
      <c r="H1118" s="5"/>
      <c r="J1118" s="107"/>
      <c r="L1118" s="6"/>
      <c r="M1118" s="6"/>
      <c r="N1118" s="6"/>
      <c r="O1118" s="6"/>
      <c r="P1118" s="6"/>
      <c r="Q1118" s="6"/>
      <c r="R1118" s="6"/>
      <c r="S1118" s="6"/>
      <c r="T1118" s="6"/>
      <c r="U1118" s="6"/>
      <c r="V1118" s="6"/>
      <c r="W1118" s="6"/>
      <c r="X1118" s="6"/>
      <c r="Y1118" s="6"/>
      <c r="Z1118" s="6"/>
      <c r="AA1118" s="6"/>
      <c r="AB1118" s="6"/>
      <c r="AC1118" s="6"/>
      <c r="AD1118" s="6"/>
      <c r="AE1118" s="6"/>
    </row>
    <row r="1119" spans="8:31" s="4" customFormat="1" ht="15" customHeight="1" x14ac:dyDescent="0.2">
      <c r="H1119" s="5"/>
      <c r="J1119" s="107"/>
      <c r="L1119" s="6"/>
      <c r="M1119" s="6"/>
      <c r="N1119" s="6"/>
      <c r="O1119" s="6"/>
      <c r="P1119" s="6"/>
      <c r="Q1119" s="6"/>
      <c r="R1119" s="6"/>
      <c r="S1119" s="6"/>
      <c r="T1119" s="6"/>
      <c r="U1119" s="6"/>
      <c r="V1119" s="6"/>
      <c r="W1119" s="6"/>
      <c r="X1119" s="6"/>
      <c r="Y1119" s="6"/>
      <c r="Z1119" s="6"/>
      <c r="AA1119" s="6"/>
      <c r="AB1119" s="6"/>
      <c r="AC1119" s="6"/>
      <c r="AD1119" s="6"/>
      <c r="AE1119" s="6"/>
    </row>
    <row r="1120" spans="8:31" s="4" customFormat="1" ht="15" customHeight="1" x14ac:dyDescent="0.2">
      <c r="H1120" s="5"/>
      <c r="J1120" s="107"/>
      <c r="L1120" s="6"/>
      <c r="M1120" s="6"/>
      <c r="N1120" s="6"/>
      <c r="O1120" s="6"/>
      <c r="P1120" s="6"/>
      <c r="Q1120" s="6"/>
      <c r="R1120" s="6"/>
      <c r="S1120" s="6"/>
      <c r="T1120" s="6"/>
      <c r="U1120" s="6"/>
      <c r="V1120" s="6"/>
      <c r="W1120" s="6"/>
      <c r="X1120" s="6"/>
      <c r="Y1120" s="6"/>
      <c r="Z1120" s="6"/>
      <c r="AA1120" s="6"/>
      <c r="AB1120" s="6"/>
      <c r="AC1120" s="6"/>
      <c r="AD1120" s="6"/>
      <c r="AE1120" s="6"/>
    </row>
    <row r="1121" spans="8:31" s="4" customFormat="1" ht="15" customHeight="1" x14ac:dyDescent="0.2">
      <c r="H1121" s="5"/>
      <c r="J1121" s="107"/>
      <c r="L1121" s="6"/>
      <c r="M1121" s="6"/>
      <c r="N1121" s="6"/>
      <c r="O1121" s="6"/>
      <c r="P1121" s="6"/>
      <c r="Q1121" s="6"/>
      <c r="R1121" s="6"/>
      <c r="S1121" s="6"/>
      <c r="T1121" s="6"/>
      <c r="U1121" s="6"/>
      <c r="V1121" s="6"/>
      <c r="W1121" s="6"/>
      <c r="X1121" s="6"/>
      <c r="Y1121" s="6"/>
      <c r="Z1121" s="6"/>
      <c r="AA1121" s="6"/>
      <c r="AB1121" s="6"/>
      <c r="AC1121" s="6"/>
      <c r="AD1121" s="6"/>
      <c r="AE1121" s="6"/>
    </row>
    <row r="1122" spans="8:31" s="4" customFormat="1" ht="15" customHeight="1" x14ac:dyDescent="0.2">
      <c r="H1122" s="5"/>
      <c r="J1122" s="107"/>
      <c r="L1122" s="6"/>
      <c r="M1122" s="6"/>
      <c r="N1122" s="6"/>
      <c r="O1122" s="6"/>
      <c r="P1122" s="6"/>
      <c r="Q1122" s="6"/>
      <c r="R1122" s="6"/>
      <c r="S1122" s="6"/>
      <c r="T1122" s="6"/>
      <c r="U1122" s="6"/>
      <c r="V1122" s="6"/>
      <c r="W1122" s="6"/>
      <c r="X1122" s="6"/>
      <c r="Y1122" s="6"/>
      <c r="Z1122" s="6"/>
      <c r="AA1122" s="6"/>
      <c r="AB1122" s="6"/>
      <c r="AC1122" s="6"/>
      <c r="AD1122" s="6"/>
      <c r="AE1122" s="6"/>
    </row>
    <row r="1123" spans="8:31" s="4" customFormat="1" ht="15" customHeight="1" x14ac:dyDescent="0.2">
      <c r="H1123" s="5"/>
      <c r="J1123" s="107"/>
      <c r="L1123" s="6"/>
      <c r="M1123" s="6"/>
      <c r="N1123" s="6"/>
      <c r="O1123" s="6"/>
      <c r="P1123" s="6"/>
      <c r="Q1123" s="6"/>
      <c r="R1123" s="6"/>
      <c r="S1123" s="6"/>
      <c r="T1123" s="6"/>
      <c r="U1123" s="6"/>
      <c r="V1123" s="6"/>
      <c r="W1123" s="6"/>
      <c r="X1123" s="6"/>
      <c r="Y1123" s="6"/>
      <c r="Z1123" s="6"/>
      <c r="AA1123" s="6"/>
      <c r="AB1123" s="6"/>
      <c r="AC1123" s="6"/>
      <c r="AD1123" s="6"/>
      <c r="AE1123" s="6"/>
    </row>
    <row r="1124" spans="8:31" s="4" customFormat="1" ht="15" customHeight="1" x14ac:dyDescent="0.2">
      <c r="H1124" s="5"/>
      <c r="J1124" s="107"/>
      <c r="L1124" s="6"/>
      <c r="M1124" s="6"/>
      <c r="N1124" s="6"/>
      <c r="O1124" s="6"/>
      <c r="P1124" s="6"/>
      <c r="Q1124" s="6"/>
      <c r="R1124" s="6"/>
      <c r="S1124" s="6"/>
      <c r="T1124" s="6"/>
      <c r="U1124" s="6"/>
      <c r="V1124" s="6"/>
      <c r="W1124" s="6"/>
      <c r="X1124" s="6"/>
      <c r="Y1124" s="6"/>
      <c r="Z1124" s="6"/>
      <c r="AA1124" s="6"/>
      <c r="AB1124" s="6"/>
      <c r="AC1124" s="6"/>
      <c r="AD1124" s="6"/>
      <c r="AE1124" s="6"/>
    </row>
    <row r="1125" spans="8:31" s="4" customFormat="1" ht="15" customHeight="1" x14ac:dyDescent="0.2">
      <c r="H1125" s="5"/>
      <c r="J1125" s="107"/>
      <c r="L1125" s="6"/>
      <c r="M1125" s="6"/>
      <c r="N1125" s="6"/>
      <c r="O1125" s="6"/>
      <c r="P1125" s="6"/>
      <c r="Q1125" s="6"/>
      <c r="R1125" s="6"/>
      <c r="S1125" s="6"/>
      <c r="T1125" s="6"/>
      <c r="U1125" s="6"/>
      <c r="V1125" s="6"/>
      <c r="W1125" s="6"/>
      <c r="X1125" s="6"/>
      <c r="Y1125" s="6"/>
      <c r="Z1125" s="6"/>
      <c r="AA1125" s="6"/>
      <c r="AB1125" s="6"/>
      <c r="AC1125" s="6"/>
      <c r="AD1125" s="6"/>
      <c r="AE1125" s="6"/>
    </row>
    <row r="1126" spans="8:31" s="4" customFormat="1" ht="15" customHeight="1" x14ac:dyDescent="0.2">
      <c r="H1126" s="5"/>
      <c r="J1126" s="107"/>
      <c r="L1126" s="6"/>
      <c r="M1126" s="6"/>
      <c r="N1126" s="6"/>
      <c r="O1126" s="6"/>
      <c r="P1126" s="6"/>
      <c r="Q1126" s="6"/>
      <c r="R1126" s="6"/>
      <c r="S1126" s="6"/>
      <c r="T1126" s="6"/>
      <c r="U1126" s="6"/>
      <c r="V1126" s="6"/>
      <c r="W1126" s="6"/>
      <c r="X1126" s="6"/>
      <c r="Y1126" s="6"/>
      <c r="Z1126" s="6"/>
      <c r="AA1126" s="6"/>
      <c r="AB1126" s="6"/>
      <c r="AC1126" s="6"/>
      <c r="AD1126" s="6"/>
      <c r="AE1126" s="6"/>
    </row>
    <row r="1127" spans="8:31" s="4" customFormat="1" ht="15" customHeight="1" x14ac:dyDescent="0.2">
      <c r="H1127" s="5"/>
      <c r="J1127" s="107"/>
      <c r="L1127" s="6"/>
      <c r="M1127" s="6"/>
      <c r="N1127" s="6"/>
      <c r="O1127" s="6"/>
      <c r="P1127" s="6"/>
      <c r="Q1127" s="6"/>
      <c r="R1127" s="6"/>
      <c r="S1127" s="6"/>
      <c r="T1127" s="6"/>
      <c r="U1127" s="6"/>
      <c r="V1127" s="6"/>
      <c r="W1127" s="6"/>
      <c r="X1127" s="6"/>
      <c r="Y1127" s="6"/>
      <c r="Z1127" s="6"/>
      <c r="AA1127" s="6"/>
      <c r="AB1127" s="6"/>
      <c r="AC1127" s="6"/>
      <c r="AD1127" s="6"/>
      <c r="AE1127" s="6"/>
    </row>
    <row r="1128" spans="8:31" s="4" customFormat="1" ht="15" customHeight="1" x14ac:dyDescent="0.2">
      <c r="H1128" s="5"/>
      <c r="J1128" s="107"/>
      <c r="L1128" s="6"/>
      <c r="M1128" s="6"/>
      <c r="N1128" s="6"/>
      <c r="O1128" s="6"/>
      <c r="P1128" s="6"/>
      <c r="Q1128" s="6"/>
      <c r="R1128" s="6"/>
      <c r="S1128" s="6"/>
      <c r="T1128" s="6"/>
      <c r="U1128" s="6"/>
      <c r="V1128" s="6"/>
      <c r="W1128" s="6"/>
      <c r="X1128" s="6"/>
      <c r="Y1128" s="6"/>
      <c r="Z1128" s="6"/>
      <c r="AA1128" s="6"/>
      <c r="AB1128" s="6"/>
      <c r="AC1128" s="6"/>
      <c r="AD1128" s="6"/>
      <c r="AE1128" s="6"/>
    </row>
    <row r="1129" spans="8:31" s="4" customFormat="1" ht="15" customHeight="1" x14ac:dyDescent="0.2">
      <c r="H1129" s="5"/>
      <c r="J1129" s="107"/>
      <c r="L1129" s="6"/>
      <c r="M1129" s="6"/>
      <c r="N1129" s="6"/>
      <c r="O1129" s="6"/>
      <c r="P1129" s="6"/>
      <c r="Q1129" s="6"/>
      <c r="R1129" s="6"/>
      <c r="S1129" s="6"/>
      <c r="T1129" s="6"/>
      <c r="U1129" s="6"/>
      <c r="V1129" s="6"/>
      <c r="W1129" s="6"/>
      <c r="X1129" s="6"/>
      <c r="Y1129" s="6"/>
      <c r="Z1129" s="6"/>
      <c r="AA1129" s="6"/>
      <c r="AB1129" s="6"/>
      <c r="AC1129" s="6"/>
      <c r="AD1129" s="6"/>
      <c r="AE1129" s="6"/>
    </row>
    <row r="1130" spans="8:31" s="4" customFormat="1" ht="15" customHeight="1" x14ac:dyDescent="0.2">
      <c r="H1130" s="5"/>
      <c r="J1130" s="107"/>
      <c r="L1130" s="6"/>
      <c r="M1130" s="6"/>
      <c r="N1130" s="6"/>
      <c r="O1130" s="6"/>
      <c r="P1130" s="6"/>
      <c r="Q1130" s="6"/>
      <c r="R1130" s="6"/>
      <c r="S1130" s="6"/>
      <c r="T1130" s="6"/>
      <c r="U1130" s="6"/>
      <c r="V1130" s="6"/>
      <c r="W1130" s="6"/>
      <c r="X1130" s="6"/>
      <c r="Y1130" s="6"/>
      <c r="Z1130" s="6"/>
      <c r="AA1130" s="6"/>
      <c r="AB1130" s="6"/>
      <c r="AC1130" s="6"/>
      <c r="AD1130" s="6"/>
      <c r="AE1130" s="6"/>
    </row>
    <row r="1131" spans="8:31" s="4" customFormat="1" ht="15" customHeight="1" x14ac:dyDescent="0.2">
      <c r="H1131" s="5"/>
      <c r="J1131" s="107"/>
      <c r="L1131" s="6"/>
      <c r="M1131" s="6"/>
      <c r="N1131" s="6"/>
      <c r="O1131" s="6"/>
      <c r="P1131" s="6"/>
      <c r="Q1131" s="6"/>
      <c r="R1131" s="6"/>
      <c r="S1131" s="6"/>
      <c r="T1131" s="6"/>
      <c r="U1131" s="6"/>
      <c r="V1131" s="6"/>
      <c r="W1131" s="6"/>
      <c r="X1131" s="6"/>
      <c r="Y1131" s="6"/>
      <c r="Z1131" s="6"/>
      <c r="AA1131" s="6"/>
      <c r="AB1131" s="6"/>
      <c r="AC1131" s="6"/>
      <c r="AD1131" s="6"/>
      <c r="AE1131" s="6"/>
    </row>
    <row r="1132" spans="8:31" s="4" customFormat="1" ht="15" customHeight="1" x14ac:dyDescent="0.2">
      <c r="H1132" s="5"/>
      <c r="J1132" s="107"/>
      <c r="L1132" s="6"/>
      <c r="M1132" s="6"/>
      <c r="N1132" s="6"/>
      <c r="O1132" s="6"/>
      <c r="P1132" s="6"/>
      <c r="Q1132" s="6"/>
      <c r="R1132" s="6"/>
      <c r="S1132" s="6"/>
      <c r="T1132" s="6"/>
      <c r="U1132" s="6"/>
      <c r="V1132" s="6"/>
      <c r="W1132" s="6"/>
      <c r="X1132" s="6"/>
      <c r="Y1132" s="6"/>
      <c r="Z1132" s="6"/>
      <c r="AA1132" s="6"/>
      <c r="AB1132" s="6"/>
      <c r="AC1132" s="6"/>
      <c r="AD1132" s="6"/>
      <c r="AE1132" s="6"/>
    </row>
    <row r="1133" spans="8:31" s="4" customFormat="1" ht="15" customHeight="1" x14ac:dyDescent="0.2">
      <c r="H1133" s="5"/>
      <c r="J1133" s="107"/>
      <c r="L1133" s="6"/>
      <c r="M1133" s="6"/>
      <c r="N1133" s="6"/>
      <c r="O1133" s="6"/>
      <c r="P1133" s="6"/>
      <c r="Q1133" s="6"/>
      <c r="R1133" s="6"/>
      <c r="S1133" s="6"/>
      <c r="T1133" s="6"/>
      <c r="U1133" s="6"/>
      <c r="V1133" s="6"/>
      <c r="W1133" s="6"/>
      <c r="X1133" s="6"/>
      <c r="Y1133" s="6"/>
      <c r="Z1133" s="6"/>
      <c r="AA1133" s="6"/>
      <c r="AB1133" s="6"/>
      <c r="AC1133" s="6"/>
      <c r="AD1133" s="6"/>
      <c r="AE1133" s="6"/>
    </row>
    <row r="1134" spans="8:31" s="4" customFormat="1" ht="15" customHeight="1" x14ac:dyDescent="0.2">
      <c r="H1134" s="5"/>
      <c r="J1134" s="107"/>
      <c r="L1134" s="6"/>
      <c r="M1134" s="6"/>
      <c r="N1134" s="6"/>
      <c r="O1134" s="6"/>
      <c r="P1134" s="6"/>
      <c r="Q1134" s="6"/>
      <c r="R1134" s="6"/>
      <c r="S1134" s="6"/>
      <c r="T1134" s="6"/>
      <c r="U1134" s="6"/>
      <c r="V1134" s="6"/>
      <c r="W1134" s="6"/>
      <c r="X1134" s="6"/>
      <c r="Y1134" s="6"/>
      <c r="Z1134" s="6"/>
      <c r="AA1134" s="6"/>
      <c r="AB1134" s="6"/>
      <c r="AC1134" s="6"/>
      <c r="AD1134" s="6"/>
      <c r="AE1134" s="6"/>
    </row>
    <row r="1135" spans="8:31" s="4" customFormat="1" ht="15" customHeight="1" x14ac:dyDescent="0.2">
      <c r="H1135" s="5"/>
      <c r="J1135" s="107"/>
      <c r="L1135" s="6"/>
      <c r="M1135" s="6"/>
      <c r="N1135" s="6"/>
      <c r="O1135" s="6"/>
      <c r="P1135" s="6"/>
      <c r="Q1135" s="6"/>
      <c r="R1135" s="6"/>
      <c r="S1135" s="6"/>
      <c r="T1135" s="6"/>
      <c r="U1135" s="6"/>
      <c r="V1135" s="6"/>
      <c r="W1135" s="6"/>
      <c r="X1135" s="6"/>
      <c r="Y1135" s="6"/>
      <c r="Z1135" s="6"/>
      <c r="AA1135" s="6"/>
      <c r="AB1135" s="6"/>
      <c r="AC1135" s="6"/>
      <c r="AD1135" s="6"/>
      <c r="AE1135" s="6"/>
    </row>
    <row r="1136" spans="8:31" s="4" customFormat="1" ht="15" customHeight="1" x14ac:dyDescent="0.2">
      <c r="H1136" s="5"/>
      <c r="J1136" s="107"/>
      <c r="L1136" s="6"/>
      <c r="M1136" s="6"/>
      <c r="N1136" s="6"/>
      <c r="O1136" s="6"/>
      <c r="P1136" s="6"/>
      <c r="Q1136" s="6"/>
      <c r="R1136" s="6"/>
      <c r="S1136" s="6"/>
      <c r="T1136" s="6"/>
      <c r="U1136" s="6"/>
      <c r="V1136" s="6"/>
      <c r="W1136" s="6"/>
      <c r="X1136" s="6"/>
      <c r="Y1136" s="6"/>
      <c r="Z1136" s="6"/>
      <c r="AA1136" s="6"/>
      <c r="AB1136" s="6"/>
      <c r="AC1136" s="6"/>
      <c r="AD1136" s="6"/>
      <c r="AE1136" s="6"/>
    </row>
    <row r="1137" spans="8:31" s="4" customFormat="1" ht="15" customHeight="1" x14ac:dyDescent="0.2">
      <c r="H1137" s="5"/>
      <c r="J1137" s="107"/>
      <c r="L1137" s="6"/>
      <c r="M1137" s="6"/>
      <c r="N1137" s="6"/>
      <c r="O1137" s="6"/>
      <c r="P1137" s="6"/>
      <c r="Q1137" s="6"/>
      <c r="R1137" s="6"/>
      <c r="S1137" s="6"/>
      <c r="T1137" s="6"/>
      <c r="U1137" s="6"/>
      <c r="V1137" s="6"/>
      <c r="W1137" s="6"/>
      <c r="X1137" s="6"/>
      <c r="Y1137" s="6"/>
      <c r="Z1137" s="6"/>
      <c r="AA1137" s="6"/>
      <c r="AB1137" s="6"/>
      <c r="AC1137" s="6"/>
      <c r="AD1137" s="6"/>
      <c r="AE1137" s="6"/>
    </row>
    <row r="1138" spans="8:31" s="4" customFormat="1" ht="15" customHeight="1" x14ac:dyDescent="0.2">
      <c r="H1138" s="5"/>
      <c r="J1138" s="107"/>
      <c r="L1138" s="6"/>
      <c r="M1138" s="6"/>
      <c r="N1138" s="6"/>
      <c r="O1138" s="6"/>
      <c r="P1138" s="6"/>
      <c r="Q1138" s="6"/>
      <c r="R1138" s="6"/>
      <c r="S1138" s="6"/>
      <c r="T1138" s="6"/>
      <c r="U1138" s="6"/>
      <c r="V1138" s="6"/>
      <c r="W1138" s="6"/>
      <c r="X1138" s="6"/>
      <c r="Y1138" s="6"/>
      <c r="Z1138" s="6"/>
      <c r="AA1138" s="6"/>
      <c r="AB1138" s="6"/>
      <c r="AC1138" s="6"/>
      <c r="AD1138" s="6"/>
      <c r="AE1138" s="6"/>
    </row>
    <row r="1139" spans="8:31" s="4" customFormat="1" ht="15" customHeight="1" x14ac:dyDescent="0.2">
      <c r="H1139" s="5"/>
      <c r="J1139" s="107"/>
      <c r="L1139" s="6"/>
      <c r="M1139" s="6"/>
      <c r="N1139" s="6"/>
      <c r="O1139" s="6"/>
      <c r="P1139" s="6"/>
      <c r="Q1139" s="6"/>
      <c r="R1139" s="6"/>
      <c r="S1139" s="6"/>
      <c r="T1139" s="6"/>
      <c r="U1139" s="6"/>
      <c r="V1139" s="6"/>
      <c r="W1139" s="6"/>
      <c r="X1139" s="6"/>
      <c r="Y1139" s="6"/>
      <c r="Z1139" s="6"/>
      <c r="AA1139" s="6"/>
      <c r="AB1139" s="6"/>
      <c r="AC1139" s="6"/>
      <c r="AD1139" s="6"/>
      <c r="AE1139" s="6"/>
    </row>
    <row r="1140" spans="8:31" s="4" customFormat="1" ht="15" customHeight="1" x14ac:dyDescent="0.2">
      <c r="H1140" s="5"/>
      <c r="J1140" s="107"/>
      <c r="L1140" s="6"/>
      <c r="M1140" s="6"/>
      <c r="N1140" s="6"/>
      <c r="O1140" s="6"/>
      <c r="P1140" s="6"/>
      <c r="Q1140" s="6"/>
      <c r="R1140" s="6"/>
      <c r="S1140" s="6"/>
      <c r="T1140" s="6"/>
      <c r="U1140" s="6"/>
      <c r="V1140" s="6"/>
      <c r="W1140" s="6"/>
      <c r="X1140" s="6"/>
      <c r="Y1140" s="6"/>
      <c r="Z1140" s="6"/>
      <c r="AA1140" s="6"/>
      <c r="AB1140" s="6"/>
      <c r="AC1140" s="6"/>
      <c r="AD1140" s="6"/>
      <c r="AE1140" s="6"/>
    </row>
    <row r="1141" spans="8:31" s="4" customFormat="1" ht="15" customHeight="1" x14ac:dyDescent="0.2">
      <c r="H1141" s="5"/>
      <c r="J1141" s="107"/>
      <c r="L1141" s="6"/>
      <c r="M1141" s="6"/>
      <c r="N1141" s="6"/>
      <c r="O1141" s="6"/>
      <c r="P1141" s="6"/>
      <c r="Q1141" s="6"/>
      <c r="R1141" s="6"/>
      <c r="S1141" s="6"/>
      <c r="T1141" s="6"/>
      <c r="U1141" s="6"/>
      <c r="V1141" s="6"/>
      <c r="W1141" s="6"/>
      <c r="X1141" s="6"/>
      <c r="Y1141" s="6"/>
      <c r="Z1141" s="6"/>
      <c r="AA1141" s="6"/>
      <c r="AB1141" s="6"/>
      <c r="AC1141" s="6"/>
      <c r="AD1141" s="6"/>
      <c r="AE1141" s="6"/>
    </row>
    <row r="1142" spans="8:31" s="4" customFormat="1" ht="15" customHeight="1" x14ac:dyDescent="0.2">
      <c r="H1142" s="5"/>
      <c r="J1142" s="107"/>
      <c r="L1142" s="6"/>
      <c r="M1142" s="6"/>
      <c r="N1142" s="6"/>
      <c r="O1142" s="6"/>
      <c r="P1142" s="6"/>
      <c r="Q1142" s="6"/>
      <c r="R1142" s="6"/>
      <c r="S1142" s="6"/>
      <c r="T1142" s="6"/>
      <c r="U1142" s="6"/>
      <c r="V1142" s="6"/>
      <c r="W1142" s="6"/>
      <c r="X1142" s="6"/>
      <c r="Y1142" s="6"/>
      <c r="Z1142" s="6"/>
      <c r="AA1142" s="6"/>
      <c r="AB1142" s="6"/>
      <c r="AC1142" s="6"/>
      <c r="AD1142" s="6"/>
      <c r="AE1142" s="6"/>
    </row>
    <row r="1143" spans="8:31" s="4" customFormat="1" ht="15" customHeight="1" x14ac:dyDescent="0.2">
      <c r="H1143" s="5"/>
      <c r="J1143" s="107"/>
      <c r="L1143" s="6"/>
      <c r="M1143" s="6"/>
      <c r="N1143" s="6"/>
      <c r="O1143" s="6"/>
      <c r="P1143" s="6"/>
      <c r="Q1143" s="6"/>
      <c r="R1143" s="6"/>
      <c r="S1143" s="6"/>
      <c r="T1143" s="6"/>
      <c r="U1143" s="6"/>
      <c r="V1143" s="6"/>
      <c r="W1143" s="6"/>
      <c r="X1143" s="6"/>
      <c r="Y1143" s="6"/>
      <c r="Z1143" s="6"/>
      <c r="AA1143" s="6"/>
      <c r="AB1143" s="6"/>
      <c r="AC1143" s="6"/>
      <c r="AD1143" s="6"/>
      <c r="AE1143" s="6"/>
    </row>
    <row r="1144" spans="8:31" s="4" customFormat="1" ht="15" customHeight="1" x14ac:dyDescent="0.2">
      <c r="H1144" s="5"/>
      <c r="J1144" s="107"/>
      <c r="L1144" s="6"/>
      <c r="M1144" s="6"/>
      <c r="N1144" s="6"/>
      <c r="O1144" s="6"/>
      <c r="P1144" s="6"/>
      <c r="Q1144" s="6"/>
      <c r="R1144" s="6"/>
      <c r="S1144" s="6"/>
      <c r="T1144" s="6"/>
      <c r="U1144" s="6"/>
      <c r="V1144" s="6"/>
      <c r="W1144" s="6"/>
      <c r="X1144" s="6"/>
      <c r="Y1144" s="6"/>
      <c r="Z1144" s="6"/>
      <c r="AA1144" s="6"/>
      <c r="AB1144" s="6"/>
      <c r="AC1144" s="6"/>
      <c r="AD1144" s="6"/>
      <c r="AE1144" s="6"/>
    </row>
    <row r="1145" spans="8:31" s="4" customFormat="1" ht="15" customHeight="1" x14ac:dyDescent="0.2">
      <c r="H1145" s="5"/>
      <c r="J1145" s="107"/>
      <c r="L1145" s="6"/>
      <c r="M1145" s="6"/>
      <c r="N1145" s="6"/>
      <c r="O1145" s="6"/>
      <c r="P1145" s="6"/>
      <c r="Q1145" s="6"/>
      <c r="R1145" s="6"/>
      <c r="S1145" s="6"/>
      <c r="T1145" s="6"/>
      <c r="U1145" s="6"/>
      <c r="V1145" s="6"/>
      <c r="W1145" s="6"/>
      <c r="X1145" s="6"/>
      <c r="Y1145" s="6"/>
      <c r="Z1145" s="6"/>
      <c r="AA1145" s="6"/>
      <c r="AB1145" s="6"/>
      <c r="AC1145" s="6"/>
      <c r="AD1145" s="6"/>
      <c r="AE1145" s="6"/>
    </row>
    <row r="1146" spans="8:31" s="4" customFormat="1" ht="15" customHeight="1" x14ac:dyDescent="0.2">
      <c r="H1146" s="5"/>
      <c r="J1146" s="107"/>
      <c r="L1146" s="6"/>
      <c r="M1146" s="6"/>
      <c r="N1146" s="6"/>
      <c r="O1146" s="6"/>
      <c r="P1146" s="6"/>
      <c r="Q1146" s="6"/>
      <c r="R1146" s="6"/>
      <c r="S1146" s="6"/>
      <c r="T1146" s="6"/>
      <c r="U1146" s="6"/>
      <c r="V1146" s="6"/>
      <c r="W1146" s="6"/>
      <c r="X1146" s="6"/>
      <c r="Y1146" s="6"/>
      <c r="Z1146" s="6"/>
      <c r="AA1146" s="6"/>
      <c r="AB1146" s="6"/>
      <c r="AC1146" s="6"/>
      <c r="AD1146" s="6"/>
      <c r="AE1146" s="6"/>
    </row>
    <row r="1147" spans="8:31" s="4" customFormat="1" ht="15" customHeight="1" x14ac:dyDescent="0.2">
      <c r="H1147" s="5"/>
      <c r="J1147" s="107"/>
      <c r="L1147" s="6"/>
      <c r="M1147" s="6"/>
      <c r="N1147" s="6"/>
      <c r="O1147" s="6"/>
      <c r="P1147" s="6"/>
      <c r="Q1147" s="6"/>
      <c r="R1147" s="6"/>
      <c r="S1147" s="6"/>
      <c r="T1147" s="6"/>
      <c r="U1147" s="6"/>
      <c r="V1147" s="6"/>
      <c r="W1147" s="6"/>
      <c r="X1147" s="6"/>
      <c r="Y1147" s="6"/>
      <c r="Z1147" s="6"/>
      <c r="AA1147" s="6"/>
      <c r="AB1147" s="6"/>
      <c r="AC1147" s="6"/>
      <c r="AD1147" s="6"/>
      <c r="AE1147" s="6"/>
    </row>
    <row r="1148" spans="8:31" s="4" customFormat="1" ht="15" customHeight="1" x14ac:dyDescent="0.2">
      <c r="H1148" s="5"/>
      <c r="J1148" s="107"/>
      <c r="L1148" s="6"/>
      <c r="M1148" s="6"/>
      <c r="N1148" s="6"/>
      <c r="O1148" s="6"/>
      <c r="P1148" s="6"/>
      <c r="Q1148" s="6"/>
      <c r="R1148" s="6"/>
      <c r="S1148" s="6"/>
      <c r="T1148" s="6"/>
      <c r="U1148" s="6"/>
      <c r="V1148" s="6"/>
      <c r="W1148" s="6"/>
      <c r="X1148" s="6"/>
      <c r="Y1148" s="6"/>
      <c r="Z1148" s="6"/>
      <c r="AA1148" s="6"/>
      <c r="AB1148" s="6"/>
      <c r="AC1148" s="6"/>
      <c r="AD1148" s="6"/>
      <c r="AE1148" s="6"/>
    </row>
    <row r="1149" spans="8:31" s="4" customFormat="1" ht="15" customHeight="1" x14ac:dyDescent="0.2">
      <c r="H1149" s="5"/>
      <c r="J1149" s="107"/>
      <c r="L1149" s="6"/>
      <c r="M1149" s="6"/>
      <c r="N1149" s="6"/>
      <c r="O1149" s="6"/>
      <c r="P1149" s="6"/>
      <c r="Q1149" s="6"/>
      <c r="R1149" s="6"/>
      <c r="S1149" s="6"/>
      <c r="T1149" s="6"/>
      <c r="U1149" s="6"/>
      <c r="V1149" s="6"/>
      <c r="W1149" s="6"/>
      <c r="X1149" s="6"/>
      <c r="Y1149" s="6"/>
      <c r="Z1149" s="6"/>
      <c r="AA1149" s="6"/>
      <c r="AB1149" s="6"/>
      <c r="AC1149" s="6"/>
      <c r="AD1149" s="6"/>
      <c r="AE1149" s="6"/>
    </row>
    <row r="1150" spans="8:31" s="4" customFormat="1" ht="15" customHeight="1" x14ac:dyDescent="0.2">
      <c r="H1150" s="5"/>
      <c r="J1150" s="107"/>
      <c r="L1150" s="6"/>
      <c r="M1150" s="6"/>
      <c r="N1150" s="6"/>
      <c r="O1150" s="6"/>
      <c r="P1150" s="6"/>
      <c r="Q1150" s="6"/>
      <c r="R1150" s="6"/>
      <c r="S1150" s="6"/>
      <c r="T1150" s="6"/>
      <c r="U1150" s="6"/>
      <c r="V1150" s="6"/>
      <c r="W1150" s="6"/>
      <c r="X1150" s="6"/>
      <c r="Y1150" s="6"/>
      <c r="Z1150" s="6"/>
      <c r="AA1150" s="6"/>
      <c r="AB1150" s="6"/>
      <c r="AC1150" s="6"/>
      <c r="AD1150" s="6"/>
      <c r="AE1150" s="6"/>
    </row>
    <row r="1151" spans="8:31" s="4" customFormat="1" ht="15" customHeight="1" x14ac:dyDescent="0.2">
      <c r="H1151" s="5"/>
      <c r="J1151" s="107"/>
      <c r="L1151" s="6"/>
      <c r="M1151" s="6"/>
      <c r="N1151" s="6"/>
      <c r="O1151" s="6"/>
      <c r="P1151" s="6"/>
      <c r="Q1151" s="6"/>
      <c r="R1151" s="6"/>
      <c r="S1151" s="6"/>
      <c r="T1151" s="6"/>
      <c r="U1151" s="6"/>
      <c r="V1151" s="6"/>
      <c r="W1151" s="6"/>
      <c r="X1151" s="6"/>
      <c r="Y1151" s="6"/>
      <c r="Z1151" s="6"/>
      <c r="AA1151" s="6"/>
      <c r="AB1151" s="6"/>
      <c r="AC1151" s="6"/>
      <c r="AD1151" s="6"/>
      <c r="AE1151" s="6"/>
    </row>
    <row r="1152" spans="8:31" s="4" customFormat="1" ht="15" customHeight="1" x14ac:dyDescent="0.2">
      <c r="H1152" s="5"/>
      <c r="J1152" s="107"/>
      <c r="L1152" s="6"/>
      <c r="M1152" s="6"/>
      <c r="N1152" s="6"/>
      <c r="O1152" s="6"/>
      <c r="P1152" s="6"/>
      <c r="Q1152" s="6"/>
      <c r="R1152" s="6"/>
      <c r="S1152" s="6"/>
      <c r="T1152" s="6"/>
      <c r="U1152" s="6"/>
      <c r="V1152" s="6"/>
      <c r="W1152" s="6"/>
      <c r="X1152" s="6"/>
      <c r="Y1152" s="6"/>
      <c r="Z1152" s="6"/>
      <c r="AA1152" s="6"/>
      <c r="AB1152" s="6"/>
      <c r="AC1152" s="6"/>
      <c r="AD1152" s="6"/>
      <c r="AE1152" s="6"/>
    </row>
    <row r="1153" spans="8:31" s="4" customFormat="1" ht="15" customHeight="1" x14ac:dyDescent="0.2">
      <c r="H1153" s="5"/>
      <c r="J1153" s="107"/>
      <c r="L1153" s="6"/>
      <c r="M1153" s="6"/>
      <c r="N1153" s="6"/>
      <c r="O1153" s="6"/>
      <c r="P1153" s="6"/>
      <c r="Q1153" s="6"/>
      <c r="R1153" s="6"/>
      <c r="S1153" s="6"/>
      <c r="T1153" s="6"/>
      <c r="U1153" s="6"/>
      <c r="V1153" s="6"/>
      <c r="W1153" s="6"/>
      <c r="X1153" s="6"/>
      <c r="Y1153" s="6"/>
      <c r="Z1153" s="6"/>
      <c r="AA1153" s="6"/>
      <c r="AB1153" s="6"/>
      <c r="AC1153" s="6"/>
      <c r="AD1153" s="6"/>
      <c r="AE1153" s="6"/>
    </row>
    <row r="1154" spans="8:31" s="4" customFormat="1" ht="15" customHeight="1" x14ac:dyDescent="0.2">
      <c r="H1154" s="5"/>
      <c r="J1154" s="107"/>
      <c r="L1154" s="6"/>
      <c r="M1154" s="6"/>
      <c r="N1154" s="6"/>
      <c r="O1154" s="6"/>
      <c r="P1154" s="6"/>
      <c r="Q1154" s="6"/>
      <c r="R1154" s="6"/>
      <c r="S1154" s="6"/>
      <c r="T1154" s="6"/>
      <c r="U1154" s="6"/>
      <c r="V1154" s="6"/>
      <c r="W1154" s="6"/>
      <c r="X1154" s="6"/>
      <c r="Y1154" s="6"/>
      <c r="Z1154" s="6"/>
      <c r="AA1154" s="6"/>
      <c r="AB1154" s="6"/>
      <c r="AC1154" s="6"/>
      <c r="AD1154" s="6"/>
      <c r="AE1154" s="6"/>
    </row>
    <row r="1155" spans="8:31" s="4" customFormat="1" ht="15" customHeight="1" x14ac:dyDescent="0.2">
      <c r="H1155" s="5"/>
      <c r="J1155" s="107"/>
      <c r="L1155" s="6"/>
      <c r="M1155" s="6"/>
      <c r="N1155" s="6"/>
      <c r="O1155" s="6"/>
      <c r="P1155" s="6"/>
      <c r="Q1155" s="6"/>
      <c r="R1155" s="6"/>
      <c r="S1155" s="6"/>
      <c r="T1155" s="6"/>
      <c r="U1155" s="6"/>
      <c r="V1155" s="6"/>
      <c r="W1155" s="6"/>
      <c r="X1155" s="6"/>
      <c r="Y1155" s="6"/>
      <c r="Z1155" s="6"/>
      <c r="AA1155" s="6"/>
      <c r="AB1155" s="6"/>
      <c r="AC1155" s="6"/>
      <c r="AD1155" s="6"/>
      <c r="AE1155" s="6"/>
    </row>
    <row r="1156" spans="8:31" s="4" customFormat="1" ht="15" customHeight="1" x14ac:dyDescent="0.2">
      <c r="H1156" s="5"/>
      <c r="J1156" s="107"/>
      <c r="L1156" s="6"/>
      <c r="M1156" s="6"/>
      <c r="N1156" s="6"/>
      <c r="O1156" s="6"/>
      <c r="P1156" s="6"/>
      <c r="Q1156" s="6"/>
      <c r="R1156" s="6"/>
      <c r="S1156" s="6"/>
      <c r="T1156" s="6"/>
      <c r="U1156" s="6"/>
      <c r="V1156" s="6"/>
      <c r="W1156" s="6"/>
      <c r="X1156" s="6"/>
      <c r="Y1156" s="6"/>
      <c r="Z1156" s="6"/>
      <c r="AA1156" s="6"/>
      <c r="AB1156" s="6"/>
      <c r="AC1156" s="6"/>
      <c r="AD1156" s="6"/>
      <c r="AE1156" s="6"/>
    </row>
    <row r="1157" spans="8:31" s="4" customFormat="1" ht="15" customHeight="1" x14ac:dyDescent="0.2">
      <c r="H1157" s="5"/>
      <c r="J1157" s="107"/>
      <c r="L1157" s="6"/>
      <c r="M1157" s="6"/>
      <c r="N1157" s="6"/>
      <c r="O1157" s="6"/>
      <c r="P1157" s="6"/>
      <c r="Q1157" s="6"/>
      <c r="R1157" s="6"/>
      <c r="S1157" s="6"/>
      <c r="T1157" s="6"/>
      <c r="U1157" s="6"/>
      <c r="V1157" s="6"/>
      <c r="W1157" s="6"/>
      <c r="X1157" s="6"/>
      <c r="Y1157" s="6"/>
      <c r="Z1157" s="6"/>
      <c r="AA1157" s="6"/>
      <c r="AB1157" s="6"/>
      <c r="AC1157" s="6"/>
      <c r="AD1157" s="6"/>
      <c r="AE1157" s="6"/>
    </row>
    <row r="1158" spans="8:31" s="4" customFormat="1" ht="15" customHeight="1" x14ac:dyDescent="0.2">
      <c r="H1158" s="5"/>
      <c r="J1158" s="107"/>
      <c r="L1158" s="6"/>
      <c r="M1158" s="6"/>
      <c r="N1158" s="6"/>
      <c r="O1158" s="6"/>
      <c r="P1158" s="6"/>
      <c r="Q1158" s="6"/>
      <c r="R1158" s="6"/>
      <c r="S1158" s="6"/>
      <c r="T1158" s="6"/>
      <c r="U1158" s="6"/>
      <c r="V1158" s="6"/>
      <c r="W1158" s="6"/>
      <c r="X1158" s="6"/>
      <c r="Y1158" s="6"/>
      <c r="Z1158" s="6"/>
      <c r="AA1158" s="6"/>
      <c r="AB1158" s="6"/>
      <c r="AC1158" s="6"/>
      <c r="AD1158" s="6"/>
      <c r="AE1158" s="6"/>
    </row>
    <row r="1159" spans="8:31" s="4" customFormat="1" ht="15" customHeight="1" x14ac:dyDescent="0.2">
      <c r="H1159" s="5"/>
      <c r="J1159" s="107"/>
      <c r="L1159" s="6"/>
      <c r="M1159" s="6"/>
      <c r="N1159" s="6"/>
      <c r="O1159" s="6"/>
      <c r="P1159" s="6"/>
      <c r="Q1159" s="6"/>
      <c r="R1159" s="6"/>
      <c r="S1159" s="6"/>
      <c r="T1159" s="6"/>
      <c r="U1159" s="6"/>
      <c r="V1159" s="6"/>
      <c r="W1159" s="6"/>
      <c r="X1159" s="6"/>
      <c r="Y1159" s="6"/>
      <c r="Z1159" s="6"/>
      <c r="AA1159" s="6"/>
      <c r="AB1159" s="6"/>
      <c r="AC1159" s="6"/>
      <c r="AD1159" s="6"/>
      <c r="AE1159" s="6"/>
    </row>
    <row r="1160" spans="8:31" s="4" customFormat="1" ht="15" customHeight="1" x14ac:dyDescent="0.2">
      <c r="H1160" s="5"/>
      <c r="J1160" s="107"/>
      <c r="L1160" s="6"/>
      <c r="M1160" s="6"/>
      <c r="N1160" s="6"/>
      <c r="O1160" s="6"/>
      <c r="P1160" s="6"/>
      <c r="Q1160" s="6"/>
      <c r="R1160" s="6"/>
      <c r="S1160" s="6"/>
      <c r="T1160" s="6"/>
      <c r="U1160" s="6"/>
      <c r="V1160" s="6"/>
      <c r="W1160" s="6"/>
      <c r="X1160" s="6"/>
      <c r="Y1160" s="6"/>
      <c r="Z1160" s="6"/>
      <c r="AA1160" s="6"/>
      <c r="AB1160" s="6"/>
      <c r="AC1160" s="6"/>
      <c r="AD1160" s="6"/>
      <c r="AE1160" s="6"/>
    </row>
    <row r="1161" spans="8:31" s="4" customFormat="1" ht="15" customHeight="1" x14ac:dyDescent="0.2">
      <c r="H1161" s="5"/>
      <c r="J1161" s="107"/>
      <c r="L1161" s="6"/>
      <c r="M1161" s="6"/>
      <c r="N1161" s="6"/>
      <c r="O1161" s="6"/>
      <c r="P1161" s="6"/>
      <c r="Q1161" s="6"/>
      <c r="R1161" s="6"/>
      <c r="S1161" s="6"/>
      <c r="T1161" s="6"/>
      <c r="U1161" s="6"/>
      <c r="V1161" s="6"/>
      <c r="W1161" s="6"/>
      <c r="X1161" s="6"/>
      <c r="Y1161" s="6"/>
      <c r="Z1161" s="6"/>
      <c r="AA1161" s="6"/>
      <c r="AB1161" s="6"/>
      <c r="AC1161" s="6"/>
      <c r="AD1161" s="6"/>
      <c r="AE1161" s="6"/>
    </row>
    <row r="1162" spans="8:31" s="4" customFormat="1" ht="15" customHeight="1" x14ac:dyDescent="0.2">
      <c r="H1162" s="5"/>
      <c r="J1162" s="107"/>
      <c r="L1162" s="6"/>
      <c r="M1162" s="6"/>
      <c r="N1162" s="6"/>
      <c r="O1162" s="6"/>
      <c r="P1162" s="6"/>
      <c r="Q1162" s="6"/>
      <c r="R1162" s="6"/>
      <c r="S1162" s="6"/>
      <c r="T1162" s="6"/>
      <c r="U1162" s="6"/>
      <c r="V1162" s="6"/>
      <c r="W1162" s="6"/>
      <c r="X1162" s="6"/>
      <c r="Y1162" s="6"/>
      <c r="Z1162" s="6"/>
      <c r="AA1162" s="6"/>
      <c r="AB1162" s="6"/>
      <c r="AC1162" s="6"/>
      <c r="AD1162" s="6"/>
      <c r="AE1162" s="6"/>
    </row>
    <row r="1163" spans="8:31" s="4" customFormat="1" ht="15" customHeight="1" x14ac:dyDescent="0.2">
      <c r="H1163" s="5"/>
      <c r="J1163" s="107"/>
      <c r="L1163" s="6"/>
      <c r="M1163" s="6"/>
      <c r="N1163" s="6"/>
      <c r="O1163" s="6"/>
      <c r="P1163" s="6"/>
      <c r="Q1163" s="6"/>
      <c r="R1163" s="6"/>
      <c r="S1163" s="6"/>
      <c r="T1163" s="6"/>
      <c r="U1163" s="6"/>
      <c r="V1163" s="6"/>
      <c r="W1163" s="6"/>
      <c r="X1163" s="6"/>
      <c r="Y1163" s="6"/>
      <c r="Z1163" s="6"/>
      <c r="AA1163" s="6"/>
      <c r="AB1163" s="6"/>
      <c r="AC1163" s="6"/>
      <c r="AD1163" s="6"/>
      <c r="AE1163" s="6"/>
    </row>
    <row r="1164" spans="8:31" s="4" customFormat="1" ht="15" customHeight="1" x14ac:dyDescent="0.2">
      <c r="H1164" s="5"/>
      <c r="J1164" s="107"/>
      <c r="L1164" s="6"/>
      <c r="M1164" s="6"/>
      <c r="N1164" s="6"/>
      <c r="O1164" s="6"/>
      <c r="P1164" s="6"/>
      <c r="Q1164" s="6"/>
      <c r="R1164" s="6"/>
      <c r="S1164" s="6"/>
      <c r="T1164" s="6"/>
      <c r="U1164" s="6"/>
      <c r="V1164" s="6"/>
      <c r="W1164" s="6"/>
      <c r="X1164" s="6"/>
      <c r="Y1164" s="6"/>
      <c r="Z1164" s="6"/>
      <c r="AA1164" s="6"/>
      <c r="AB1164" s="6"/>
      <c r="AC1164" s="6"/>
      <c r="AD1164" s="6"/>
      <c r="AE1164" s="6"/>
    </row>
    <row r="1165" spans="8:31" s="4" customFormat="1" ht="15" customHeight="1" x14ac:dyDescent="0.2">
      <c r="H1165" s="5"/>
      <c r="J1165" s="107"/>
      <c r="L1165" s="6"/>
      <c r="M1165" s="6"/>
      <c r="N1165" s="6"/>
      <c r="O1165" s="6"/>
      <c r="P1165" s="6"/>
      <c r="Q1165" s="6"/>
      <c r="R1165" s="6"/>
      <c r="S1165" s="6"/>
      <c r="T1165" s="6"/>
      <c r="U1165" s="6"/>
      <c r="V1165" s="6"/>
      <c r="W1165" s="6"/>
      <c r="X1165" s="6"/>
      <c r="Y1165" s="6"/>
      <c r="Z1165" s="6"/>
      <c r="AA1165" s="6"/>
      <c r="AB1165" s="6"/>
      <c r="AC1165" s="6"/>
      <c r="AD1165" s="6"/>
      <c r="AE1165" s="6"/>
    </row>
    <row r="1166" spans="8:31" s="4" customFormat="1" ht="15" customHeight="1" x14ac:dyDescent="0.2">
      <c r="H1166" s="5"/>
      <c r="J1166" s="107"/>
      <c r="L1166" s="6"/>
      <c r="M1166" s="6"/>
      <c r="N1166" s="6"/>
      <c r="O1166" s="6"/>
      <c r="P1166" s="6"/>
      <c r="Q1166" s="6"/>
      <c r="R1166" s="6"/>
      <c r="S1166" s="6"/>
      <c r="T1166" s="6"/>
      <c r="U1166" s="6"/>
      <c r="V1166" s="6"/>
      <c r="W1166" s="6"/>
      <c r="X1166" s="6"/>
      <c r="Y1166" s="6"/>
      <c r="Z1166" s="6"/>
      <c r="AA1166" s="6"/>
      <c r="AB1166" s="6"/>
      <c r="AC1166" s="6"/>
      <c r="AD1166" s="6"/>
      <c r="AE1166" s="6"/>
    </row>
    <row r="1167" spans="8:31" s="4" customFormat="1" ht="15" customHeight="1" x14ac:dyDescent="0.2">
      <c r="H1167" s="5"/>
      <c r="J1167" s="107"/>
      <c r="L1167" s="6"/>
      <c r="M1167" s="6"/>
      <c r="N1167" s="6"/>
      <c r="O1167" s="6"/>
      <c r="P1167" s="6"/>
      <c r="Q1167" s="6"/>
      <c r="R1167" s="6"/>
      <c r="S1167" s="6"/>
      <c r="T1167" s="6"/>
      <c r="U1167" s="6"/>
      <c r="V1167" s="6"/>
      <c r="W1167" s="6"/>
      <c r="X1167" s="6"/>
      <c r="Y1167" s="6"/>
      <c r="Z1167" s="6"/>
      <c r="AA1167" s="6"/>
      <c r="AB1167" s="6"/>
      <c r="AC1167" s="6"/>
      <c r="AD1167" s="6"/>
      <c r="AE1167" s="6"/>
    </row>
    <row r="1168" spans="8:31" s="4" customFormat="1" ht="15" customHeight="1" x14ac:dyDescent="0.2">
      <c r="H1168" s="5"/>
      <c r="J1168" s="107"/>
      <c r="L1168" s="6"/>
      <c r="M1168" s="6"/>
      <c r="N1168" s="6"/>
      <c r="O1168" s="6"/>
      <c r="P1168" s="6"/>
      <c r="Q1168" s="6"/>
      <c r="R1168" s="6"/>
      <c r="S1168" s="6"/>
      <c r="T1168" s="6"/>
      <c r="U1168" s="6"/>
      <c r="V1168" s="6"/>
      <c r="W1168" s="6"/>
      <c r="X1168" s="6"/>
      <c r="Y1168" s="6"/>
      <c r="Z1168" s="6"/>
      <c r="AA1168" s="6"/>
      <c r="AB1168" s="6"/>
      <c r="AC1168" s="6"/>
      <c r="AD1168" s="6"/>
      <c r="AE1168" s="6"/>
    </row>
    <row r="1169" spans="8:31" s="4" customFormat="1" ht="15" customHeight="1" x14ac:dyDescent="0.2">
      <c r="H1169" s="5"/>
      <c r="J1169" s="107"/>
      <c r="L1169" s="6"/>
      <c r="M1169" s="6"/>
      <c r="N1169" s="6"/>
      <c r="O1169" s="6"/>
      <c r="P1169" s="6"/>
      <c r="Q1169" s="6"/>
      <c r="R1169" s="6"/>
      <c r="S1169" s="6"/>
      <c r="T1169" s="6"/>
      <c r="U1169" s="6"/>
      <c r="V1169" s="6"/>
      <c r="W1169" s="6"/>
      <c r="X1169" s="6"/>
      <c r="Y1169" s="6"/>
      <c r="Z1169" s="6"/>
      <c r="AA1169" s="6"/>
      <c r="AB1169" s="6"/>
      <c r="AC1169" s="6"/>
      <c r="AD1169" s="6"/>
      <c r="AE1169" s="6"/>
    </row>
    <row r="1170" spans="8:31" s="4" customFormat="1" ht="15" customHeight="1" x14ac:dyDescent="0.2">
      <c r="H1170" s="5"/>
      <c r="J1170" s="107"/>
      <c r="L1170" s="6"/>
      <c r="M1170" s="6"/>
      <c r="N1170" s="6"/>
      <c r="O1170" s="6"/>
      <c r="P1170" s="6"/>
      <c r="Q1170" s="6"/>
      <c r="R1170" s="6"/>
      <c r="S1170" s="6"/>
      <c r="T1170" s="6"/>
      <c r="U1170" s="6"/>
      <c r="V1170" s="6"/>
      <c r="W1170" s="6"/>
      <c r="X1170" s="6"/>
      <c r="Y1170" s="6"/>
      <c r="Z1170" s="6"/>
      <c r="AA1170" s="6"/>
      <c r="AB1170" s="6"/>
      <c r="AC1170" s="6"/>
      <c r="AD1170" s="6"/>
      <c r="AE1170" s="6"/>
    </row>
    <row r="1171" spans="8:31" s="4" customFormat="1" ht="15" customHeight="1" x14ac:dyDescent="0.2">
      <c r="H1171" s="5"/>
      <c r="J1171" s="107"/>
      <c r="L1171" s="6"/>
      <c r="M1171" s="6"/>
      <c r="N1171" s="6"/>
      <c r="O1171" s="6"/>
      <c r="P1171" s="6"/>
      <c r="Q1171" s="6"/>
      <c r="R1171" s="6"/>
      <c r="S1171" s="6"/>
      <c r="T1171" s="6"/>
      <c r="U1171" s="6"/>
      <c r="V1171" s="6"/>
      <c r="W1171" s="6"/>
      <c r="X1171" s="6"/>
      <c r="Y1171" s="6"/>
      <c r="Z1171" s="6"/>
      <c r="AA1171" s="6"/>
      <c r="AB1171" s="6"/>
      <c r="AC1171" s="6"/>
      <c r="AD1171" s="6"/>
      <c r="AE1171" s="6"/>
    </row>
    <row r="1172" spans="8:31" s="4" customFormat="1" ht="15" customHeight="1" x14ac:dyDescent="0.2">
      <c r="H1172" s="5"/>
      <c r="J1172" s="107"/>
      <c r="L1172" s="6"/>
      <c r="M1172" s="6"/>
      <c r="N1172" s="6"/>
      <c r="O1172" s="6"/>
      <c r="P1172" s="6"/>
      <c r="Q1172" s="6"/>
      <c r="R1172" s="6"/>
      <c r="S1172" s="6"/>
      <c r="T1172" s="6"/>
      <c r="U1172" s="6"/>
      <c r="V1172" s="6"/>
      <c r="W1172" s="6"/>
      <c r="X1172" s="6"/>
      <c r="Y1172" s="6"/>
      <c r="Z1172" s="6"/>
      <c r="AA1172" s="6"/>
      <c r="AB1172" s="6"/>
      <c r="AC1172" s="6"/>
      <c r="AD1172" s="6"/>
      <c r="AE1172" s="6"/>
    </row>
    <row r="1173" spans="8:31" s="4" customFormat="1" ht="15" customHeight="1" x14ac:dyDescent="0.2">
      <c r="H1173" s="5"/>
      <c r="J1173" s="107"/>
      <c r="L1173" s="6"/>
      <c r="M1173" s="6"/>
      <c r="N1173" s="6"/>
      <c r="O1173" s="6"/>
      <c r="P1173" s="6"/>
      <c r="Q1173" s="6"/>
      <c r="R1173" s="6"/>
      <c r="S1173" s="6"/>
      <c r="T1173" s="6"/>
      <c r="U1173" s="6"/>
      <c r="V1173" s="6"/>
      <c r="W1173" s="6"/>
      <c r="X1173" s="6"/>
      <c r="Y1173" s="6"/>
      <c r="Z1173" s="6"/>
      <c r="AA1173" s="6"/>
      <c r="AB1173" s="6"/>
      <c r="AC1173" s="6"/>
      <c r="AD1173" s="6"/>
      <c r="AE1173" s="6"/>
    </row>
    <row r="1174" spans="8:31" s="4" customFormat="1" ht="15" customHeight="1" x14ac:dyDescent="0.2">
      <c r="H1174" s="5"/>
      <c r="J1174" s="107"/>
      <c r="L1174" s="6"/>
      <c r="M1174" s="6"/>
      <c r="N1174" s="6"/>
      <c r="O1174" s="6"/>
      <c r="P1174" s="6"/>
      <c r="Q1174" s="6"/>
      <c r="R1174" s="6"/>
      <c r="S1174" s="6"/>
      <c r="T1174" s="6"/>
      <c r="U1174" s="6"/>
      <c r="V1174" s="6"/>
      <c r="W1174" s="6"/>
      <c r="X1174" s="6"/>
      <c r="Y1174" s="6"/>
      <c r="Z1174" s="6"/>
      <c r="AA1174" s="6"/>
      <c r="AB1174" s="6"/>
      <c r="AC1174" s="6"/>
      <c r="AD1174" s="6"/>
      <c r="AE1174" s="6"/>
    </row>
    <row r="1175" spans="8:31" s="4" customFormat="1" ht="15" customHeight="1" x14ac:dyDescent="0.2">
      <c r="H1175" s="5"/>
      <c r="J1175" s="107"/>
      <c r="L1175" s="6"/>
      <c r="M1175" s="6"/>
      <c r="N1175" s="6"/>
      <c r="O1175" s="6"/>
      <c r="P1175" s="6"/>
      <c r="Q1175" s="6"/>
      <c r="R1175" s="6"/>
      <c r="S1175" s="6"/>
      <c r="T1175" s="6"/>
      <c r="U1175" s="6"/>
      <c r="V1175" s="6"/>
      <c r="W1175" s="6"/>
      <c r="X1175" s="6"/>
      <c r="Y1175" s="6"/>
      <c r="Z1175" s="6"/>
      <c r="AA1175" s="6"/>
      <c r="AB1175" s="6"/>
      <c r="AC1175" s="6"/>
      <c r="AD1175" s="6"/>
      <c r="AE1175" s="6"/>
    </row>
    <row r="1176" spans="8:31" s="4" customFormat="1" ht="15" customHeight="1" x14ac:dyDescent="0.2">
      <c r="H1176" s="5"/>
      <c r="J1176" s="107"/>
      <c r="L1176" s="6"/>
      <c r="M1176" s="6"/>
      <c r="N1176" s="6"/>
      <c r="O1176" s="6"/>
      <c r="P1176" s="6"/>
      <c r="Q1176" s="6"/>
      <c r="R1176" s="6"/>
      <c r="S1176" s="6"/>
      <c r="T1176" s="6"/>
      <c r="U1176" s="6"/>
      <c r="V1176" s="6"/>
      <c r="W1176" s="6"/>
      <c r="X1176" s="6"/>
      <c r="Y1176" s="6"/>
      <c r="Z1176" s="6"/>
      <c r="AA1176" s="6"/>
      <c r="AB1176" s="6"/>
      <c r="AC1176" s="6"/>
      <c r="AD1176" s="6"/>
      <c r="AE1176" s="6"/>
    </row>
    <row r="1177" spans="8:31" s="4" customFormat="1" ht="15" customHeight="1" x14ac:dyDescent="0.2">
      <c r="H1177" s="5"/>
      <c r="J1177" s="107"/>
      <c r="L1177" s="6"/>
      <c r="M1177" s="6"/>
      <c r="N1177" s="6"/>
      <c r="O1177" s="6"/>
      <c r="P1177" s="6"/>
      <c r="Q1177" s="6"/>
      <c r="R1177" s="6"/>
      <c r="S1177" s="6"/>
      <c r="T1177" s="6"/>
      <c r="U1177" s="6"/>
      <c r="V1177" s="6"/>
      <c r="W1177" s="6"/>
      <c r="X1177" s="6"/>
      <c r="Y1177" s="6"/>
      <c r="Z1177" s="6"/>
      <c r="AA1177" s="6"/>
      <c r="AB1177" s="6"/>
      <c r="AC1177" s="6"/>
      <c r="AD1177" s="6"/>
      <c r="AE1177" s="6"/>
    </row>
    <row r="1178" spans="8:31" s="4" customFormat="1" ht="15" customHeight="1" x14ac:dyDescent="0.2">
      <c r="H1178" s="5"/>
      <c r="J1178" s="107"/>
      <c r="L1178" s="6"/>
      <c r="M1178" s="6"/>
      <c r="N1178" s="6"/>
      <c r="O1178" s="6"/>
      <c r="P1178" s="6"/>
      <c r="Q1178" s="6"/>
      <c r="R1178" s="6"/>
      <c r="S1178" s="6"/>
      <c r="T1178" s="6"/>
      <c r="U1178" s="6"/>
      <c r="V1178" s="6"/>
      <c r="W1178" s="6"/>
      <c r="X1178" s="6"/>
      <c r="Y1178" s="6"/>
      <c r="Z1178" s="6"/>
      <c r="AA1178" s="6"/>
      <c r="AB1178" s="6"/>
      <c r="AC1178" s="6"/>
      <c r="AD1178" s="6"/>
      <c r="AE1178" s="6"/>
    </row>
    <row r="1179" spans="8:31" s="4" customFormat="1" ht="15" customHeight="1" x14ac:dyDescent="0.2">
      <c r="H1179" s="5"/>
      <c r="J1179" s="107"/>
      <c r="L1179" s="6"/>
      <c r="M1179" s="6"/>
      <c r="N1179" s="6"/>
      <c r="O1179" s="6"/>
      <c r="P1179" s="6"/>
      <c r="Q1179" s="6"/>
      <c r="R1179" s="6"/>
      <c r="S1179" s="6"/>
      <c r="T1179" s="6"/>
      <c r="U1179" s="6"/>
      <c r="V1179" s="6"/>
      <c r="W1179" s="6"/>
      <c r="X1179" s="6"/>
      <c r="Y1179" s="6"/>
      <c r="Z1179" s="6"/>
      <c r="AA1179" s="6"/>
      <c r="AB1179" s="6"/>
      <c r="AC1179" s="6"/>
      <c r="AD1179" s="6"/>
      <c r="AE1179" s="6"/>
    </row>
    <row r="1180" spans="8:31" s="4" customFormat="1" ht="15" customHeight="1" x14ac:dyDescent="0.2">
      <c r="H1180" s="5"/>
      <c r="J1180" s="107"/>
      <c r="L1180" s="6"/>
      <c r="M1180" s="6"/>
      <c r="N1180" s="6"/>
      <c r="O1180" s="6"/>
      <c r="P1180" s="6"/>
      <c r="Q1180" s="6"/>
      <c r="R1180" s="6"/>
      <c r="S1180" s="6"/>
      <c r="T1180" s="6"/>
      <c r="U1180" s="6"/>
      <c r="V1180" s="6"/>
      <c r="W1180" s="6"/>
      <c r="X1180" s="6"/>
      <c r="Y1180" s="6"/>
      <c r="Z1180" s="6"/>
      <c r="AA1180" s="6"/>
      <c r="AB1180" s="6"/>
      <c r="AC1180" s="6"/>
      <c r="AD1180" s="6"/>
      <c r="AE1180" s="6"/>
    </row>
    <row r="1181" spans="8:31" s="4" customFormat="1" ht="15" customHeight="1" x14ac:dyDescent="0.2">
      <c r="H1181" s="5"/>
      <c r="J1181" s="107"/>
      <c r="L1181" s="6"/>
      <c r="M1181" s="6"/>
      <c r="N1181" s="6"/>
      <c r="O1181" s="6"/>
      <c r="P1181" s="6"/>
      <c r="Q1181" s="6"/>
      <c r="R1181" s="6"/>
      <c r="S1181" s="6"/>
      <c r="T1181" s="6"/>
      <c r="U1181" s="6"/>
      <c r="V1181" s="6"/>
      <c r="W1181" s="6"/>
      <c r="X1181" s="6"/>
      <c r="Y1181" s="6"/>
      <c r="Z1181" s="6"/>
      <c r="AA1181" s="6"/>
      <c r="AB1181" s="6"/>
      <c r="AC1181" s="6"/>
      <c r="AD1181" s="6"/>
      <c r="AE1181" s="6"/>
    </row>
    <row r="1182" spans="8:31" s="4" customFormat="1" ht="15" customHeight="1" x14ac:dyDescent="0.2">
      <c r="H1182" s="5"/>
      <c r="J1182" s="107"/>
      <c r="L1182" s="6"/>
      <c r="M1182" s="6"/>
      <c r="N1182" s="6"/>
      <c r="O1182" s="6"/>
      <c r="P1182" s="6"/>
      <c r="Q1182" s="6"/>
      <c r="R1182" s="6"/>
      <c r="S1182" s="6"/>
      <c r="T1182" s="6"/>
      <c r="U1182" s="6"/>
      <c r="V1182" s="6"/>
      <c r="W1182" s="6"/>
      <c r="X1182" s="6"/>
      <c r="Y1182" s="6"/>
      <c r="Z1182" s="6"/>
      <c r="AA1182" s="6"/>
      <c r="AB1182" s="6"/>
      <c r="AC1182" s="6"/>
      <c r="AD1182" s="6"/>
      <c r="AE1182" s="6"/>
    </row>
    <row r="1183" spans="8:31" s="4" customFormat="1" ht="15" customHeight="1" x14ac:dyDescent="0.2">
      <c r="H1183" s="5"/>
      <c r="J1183" s="107"/>
      <c r="L1183" s="6"/>
      <c r="M1183" s="6"/>
      <c r="N1183" s="6"/>
      <c r="O1183" s="6"/>
      <c r="P1183" s="6"/>
      <c r="Q1183" s="6"/>
      <c r="R1183" s="6"/>
      <c r="S1183" s="6"/>
      <c r="T1183" s="6"/>
      <c r="U1183" s="6"/>
      <c r="V1183" s="6"/>
      <c r="W1183" s="6"/>
      <c r="X1183" s="6"/>
      <c r="Y1183" s="6"/>
      <c r="Z1183" s="6"/>
      <c r="AA1183" s="6"/>
      <c r="AB1183" s="6"/>
      <c r="AC1183" s="6"/>
      <c r="AD1183" s="6"/>
      <c r="AE1183" s="6"/>
    </row>
    <row r="1184" spans="8:31" s="4" customFormat="1" ht="15" customHeight="1" x14ac:dyDescent="0.2">
      <c r="H1184" s="5"/>
      <c r="J1184" s="107"/>
      <c r="L1184" s="6"/>
      <c r="M1184" s="6"/>
      <c r="N1184" s="6"/>
      <c r="O1184" s="6"/>
      <c r="P1184" s="6"/>
      <c r="Q1184" s="6"/>
      <c r="R1184" s="6"/>
      <c r="S1184" s="6"/>
      <c r="T1184" s="6"/>
      <c r="U1184" s="6"/>
      <c r="V1184" s="6"/>
      <c r="W1184" s="6"/>
      <c r="X1184" s="6"/>
      <c r="Y1184" s="6"/>
      <c r="Z1184" s="6"/>
      <c r="AA1184" s="6"/>
      <c r="AB1184" s="6"/>
      <c r="AC1184" s="6"/>
      <c r="AD1184" s="6"/>
      <c r="AE1184" s="6"/>
    </row>
    <row r="1185" spans="8:31" s="4" customFormat="1" ht="15" customHeight="1" x14ac:dyDescent="0.2">
      <c r="H1185" s="5"/>
      <c r="J1185" s="107"/>
      <c r="L1185" s="6"/>
      <c r="M1185" s="6"/>
      <c r="N1185" s="6"/>
      <c r="O1185" s="6"/>
      <c r="P1185" s="6"/>
      <c r="Q1185" s="6"/>
      <c r="R1185" s="6"/>
      <c r="S1185" s="6"/>
      <c r="T1185" s="6"/>
      <c r="U1185" s="6"/>
      <c r="V1185" s="6"/>
      <c r="W1185" s="6"/>
      <c r="X1185" s="6"/>
      <c r="Y1185" s="6"/>
      <c r="Z1185" s="6"/>
      <c r="AA1185" s="6"/>
      <c r="AB1185" s="6"/>
      <c r="AC1185" s="6"/>
      <c r="AD1185" s="6"/>
      <c r="AE1185" s="6"/>
    </row>
    <row r="1186" spans="8:31" s="4" customFormat="1" ht="15" customHeight="1" x14ac:dyDescent="0.2">
      <c r="H1186" s="5"/>
      <c r="J1186" s="107"/>
      <c r="L1186" s="6"/>
      <c r="M1186" s="6"/>
      <c r="N1186" s="6"/>
      <c r="O1186" s="6"/>
      <c r="P1186" s="6"/>
      <c r="Q1186" s="6"/>
      <c r="R1186" s="6"/>
      <c r="S1186" s="6"/>
      <c r="T1186" s="6"/>
      <c r="U1186" s="6"/>
      <c r="V1186" s="6"/>
      <c r="W1186" s="6"/>
      <c r="X1186" s="6"/>
      <c r="Y1186" s="6"/>
      <c r="Z1186" s="6"/>
      <c r="AA1186" s="6"/>
      <c r="AB1186" s="6"/>
      <c r="AC1186" s="6"/>
      <c r="AD1186" s="6"/>
      <c r="AE1186" s="6"/>
    </row>
    <row r="1187" spans="8:31" s="4" customFormat="1" ht="15" customHeight="1" x14ac:dyDescent="0.2">
      <c r="H1187" s="5"/>
      <c r="J1187" s="107"/>
      <c r="L1187" s="6"/>
      <c r="M1187" s="6"/>
      <c r="N1187" s="6"/>
      <c r="O1187" s="6"/>
      <c r="P1187" s="6"/>
      <c r="Q1187" s="6"/>
      <c r="R1187" s="6"/>
      <c r="S1187" s="6"/>
      <c r="T1187" s="6"/>
      <c r="U1187" s="6"/>
      <c r="V1187" s="6"/>
      <c r="W1187" s="6"/>
      <c r="X1187" s="6"/>
      <c r="Y1187" s="6"/>
      <c r="Z1187" s="6"/>
      <c r="AA1187" s="6"/>
      <c r="AB1187" s="6"/>
      <c r="AC1187" s="6"/>
      <c r="AD1187" s="6"/>
      <c r="AE1187" s="6"/>
    </row>
    <row r="1188" spans="8:31" s="4" customFormat="1" ht="15" customHeight="1" x14ac:dyDescent="0.2">
      <c r="H1188" s="5"/>
      <c r="J1188" s="107"/>
      <c r="L1188" s="6"/>
      <c r="M1188" s="6"/>
      <c r="N1188" s="6"/>
      <c r="O1188" s="6"/>
      <c r="P1188" s="6"/>
      <c r="Q1188" s="6"/>
      <c r="R1188" s="6"/>
      <c r="S1188" s="6"/>
      <c r="T1188" s="6"/>
      <c r="U1188" s="6"/>
      <c r="V1188" s="6"/>
      <c r="W1188" s="6"/>
      <c r="X1188" s="6"/>
      <c r="Y1188" s="6"/>
      <c r="Z1188" s="6"/>
      <c r="AA1188" s="6"/>
      <c r="AB1188" s="6"/>
      <c r="AC1188" s="6"/>
      <c r="AD1188" s="6"/>
      <c r="AE1188" s="6"/>
    </row>
    <row r="1189" spans="8:31" s="4" customFormat="1" ht="15" customHeight="1" x14ac:dyDescent="0.2">
      <c r="H1189" s="5"/>
      <c r="J1189" s="107"/>
      <c r="L1189" s="6"/>
      <c r="M1189" s="6"/>
      <c r="N1189" s="6"/>
      <c r="O1189" s="6"/>
      <c r="P1189" s="6"/>
      <c r="Q1189" s="6"/>
      <c r="R1189" s="6"/>
      <c r="S1189" s="6"/>
      <c r="T1189" s="6"/>
      <c r="U1189" s="6"/>
      <c r="V1189" s="6"/>
      <c r="W1189" s="6"/>
      <c r="X1189" s="6"/>
      <c r="Y1189" s="6"/>
      <c r="Z1189" s="6"/>
      <c r="AA1189" s="6"/>
      <c r="AB1189" s="6"/>
      <c r="AC1189" s="6"/>
      <c r="AD1189" s="6"/>
      <c r="AE1189" s="6"/>
    </row>
    <row r="1190" spans="8:31" s="4" customFormat="1" ht="15" customHeight="1" x14ac:dyDescent="0.2">
      <c r="H1190" s="5"/>
      <c r="J1190" s="107"/>
      <c r="L1190" s="6"/>
      <c r="M1190" s="6"/>
      <c r="N1190" s="6"/>
      <c r="O1190" s="6"/>
      <c r="P1190" s="6"/>
      <c r="Q1190" s="6"/>
      <c r="R1190" s="6"/>
      <c r="S1190" s="6"/>
      <c r="T1190" s="6"/>
      <c r="U1190" s="6"/>
      <c r="V1190" s="6"/>
      <c r="W1190" s="6"/>
      <c r="X1190" s="6"/>
      <c r="Y1190" s="6"/>
      <c r="Z1190" s="6"/>
      <c r="AA1190" s="6"/>
      <c r="AB1190" s="6"/>
      <c r="AC1190" s="6"/>
      <c r="AD1190" s="6"/>
      <c r="AE1190" s="6"/>
    </row>
    <row r="1191" spans="8:31" s="4" customFormat="1" ht="15" customHeight="1" x14ac:dyDescent="0.2">
      <c r="H1191" s="5"/>
      <c r="J1191" s="107"/>
      <c r="L1191" s="6"/>
      <c r="M1191" s="6"/>
      <c r="N1191" s="6"/>
      <c r="O1191" s="6"/>
      <c r="P1191" s="6"/>
      <c r="Q1191" s="6"/>
      <c r="R1191" s="6"/>
      <c r="S1191" s="6"/>
      <c r="T1191" s="6"/>
      <c r="U1191" s="6"/>
      <c r="V1191" s="6"/>
      <c r="W1191" s="6"/>
      <c r="X1191" s="6"/>
      <c r="Y1191" s="6"/>
      <c r="Z1191" s="6"/>
      <c r="AA1191" s="6"/>
      <c r="AB1191" s="6"/>
      <c r="AC1191" s="6"/>
      <c r="AD1191" s="6"/>
      <c r="AE1191" s="6"/>
    </row>
    <row r="1192" spans="8:31" s="4" customFormat="1" ht="15" customHeight="1" x14ac:dyDescent="0.2">
      <c r="H1192" s="5"/>
      <c r="J1192" s="107"/>
      <c r="L1192" s="6"/>
      <c r="M1192" s="6"/>
      <c r="N1192" s="6"/>
      <c r="O1192" s="6"/>
      <c r="P1192" s="6"/>
      <c r="Q1192" s="6"/>
      <c r="R1192" s="6"/>
      <c r="S1192" s="6"/>
      <c r="T1192" s="6"/>
      <c r="U1192" s="6"/>
      <c r="V1192" s="6"/>
      <c r="W1192" s="6"/>
      <c r="X1192" s="6"/>
      <c r="Y1192" s="6"/>
      <c r="Z1192" s="6"/>
      <c r="AA1192" s="6"/>
      <c r="AB1192" s="6"/>
      <c r="AC1192" s="6"/>
      <c r="AD1192" s="6"/>
      <c r="AE1192" s="6"/>
    </row>
    <row r="1193" spans="8:31" s="4" customFormat="1" ht="15" customHeight="1" x14ac:dyDescent="0.2">
      <c r="H1193" s="5"/>
      <c r="J1193" s="107"/>
      <c r="L1193" s="6"/>
      <c r="M1193" s="6"/>
      <c r="N1193" s="6"/>
      <c r="O1193" s="6"/>
      <c r="P1193" s="6"/>
      <c r="Q1193" s="6"/>
      <c r="R1193" s="6"/>
      <c r="S1193" s="6"/>
      <c r="T1193" s="6"/>
      <c r="U1193" s="6"/>
      <c r="V1193" s="6"/>
      <c r="W1193" s="6"/>
      <c r="X1193" s="6"/>
      <c r="Y1193" s="6"/>
      <c r="Z1193" s="6"/>
      <c r="AA1193" s="6"/>
      <c r="AB1193" s="6"/>
      <c r="AC1193" s="6"/>
      <c r="AD1193" s="6"/>
      <c r="AE1193" s="6"/>
    </row>
    <row r="1194" spans="8:31" s="4" customFormat="1" ht="15" customHeight="1" x14ac:dyDescent="0.2">
      <c r="H1194" s="5"/>
      <c r="J1194" s="107"/>
      <c r="L1194" s="6"/>
      <c r="M1194" s="6"/>
      <c r="N1194" s="6"/>
      <c r="O1194" s="6"/>
      <c r="P1194" s="6"/>
      <c r="Q1194" s="6"/>
      <c r="R1194" s="6"/>
      <c r="S1194" s="6"/>
      <c r="T1194" s="6"/>
      <c r="U1194" s="6"/>
      <c r="V1194" s="6"/>
      <c r="W1194" s="6"/>
      <c r="X1194" s="6"/>
      <c r="Y1194" s="6"/>
      <c r="Z1194" s="6"/>
      <c r="AA1194" s="6"/>
      <c r="AB1194" s="6"/>
      <c r="AC1194" s="6"/>
      <c r="AD1194" s="6"/>
      <c r="AE1194" s="6"/>
    </row>
    <row r="1195" spans="8:31" s="4" customFormat="1" ht="15" customHeight="1" x14ac:dyDescent="0.2">
      <c r="H1195" s="5"/>
      <c r="J1195" s="107"/>
      <c r="L1195" s="6"/>
      <c r="M1195" s="6"/>
      <c r="N1195" s="6"/>
      <c r="O1195" s="6"/>
      <c r="P1195" s="6"/>
      <c r="Q1195" s="6"/>
      <c r="R1195" s="6"/>
      <c r="S1195" s="6"/>
      <c r="T1195" s="6"/>
      <c r="U1195" s="6"/>
      <c r="V1195" s="6"/>
      <c r="W1195" s="6"/>
      <c r="X1195" s="6"/>
      <c r="Y1195" s="6"/>
      <c r="Z1195" s="6"/>
      <c r="AA1195" s="6"/>
      <c r="AB1195" s="6"/>
      <c r="AC1195" s="6"/>
      <c r="AD1195" s="6"/>
      <c r="AE1195" s="6"/>
    </row>
    <row r="1196" spans="8:31" s="4" customFormat="1" ht="15" customHeight="1" x14ac:dyDescent="0.2">
      <c r="H1196" s="5"/>
      <c r="J1196" s="107"/>
      <c r="L1196" s="6"/>
      <c r="M1196" s="6"/>
      <c r="N1196" s="6"/>
      <c r="O1196" s="6"/>
      <c r="P1196" s="6"/>
      <c r="Q1196" s="6"/>
      <c r="R1196" s="6"/>
      <c r="S1196" s="6"/>
      <c r="T1196" s="6"/>
      <c r="U1196" s="6"/>
      <c r="V1196" s="6"/>
      <c r="W1196" s="6"/>
      <c r="X1196" s="6"/>
      <c r="Y1196" s="6"/>
      <c r="Z1196" s="6"/>
      <c r="AA1196" s="6"/>
      <c r="AB1196" s="6"/>
      <c r="AC1196" s="6"/>
      <c r="AD1196" s="6"/>
      <c r="AE1196" s="6"/>
    </row>
    <row r="1197" spans="8:31" s="4" customFormat="1" ht="15" customHeight="1" x14ac:dyDescent="0.2">
      <c r="H1197" s="5"/>
      <c r="J1197" s="107"/>
      <c r="L1197" s="6"/>
      <c r="M1197" s="6"/>
      <c r="N1197" s="6"/>
      <c r="O1197" s="6"/>
      <c r="P1197" s="6"/>
      <c r="Q1197" s="6"/>
      <c r="R1197" s="6"/>
      <c r="S1197" s="6"/>
      <c r="T1197" s="6"/>
      <c r="U1197" s="6"/>
      <c r="V1197" s="6"/>
      <c r="W1197" s="6"/>
      <c r="X1197" s="6"/>
      <c r="Y1197" s="6"/>
      <c r="Z1197" s="6"/>
      <c r="AA1197" s="6"/>
      <c r="AB1197" s="6"/>
      <c r="AC1197" s="6"/>
      <c r="AD1197" s="6"/>
      <c r="AE1197" s="6"/>
    </row>
    <row r="1198" spans="8:31" s="4" customFormat="1" ht="15" customHeight="1" x14ac:dyDescent="0.2">
      <c r="H1198" s="5"/>
      <c r="J1198" s="107"/>
      <c r="L1198" s="6"/>
      <c r="M1198" s="6"/>
      <c r="N1198" s="6"/>
      <c r="O1198" s="6"/>
      <c r="P1198" s="6"/>
      <c r="Q1198" s="6"/>
      <c r="R1198" s="6"/>
      <c r="S1198" s="6"/>
      <c r="T1198" s="6"/>
      <c r="U1198" s="6"/>
      <c r="V1198" s="6"/>
      <c r="W1198" s="6"/>
      <c r="X1198" s="6"/>
      <c r="Y1198" s="6"/>
      <c r="Z1198" s="6"/>
      <c r="AA1198" s="6"/>
      <c r="AB1198" s="6"/>
      <c r="AC1198" s="6"/>
      <c r="AD1198" s="6"/>
      <c r="AE1198" s="6"/>
    </row>
    <row r="1199" spans="8:31" s="4" customFormat="1" ht="15" customHeight="1" x14ac:dyDescent="0.2">
      <c r="H1199" s="5"/>
      <c r="J1199" s="107"/>
      <c r="L1199" s="6"/>
      <c r="M1199" s="6"/>
      <c r="N1199" s="6"/>
      <c r="O1199" s="6"/>
      <c r="P1199" s="6"/>
      <c r="Q1199" s="6"/>
      <c r="R1199" s="6"/>
      <c r="S1199" s="6"/>
      <c r="T1199" s="6"/>
      <c r="U1199" s="6"/>
      <c r="V1199" s="6"/>
      <c r="W1199" s="6"/>
      <c r="X1199" s="6"/>
      <c r="Y1199" s="6"/>
      <c r="Z1199" s="6"/>
      <c r="AA1199" s="6"/>
      <c r="AB1199" s="6"/>
      <c r="AC1199" s="6"/>
      <c r="AD1199" s="6"/>
      <c r="AE1199" s="6"/>
    </row>
    <row r="1200" spans="8:31" s="4" customFormat="1" ht="15" customHeight="1" x14ac:dyDescent="0.2">
      <c r="H1200" s="5"/>
      <c r="J1200" s="107"/>
      <c r="L1200" s="6"/>
      <c r="M1200" s="6"/>
      <c r="N1200" s="6"/>
      <c r="O1200" s="6"/>
      <c r="P1200" s="6"/>
      <c r="Q1200" s="6"/>
      <c r="R1200" s="6"/>
      <c r="S1200" s="6"/>
      <c r="T1200" s="6"/>
      <c r="U1200" s="6"/>
      <c r="V1200" s="6"/>
      <c r="W1200" s="6"/>
      <c r="X1200" s="6"/>
      <c r="Y1200" s="6"/>
      <c r="Z1200" s="6"/>
      <c r="AA1200" s="6"/>
      <c r="AB1200" s="6"/>
      <c r="AC1200" s="6"/>
      <c r="AD1200" s="6"/>
      <c r="AE1200" s="6"/>
    </row>
    <row r="1201" spans="8:31" s="4" customFormat="1" ht="15" customHeight="1" x14ac:dyDescent="0.2">
      <c r="H1201" s="5"/>
      <c r="J1201" s="107"/>
      <c r="L1201" s="6"/>
      <c r="M1201" s="6"/>
      <c r="N1201" s="6"/>
      <c r="O1201" s="6"/>
      <c r="P1201" s="6"/>
      <c r="Q1201" s="6"/>
      <c r="R1201" s="6"/>
      <c r="S1201" s="6"/>
      <c r="T1201" s="6"/>
      <c r="U1201" s="6"/>
      <c r="V1201" s="6"/>
      <c r="W1201" s="6"/>
      <c r="X1201" s="6"/>
      <c r="Y1201" s="6"/>
      <c r="Z1201" s="6"/>
      <c r="AA1201" s="6"/>
      <c r="AB1201" s="6"/>
      <c r="AC1201" s="6"/>
      <c r="AD1201" s="6"/>
      <c r="AE1201" s="6"/>
    </row>
    <row r="1202" spans="8:31" s="4" customFormat="1" ht="15" customHeight="1" x14ac:dyDescent="0.2">
      <c r="H1202" s="5"/>
      <c r="J1202" s="107"/>
      <c r="L1202" s="6"/>
      <c r="M1202" s="6"/>
      <c r="N1202" s="6"/>
      <c r="O1202" s="6"/>
      <c r="P1202" s="6"/>
      <c r="Q1202" s="6"/>
      <c r="R1202" s="6"/>
      <c r="S1202" s="6"/>
      <c r="T1202" s="6"/>
      <c r="U1202" s="6"/>
      <c r="V1202" s="6"/>
      <c r="W1202" s="6"/>
      <c r="X1202" s="6"/>
      <c r="Y1202" s="6"/>
      <c r="Z1202" s="6"/>
      <c r="AA1202" s="6"/>
      <c r="AB1202" s="6"/>
      <c r="AC1202" s="6"/>
      <c r="AD1202" s="6"/>
      <c r="AE1202" s="6"/>
    </row>
    <row r="1203" spans="8:31" s="4" customFormat="1" ht="15" customHeight="1" x14ac:dyDescent="0.2">
      <c r="H1203" s="5"/>
      <c r="J1203" s="107"/>
      <c r="L1203" s="6"/>
      <c r="M1203" s="6"/>
      <c r="N1203" s="6"/>
      <c r="O1203" s="6"/>
      <c r="P1203" s="6"/>
      <c r="Q1203" s="6"/>
      <c r="R1203" s="6"/>
      <c r="S1203" s="6"/>
      <c r="T1203" s="6"/>
      <c r="U1203" s="6"/>
      <c r="V1203" s="6"/>
      <c r="W1203" s="6"/>
      <c r="X1203" s="6"/>
      <c r="Y1203" s="6"/>
      <c r="Z1203" s="6"/>
      <c r="AA1203" s="6"/>
      <c r="AB1203" s="6"/>
      <c r="AC1203" s="6"/>
      <c r="AD1203" s="6"/>
      <c r="AE1203" s="6"/>
    </row>
    <row r="1204" spans="8:31" s="4" customFormat="1" ht="15" customHeight="1" x14ac:dyDescent="0.2">
      <c r="H1204" s="5"/>
      <c r="J1204" s="107"/>
      <c r="L1204" s="6"/>
      <c r="M1204" s="6"/>
      <c r="N1204" s="6"/>
      <c r="O1204" s="6"/>
      <c r="P1204" s="6"/>
      <c r="Q1204" s="6"/>
      <c r="R1204" s="6"/>
      <c r="S1204" s="6"/>
      <c r="T1204" s="6"/>
      <c r="U1204" s="6"/>
      <c r="V1204" s="6"/>
      <c r="W1204" s="6"/>
      <c r="X1204" s="6"/>
      <c r="Y1204" s="6"/>
      <c r="Z1204" s="6"/>
      <c r="AA1204" s="6"/>
      <c r="AB1204" s="6"/>
      <c r="AC1204" s="6"/>
      <c r="AD1204" s="6"/>
      <c r="AE1204" s="6"/>
    </row>
    <row r="1205" spans="8:31" s="4" customFormat="1" ht="15" customHeight="1" x14ac:dyDescent="0.2">
      <c r="H1205" s="5"/>
      <c r="J1205" s="107"/>
      <c r="L1205" s="6"/>
      <c r="M1205" s="6"/>
      <c r="N1205" s="6"/>
      <c r="O1205" s="6"/>
      <c r="P1205" s="6"/>
      <c r="Q1205" s="6"/>
      <c r="R1205" s="6"/>
      <c r="S1205" s="6"/>
      <c r="T1205" s="6"/>
      <c r="U1205" s="6"/>
      <c r="V1205" s="6"/>
      <c r="W1205" s="6"/>
      <c r="X1205" s="6"/>
      <c r="Y1205" s="6"/>
      <c r="Z1205" s="6"/>
      <c r="AA1205" s="6"/>
      <c r="AB1205" s="6"/>
      <c r="AC1205" s="6"/>
      <c r="AD1205" s="6"/>
      <c r="AE1205" s="6"/>
    </row>
    <row r="1206" spans="8:31" s="4" customFormat="1" ht="15" customHeight="1" x14ac:dyDescent="0.2">
      <c r="H1206" s="5"/>
      <c r="J1206" s="107"/>
      <c r="L1206" s="6"/>
      <c r="M1206" s="6"/>
      <c r="N1206" s="6"/>
      <c r="O1206" s="6"/>
      <c r="P1206" s="6"/>
      <c r="Q1206" s="6"/>
      <c r="R1206" s="6"/>
      <c r="S1206" s="6"/>
      <c r="T1206" s="6"/>
      <c r="U1206" s="6"/>
      <c r="V1206" s="6"/>
      <c r="W1206" s="6"/>
      <c r="X1206" s="6"/>
      <c r="Y1206" s="6"/>
      <c r="Z1206" s="6"/>
      <c r="AA1206" s="6"/>
      <c r="AB1206" s="6"/>
      <c r="AC1206" s="6"/>
      <c r="AD1206" s="6"/>
      <c r="AE1206" s="6"/>
    </row>
    <row r="1207" spans="8:31" s="4" customFormat="1" ht="15" customHeight="1" x14ac:dyDescent="0.2">
      <c r="H1207" s="5"/>
      <c r="J1207" s="107"/>
      <c r="L1207" s="6"/>
      <c r="M1207" s="6"/>
      <c r="N1207" s="6"/>
      <c r="O1207" s="6"/>
      <c r="P1207" s="6"/>
      <c r="Q1207" s="6"/>
      <c r="R1207" s="6"/>
      <c r="S1207" s="6"/>
      <c r="T1207" s="6"/>
      <c r="U1207" s="6"/>
      <c r="V1207" s="6"/>
      <c r="W1207" s="6"/>
      <c r="X1207" s="6"/>
      <c r="Y1207" s="6"/>
      <c r="Z1207" s="6"/>
      <c r="AA1207" s="6"/>
      <c r="AB1207" s="6"/>
      <c r="AC1207" s="6"/>
      <c r="AD1207" s="6"/>
      <c r="AE1207" s="6"/>
    </row>
    <row r="1208" spans="8:31" s="4" customFormat="1" ht="15" customHeight="1" x14ac:dyDescent="0.2">
      <c r="H1208" s="5"/>
      <c r="J1208" s="107"/>
      <c r="L1208" s="6"/>
      <c r="M1208" s="6"/>
      <c r="N1208" s="6"/>
      <c r="O1208" s="6"/>
      <c r="P1208" s="6"/>
      <c r="Q1208" s="6"/>
      <c r="R1208" s="6"/>
      <c r="S1208" s="6"/>
      <c r="T1208" s="6"/>
      <c r="U1208" s="6"/>
      <c r="V1208" s="6"/>
      <c r="W1208" s="6"/>
      <c r="X1208" s="6"/>
      <c r="Y1208" s="6"/>
      <c r="Z1208" s="6"/>
      <c r="AA1208" s="6"/>
      <c r="AB1208" s="6"/>
      <c r="AC1208" s="6"/>
      <c r="AD1208" s="6"/>
      <c r="AE1208" s="6"/>
    </row>
    <row r="1209" spans="8:31" s="4" customFormat="1" ht="15" customHeight="1" x14ac:dyDescent="0.2">
      <c r="H1209" s="5"/>
      <c r="J1209" s="107"/>
      <c r="L1209" s="6"/>
      <c r="M1209" s="6"/>
      <c r="N1209" s="6"/>
      <c r="O1209" s="6"/>
      <c r="P1209" s="6"/>
      <c r="Q1209" s="6"/>
      <c r="R1209" s="6"/>
      <c r="S1209" s="6"/>
      <c r="T1209" s="6"/>
      <c r="U1209" s="6"/>
      <c r="V1209" s="6"/>
      <c r="W1209" s="6"/>
      <c r="X1209" s="6"/>
      <c r="Y1209" s="6"/>
      <c r="Z1209" s="6"/>
      <c r="AA1209" s="6"/>
      <c r="AB1209" s="6"/>
      <c r="AC1209" s="6"/>
      <c r="AD1209" s="6"/>
      <c r="AE1209" s="6"/>
    </row>
    <row r="1210" spans="8:31" s="4" customFormat="1" ht="15" customHeight="1" x14ac:dyDescent="0.2">
      <c r="H1210" s="5"/>
      <c r="J1210" s="107"/>
      <c r="L1210" s="6"/>
      <c r="M1210" s="6"/>
      <c r="N1210" s="6"/>
      <c r="O1210" s="6"/>
      <c r="P1210" s="6"/>
      <c r="Q1210" s="6"/>
      <c r="R1210" s="6"/>
      <c r="S1210" s="6"/>
      <c r="T1210" s="6"/>
      <c r="U1210" s="6"/>
      <c r="V1210" s="6"/>
      <c r="W1210" s="6"/>
      <c r="X1210" s="6"/>
      <c r="Y1210" s="6"/>
      <c r="Z1210" s="6"/>
      <c r="AA1210" s="6"/>
      <c r="AB1210" s="6"/>
      <c r="AC1210" s="6"/>
      <c r="AD1210" s="6"/>
      <c r="AE1210" s="6"/>
    </row>
    <row r="1211" spans="8:31" s="4" customFormat="1" ht="15" customHeight="1" x14ac:dyDescent="0.2">
      <c r="H1211" s="5"/>
      <c r="J1211" s="107"/>
      <c r="L1211" s="6"/>
      <c r="M1211" s="6"/>
      <c r="N1211" s="6"/>
      <c r="O1211" s="6"/>
      <c r="P1211" s="6"/>
      <c r="Q1211" s="6"/>
      <c r="R1211" s="6"/>
      <c r="S1211" s="6"/>
      <c r="T1211" s="6"/>
      <c r="U1211" s="6"/>
      <c r="V1211" s="6"/>
      <c r="W1211" s="6"/>
      <c r="X1211" s="6"/>
      <c r="Y1211" s="6"/>
      <c r="Z1211" s="6"/>
      <c r="AA1211" s="6"/>
      <c r="AB1211" s="6"/>
      <c r="AC1211" s="6"/>
      <c r="AD1211" s="6"/>
      <c r="AE1211" s="6"/>
    </row>
    <row r="1212" spans="8:31" s="4" customFormat="1" ht="15" customHeight="1" x14ac:dyDescent="0.2">
      <c r="H1212" s="5"/>
      <c r="J1212" s="107"/>
      <c r="L1212" s="6"/>
      <c r="M1212" s="6"/>
      <c r="N1212" s="6"/>
      <c r="O1212" s="6"/>
      <c r="P1212" s="6"/>
      <c r="Q1212" s="6"/>
      <c r="R1212" s="6"/>
      <c r="S1212" s="6"/>
      <c r="T1212" s="6"/>
      <c r="U1212" s="6"/>
      <c r="V1212" s="6"/>
      <c r="W1212" s="6"/>
      <c r="X1212" s="6"/>
      <c r="Y1212" s="6"/>
      <c r="Z1212" s="6"/>
      <c r="AA1212" s="6"/>
      <c r="AB1212" s="6"/>
      <c r="AC1212" s="6"/>
      <c r="AD1212" s="6"/>
      <c r="AE1212" s="6"/>
    </row>
    <row r="1213" spans="8:31" s="4" customFormat="1" ht="15" customHeight="1" x14ac:dyDescent="0.2">
      <c r="H1213" s="5"/>
      <c r="J1213" s="107"/>
      <c r="L1213" s="6"/>
      <c r="M1213" s="6"/>
      <c r="N1213" s="6"/>
      <c r="O1213" s="6"/>
      <c r="P1213" s="6"/>
      <c r="Q1213" s="6"/>
      <c r="R1213" s="6"/>
      <c r="S1213" s="6"/>
      <c r="T1213" s="6"/>
      <c r="U1213" s="6"/>
      <c r="V1213" s="6"/>
      <c r="W1213" s="6"/>
      <c r="X1213" s="6"/>
      <c r="Y1213" s="6"/>
      <c r="Z1213" s="6"/>
      <c r="AA1213" s="6"/>
      <c r="AB1213" s="6"/>
      <c r="AC1213" s="6"/>
      <c r="AD1213" s="6"/>
      <c r="AE1213" s="6"/>
    </row>
    <row r="1214" spans="8:31" s="4" customFormat="1" ht="15" customHeight="1" x14ac:dyDescent="0.2">
      <c r="H1214" s="5"/>
      <c r="J1214" s="107"/>
      <c r="L1214" s="6"/>
      <c r="M1214" s="6"/>
      <c r="N1214" s="6"/>
      <c r="O1214" s="6"/>
      <c r="P1214" s="6"/>
      <c r="Q1214" s="6"/>
      <c r="R1214" s="6"/>
      <c r="S1214" s="6"/>
      <c r="T1214" s="6"/>
      <c r="U1214" s="6"/>
      <c r="V1214" s="6"/>
      <c r="W1214" s="6"/>
      <c r="X1214" s="6"/>
      <c r="Y1214" s="6"/>
      <c r="Z1214" s="6"/>
      <c r="AA1214" s="6"/>
      <c r="AB1214" s="6"/>
      <c r="AC1214" s="6"/>
      <c r="AD1214" s="6"/>
      <c r="AE1214" s="6"/>
    </row>
    <row r="1215" spans="8:31" s="4" customFormat="1" ht="15" customHeight="1" x14ac:dyDescent="0.2">
      <c r="H1215" s="5"/>
      <c r="J1215" s="107"/>
      <c r="L1215" s="6"/>
      <c r="M1215" s="6"/>
      <c r="N1215" s="6"/>
      <c r="O1215" s="6"/>
      <c r="P1215" s="6"/>
      <c r="Q1215" s="6"/>
      <c r="R1215" s="6"/>
      <c r="S1215" s="6"/>
      <c r="T1215" s="6"/>
      <c r="U1215" s="6"/>
      <c r="V1215" s="6"/>
      <c r="W1215" s="6"/>
      <c r="X1215" s="6"/>
      <c r="Y1215" s="6"/>
      <c r="Z1215" s="6"/>
      <c r="AA1215" s="6"/>
      <c r="AB1215" s="6"/>
      <c r="AC1215" s="6"/>
      <c r="AD1215" s="6"/>
      <c r="AE1215" s="6"/>
    </row>
    <row r="1216" spans="8:31" s="4" customFormat="1" ht="15" customHeight="1" x14ac:dyDescent="0.2">
      <c r="H1216" s="5"/>
      <c r="J1216" s="107"/>
      <c r="L1216" s="6"/>
      <c r="M1216" s="6"/>
      <c r="N1216" s="6"/>
      <c r="O1216" s="6"/>
      <c r="P1216" s="6"/>
      <c r="Q1216" s="6"/>
      <c r="R1216" s="6"/>
      <c r="S1216" s="6"/>
      <c r="T1216" s="6"/>
      <c r="U1216" s="6"/>
      <c r="V1216" s="6"/>
      <c r="W1216" s="6"/>
      <c r="X1216" s="6"/>
      <c r="Y1216" s="6"/>
      <c r="Z1216" s="6"/>
      <c r="AA1216" s="6"/>
      <c r="AB1216" s="6"/>
      <c r="AC1216" s="6"/>
      <c r="AD1216" s="6"/>
      <c r="AE1216" s="6"/>
    </row>
    <row r="1217" spans="8:31" s="4" customFormat="1" ht="15" customHeight="1" x14ac:dyDescent="0.2">
      <c r="H1217" s="5"/>
      <c r="J1217" s="107"/>
      <c r="L1217" s="6"/>
      <c r="M1217" s="6"/>
      <c r="N1217" s="6"/>
      <c r="O1217" s="6"/>
      <c r="P1217" s="6"/>
      <c r="Q1217" s="6"/>
      <c r="R1217" s="6"/>
      <c r="S1217" s="6"/>
      <c r="T1217" s="6"/>
      <c r="U1217" s="6"/>
      <c r="V1217" s="6"/>
      <c r="W1217" s="6"/>
      <c r="X1217" s="6"/>
      <c r="Y1217" s="6"/>
      <c r="Z1217" s="6"/>
      <c r="AA1217" s="6"/>
      <c r="AB1217" s="6"/>
      <c r="AC1217" s="6"/>
      <c r="AD1217" s="6"/>
      <c r="AE1217" s="6"/>
    </row>
    <row r="1218" spans="8:31" s="4" customFormat="1" ht="15" customHeight="1" x14ac:dyDescent="0.2">
      <c r="H1218" s="5"/>
      <c r="J1218" s="107"/>
      <c r="L1218" s="6"/>
      <c r="M1218" s="6"/>
      <c r="N1218" s="6"/>
      <c r="O1218" s="6"/>
      <c r="P1218" s="6"/>
      <c r="Q1218" s="6"/>
      <c r="R1218" s="6"/>
      <c r="S1218" s="6"/>
      <c r="T1218" s="6"/>
      <c r="U1218" s="6"/>
      <c r="V1218" s="6"/>
      <c r="W1218" s="6"/>
      <c r="X1218" s="6"/>
      <c r="Y1218" s="6"/>
      <c r="Z1218" s="6"/>
      <c r="AA1218" s="6"/>
      <c r="AB1218" s="6"/>
      <c r="AC1218" s="6"/>
      <c r="AD1218" s="6"/>
      <c r="AE1218" s="6"/>
    </row>
    <row r="1219" spans="8:31" s="4" customFormat="1" ht="15" customHeight="1" x14ac:dyDescent="0.2">
      <c r="H1219" s="5"/>
      <c r="J1219" s="107"/>
      <c r="L1219" s="6"/>
      <c r="M1219" s="6"/>
      <c r="N1219" s="6"/>
      <c r="O1219" s="6"/>
      <c r="P1219" s="6"/>
      <c r="Q1219" s="6"/>
      <c r="R1219" s="6"/>
      <c r="S1219" s="6"/>
      <c r="T1219" s="6"/>
      <c r="U1219" s="6"/>
      <c r="V1219" s="6"/>
      <c r="W1219" s="6"/>
      <c r="X1219" s="6"/>
      <c r="Y1219" s="6"/>
      <c r="Z1219" s="6"/>
      <c r="AA1219" s="6"/>
      <c r="AB1219" s="6"/>
      <c r="AC1219" s="6"/>
      <c r="AD1219" s="6"/>
      <c r="AE1219" s="6"/>
    </row>
    <row r="1220" spans="8:31" s="4" customFormat="1" ht="15" customHeight="1" x14ac:dyDescent="0.2">
      <c r="H1220" s="5"/>
      <c r="J1220" s="107"/>
      <c r="L1220" s="6"/>
      <c r="M1220" s="6"/>
      <c r="N1220" s="6"/>
      <c r="O1220" s="6"/>
      <c r="P1220" s="6"/>
      <c r="Q1220" s="6"/>
      <c r="R1220" s="6"/>
      <c r="S1220" s="6"/>
      <c r="T1220" s="6"/>
      <c r="U1220" s="6"/>
      <c r="V1220" s="6"/>
      <c r="W1220" s="6"/>
      <c r="X1220" s="6"/>
      <c r="Y1220" s="6"/>
      <c r="Z1220" s="6"/>
      <c r="AA1220" s="6"/>
      <c r="AB1220" s="6"/>
      <c r="AC1220" s="6"/>
      <c r="AD1220" s="6"/>
      <c r="AE1220" s="6"/>
    </row>
    <row r="1221" spans="8:31" s="4" customFormat="1" ht="15" customHeight="1" x14ac:dyDescent="0.2">
      <c r="H1221" s="5"/>
      <c r="J1221" s="107"/>
      <c r="L1221" s="6"/>
      <c r="M1221" s="6"/>
      <c r="N1221" s="6"/>
      <c r="O1221" s="6"/>
      <c r="P1221" s="6"/>
      <c r="Q1221" s="6"/>
      <c r="R1221" s="6"/>
      <c r="S1221" s="6"/>
      <c r="T1221" s="6"/>
      <c r="U1221" s="6"/>
      <c r="V1221" s="6"/>
      <c r="W1221" s="6"/>
      <c r="X1221" s="6"/>
      <c r="Y1221" s="6"/>
      <c r="Z1221" s="6"/>
      <c r="AA1221" s="6"/>
      <c r="AB1221" s="6"/>
      <c r="AC1221" s="6"/>
      <c r="AD1221" s="6"/>
      <c r="AE1221" s="6"/>
    </row>
    <row r="1222" spans="8:31" s="4" customFormat="1" ht="15" customHeight="1" x14ac:dyDescent="0.2">
      <c r="H1222" s="5"/>
      <c r="J1222" s="107"/>
      <c r="L1222" s="6"/>
      <c r="M1222" s="6"/>
      <c r="N1222" s="6"/>
      <c r="O1222" s="6"/>
      <c r="P1222" s="6"/>
      <c r="Q1222" s="6"/>
      <c r="R1222" s="6"/>
      <c r="S1222" s="6"/>
      <c r="T1222" s="6"/>
      <c r="U1222" s="6"/>
      <c r="V1222" s="6"/>
      <c r="W1222" s="6"/>
      <c r="X1222" s="6"/>
      <c r="Y1222" s="6"/>
      <c r="Z1222" s="6"/>
      <c r="AA1222" s="6"/>
      <c r="AB1222" s="6"/>
      <c r="AC1222" s="6"/>
      <c r="AD1222" s="6"/>
      <c r="AE1222" s="6"/>
    </row>
    <row r="1223" spans="8:31" s="4" customFormat="1" ht="15" customHeight="1" x14ac:dyDescent="0.2">
      <c r="H1223" s="5"/>
      <c r="J1223" s="107"/>
      <c r="L1223" s="6"/>
      <c r="M1223" s="6"/>
      <c r="N1223" s="6"/>
      <c r="O1223" s="6"/>
      <c r="P1223" s="6"/>
      <c r="Q1223" s="6"/>
      <c r="R1223" s="6"/>
      <c r="S1223" s="6"/>
      <c r="T1223" s="6"/>
      <c r="U1223" s="6"/>
      <c r="V1223" s="6"/>
      <c r="W1223" s="6"/>
      <c r="X1223" s="6"/>
      <c r="Y1223" s="6"/>
      <c r="Z1223" s="6"/>
      <c r="AA1223" s="6"/>
      <c r="AB1223" s="6"/>
      <c r="AC1223" s="6"/>
      <c r="AD1223" s="6"/>
      <c r="AE1223" s="6"/>
    </row>
    <row r="1224" spans="8:31" s="4" customFormat="1" ht="15" customHeight="1" x14ac:dyDescent="0.2">
      <c r="H1224" s="5"/>
      <c r="J1224" s="107"/>
      <c r="L1224" s="6"/>
      <c r="M1224" s="6"/>
      <c r="N1224" s="6"/>
      <c r="O1224" s="6"/>
      <c r="P1224" s="6"/>
      <c r="Q1224" s="6"/>
      <c r="R1224" s="6"/>
      <c r="S1224" s="6"/>
      <c r="T1224" s="6"/>
      <c r="U1224" s="6"/>
      <c r="V1224" s="6"/>
      <c r="W1224" s="6"/>
      <c r="X1224" s="6"/>
      <c r="Y1224" s="6"/>
      <c r="Z1224" s="6"/>
      <c r="AA1224" s="6"/>
      <c r="AB1224" s="6"/>
      <c r="AC1224" s="6"/>
      <c r="AD1224" s="6"/>
      <c r="AE1224" s="6"/>
    </row>
    <row r="1225" spans="8:31" s="4" customFormat="1" ht="15" customHeight="1" x14ac:dyDescent="0.2">
      <c r="H1225" s="5"/>
      <c r="J1225" s="107"/>
      <c r="L1225" s="6"/>
      <c r="M1225" s="6"/>
      <c r="N1225" s="6"/>
      <c r="O1225" s="6"/>
      <c r="P1225" s="6"/>
      <c r="Q1225" s="6"/>
      <c r="R1225" s="6"/>
      <c r="S1225" s="6"/>
      <c r="T1225" s="6"/>
      <c r="U1225" s="6"/>
      <c r="V1225" s="6"/>
      <c r="W1225" s="6"/>
      <c r="X1225" s="6"/>
      <c r="Y1225" s="6"/>
      <c r="Z1225" s="6"/>
      <c r="AA1225" s="6"/>
      <c r="AB1225" s="6"/>
      <c r="AC1225" s="6"/>
      <c r="AD1225" s="6"/>
      <c r="AE1225" s="6"/>
    </row>
    <row r="1226" spans="8:31" s="4" customFormat="1" ht="15" customHeight="1" x14ac:dyDescent="0.2">
      <c r="H1226" s="5"/>
      <c r="J1226" s="107"/>
      <c r="L1226" s="6"/>
      <c r="M1226" s="6"/>
      <c r="N1226" s="6"/>
      <c r="O1226" s="6"/>
      <c r="P1226" s="6"/>
      <c r="Q1226" s="6"/>
      <c r="R1226" s="6"/>
      <c r="S1226" s="6"/>
      <c r="T1226" s="6"/>
      <c r="U1226" s="6"/>
      <c r="V1226" s="6"/>
      <c r="W1226" s="6"/>
      <c r="X1226" s="6"/>
      <c r="Y1226" s="6"/>
      <c r="Z1226" s="6"/>
      <c r="AA1226" s="6"/>
      <c r="AB1226" s="6"/>
      <c r="AC1226" s="6"/>
      <c r="AD1226" s="6"/>
      <c r="AE1226" s="6"/>
    </row>
    <row r="1227" spans="8:31" s="4" customFormat="1" ht="15" customHeight="1" x14ac:dyDescent="0.2">
      <c r="H1227" s="5"/>
      <c r="J1227" s="107"/>
      <c r="L1227" s="6"/>
      <c r="M1227" s="6"/>
      <c r="N1227" s="6"/>
      <c r="O1227" s="6"/>
      <c r="P1227" s="6"/>
      <c r="Q1227" s="6"/>
      <c r="R1227" s="6"/>
      <c r="S1227" s="6"/>
      <c r="T1227" s="6"/>
      <c r="U1227" s="6"/>
      <c r="V1227" s="6"/>
      <c r="W1227" s="6"/>
      <c r="X1227" s="6"/>
      <c r="Y1227" s="6"/>
      <c r="Z1227" s="6"/>
      <c r="AA1227" s="6"/>
      <c r="AB1227" s="6"/>
      <c r="AC1227" s="6"/>
      <c r="AD1227" s="6"/>
      <c r="AE1227" s="6"/>
    </row>
    <row r="1228" spans="8:31" s="4" customFormat="1" ht="15" customHeight="1" x14ac:dyDescent="0.2">
      <c r="H1228" s="5"/>
      <c r="J1228" s="107"/>
      <c r="L1228" s="6"/>
      <c r="M1228" s="6"/>
      <c r="N1228" s="6"/>
      <c r="O1228" s="6"/>
      <c r="P1228" s="6"/>
      <c r="Q1228" s="6"/>
      <c r="R1228" s="6"/>
      <c r="S1228" s="6"/>
      <c r="T1228" s="6"/>
      <c r="U1228" s="6"/>
      <c r="V1228" s="6"/>
      <c r="W1228" s="6"/>
      <c r="X1228" s="6"/>
      <c r="Y1228" s="6"/>
      <c r="Z1228" s="6"/>
      <c r="AA1228" s="6"/>
      <c r="AB1228" s="6"/>
      <c r="AC1228" s="6"/>
      <c r="AD1228" s="6"/>
      <c r="AE1228" s="6"/>
    </row>
    <row r="1229" spans="8:31" s="4" customFormat="1" ht="15" customHeight="1" x14ac:dyDescent="0.2">
      <c r="H1229" s="5"/>
      <c r="J1229" s="107"/>
      <c r="L1229" s="6"/>
      <c r="M1229" s="6"/>
      <c r="N1229" s="6"/>
      <c r="O1229" s="6"/>
      <c r="P1229" s="6"/>
      <c r="Q1229" s="6"/>
      <c r="R1229" s="6"/>
      <c r="S1229" s="6"/>
      <c r="T1229" s="6"/>
      <c r="U1229" s="6"/>
      <c r="V1229" s="6"/>
      <c r="W1229" s="6"/>
      <c r="X1229" s="6"/>
      <c r="Y1229" s="6"/>
      <c r="Z1229" s="6"/>
      <c r="AA1229" s="6"/>
      <c r="AB1229" s="6"/>
      <c r="AC1229" s="6"/>
      <c r="AD1229" s="6"/>
      <c r="AE1229" s="6"/>
    </row>
    <row r="1230" spans="8:31" s="4" customFormat="1" ht="15" customHeight="1" x14ac:dyDescent="0.2">
      <c r="H1230" s="5"/>
      <c r="J1230" s="107"/>
      <c r="L1230" s="6"/>
      <c r="M1230" s="6"/>
      <c r="N1230" s="6"/>
      <c r="O1230" s="6"/>
      <c r="P1230" s="6"/>
      <c r="Q1230" s="6"/>
      <c r="R1230" s="6"/>
      <c r="S1230" s="6"/>
      <c r="T1230" s="6"/>
      <c r="U1230" s="6"/>
      <c r="V1230" s="6"/>
      <c r="W1230" s="6"/>
      <c r="X1230" s="6"/>
      <c r="Y1230" s="6"/>
      <c r="Z1230" s="6"/>
      <c r="AA1230" s="6"/>
      <c r="AB1230" s="6"/>
      <c r="AC1230" s="6"/>
      <c r="AD1230" s="6"/>
      <c r="AE1230" s="6"/>
    </row>
    <row r="1231" spans="8:31" s="4" customFormat="1" ht="15" customHeight="1" x14ac:dyDescent="0.2">
      <c r="H1231" s="5"/>
      <c r="J1231" s="107"/>
      <c r="L1231" s="6"/>
      <c r="M1231" s="6"/>
      <c r="N1231" s="6"/>
      <c r="O1231" s="6"/>
      <c r="P1231" s="6"/>
      <c r="Q1231" s="6"/>
      <c r="R1231" s="6"/>
      <c r="S1231" s="6"/>
      <c r="T1231" s="6"/>
      <c r="U1231" s="6"/>
      <c r="V1231" s="6"/>
      <c r="W1231" s="6"/>
      <c r="X1231" s="6"/>
      <c r="Y1231" s="6"/>
      <c r="Z1231" s="6"/>
      <c r="AA1231" s="6"/>
      <c r="AB1231" s="6"/>
      <c r="AC1231" s="6"/>
      <c r="AD1231" s="6"/>
      <c r="AE1231" s="6"/>
    </row>
    <row r="1232" spans="8:31" s="4" customFormat="1" ht="15" customHeight="1" x14ac:dyDescent="0.2">
      <c r="H1232" s="5"/>
      <c r="J1232" s="107"/>
      <c r="L1232" s="6"/>
      <c r="M1232" s="6"/>
      <c r="N1232" s="6"/>
      <c r="O1232" s="6"/>
      <c r="P1232" s="6"/>
      <c r="Q1232" s="6"/>
      <c r="R1232" s="6"/>
      <c r="S1232" s="6"/>
      <c r="T1232" s="6"/>
      <c r="U1232" s="6"/>
      <c r="V1232" s="6"/>
      <c r="W1232" s="6"/>
      <c r="X1232" s="6"/>
      <c r="Y1232" s="6"/>
      <c r="Z1232" s="6"/>
      <c r="AA1232" s="6"/>
      <c r="AB1232" s="6"/>
      <c r="AC1232" s="6"/>
      <c r="AD1232" s="6"/>
      <c r="AE1232" s="6"/>
    </row>
    <row r="1233" spans="8:31" s="4" customFormat="1" ht="15" customHeight="1" x14ac:dyDescent="0.2">
      <c r="H1233" s="5"/>
      <c r="J1233" s="107"/>
      <c r="L1233" s="6"/>
      <c r="M1233" s="6"/>
      <c r="N1233" s="6"/>
      <c r="O1233" s="6"/>
      <c r="P1233" s="6"/>
      <c r="Q1233" s="6"/>
      <c r="R1233" s="6"/>
      <c r="S1233" s="6"/>
      <c r="T1233" s="6"/>
      <c r="U1233" s="6"/>
      <c r="V1233" s="6"/>
      <c r="W1233" s="6"/>
      <c r="X1233" s="6"/>
      <c r="Y1233" s="6"/>
      <c r="Z1233" s="6"/>
      <c r="AA1233" s="6"/>
      <c r="AB1233" s="6"/>
      <c r="AC1233" s="6"/>
      <c r="AD1233" s="6"/>
      <c r="AE1233" s="6"/>
    </row>
    <row r="1234" spans="8:31" s="4" customFormat="1" ht="15" customHeight="1" x14ac:dyDescent="0.2">
      <c r="H1234" s="5"/>
      <c r="J1234" s="107"/>
      <c r="L1234" s="6"/>
      <c r="M1234" s="6"/>
      <c r="N1234" s="6"/>
      <c r="O1234" s="6"/>
      <c r="P1234" s="6"/>
      <c r="Q1234" s="6"/>
      <c r="R1234" s="6"/>
      <c r="S1234" s="6"/>
      <c r="T1234" s="6"/>
      <c r="U1234" s="6"/>
      <c r="V1234" s="6"/>
      <c r="W1234" s="6"/>
      <c r="X1234" s="6"/>
      <c r="Y1234" s="6"/>
      <c r="Z1234" s="6"/>
      <c r="AA1234" s="6"/>
      <c r="AB1234" s="6"/>
      <c r="AC1234" s="6"/>
      <c r="AD1234" s="6"/>
      <c r="AE1234" s="6"/>
    </row>
    <row r="1235" spans="8:31" s="4" customFormat="1" ht="15" customHeight="1" x14ac:dyDescent="0.2">
      <c r="H1235" s="5"/>
      <c r="J1235" s="107"/>
      <c r="L1235" s="6"/>
      <c r="M1235" s="6"/>
      <c r="N1235" s="6"/>
      <c r="O1235" s="6"/>
      <c r="P1235" s="6"/>
      <c r="Q1235" s="6"/>
      <c r="R1235" s="6"/>
      <c r="S1235" s="6"/>
      <c r="T1235" s="6"/>
      <c r="U1235" s="6"/>
      <c r="V1235" s="6"/>
      <c r="W1235" s="6"/>
      <c r="X1235" s="6"/>
      <c r="Y1235" s="6"/>
      <c r="Z1235" s="6"/>
      <c r="AA1235" s="6"/>
      <c r="AB1235" s="6"/>
      <c r="AC1235" s="6"/>
      <c r="AD1235" s="6"/>
      <c r="AE1235" s="6"/>
    </row>
    <row r="1236" spans="8:31" s="4" customFormat="1" ht="15" customHeight="1" x14ac:dyDescent="0.2">
      <c r="H1236" s="5"/>
      <c r="J1236" s="107"/>
      <c r="L1236" s="6"/>
      <c r="M1236" s="6"/>
      <c r="N1236" s="6"/>
      <c r="O1236" s="6"/>
      <c r="P1236" s="6"/>
      <c r="Q1236" s="6"/>
      <c r="R1236" s="6"/>
      <c r="S1236" s="6"/>
      <c r="T1236" s="6"/>
      <c r="U1236" s="6"/>
      <c r="V1236" s="6"/>
      <c r="W1236" s="6"/>
      <c r="X1236" s="6"/>
      <c r="Y1236" s="6"/>
      <c r="Z1236" s="6"/>
      <c r="AA1236" s="6"/>
      <c r="AB1236" s="6"/>
      <c r="AC1236" s="6"/>
      <c r="AD1236" s="6"/>
      <c r="AE1236" s="6"/>
    </row>
    <row r="1237" spans="8:31" s="4" customFormat="1" ht="15" customHeight="1" x14ac:dyDescent="0.2">
      <c r="H1237" s="5"/>
      <c r="J1237" s="107"/>
      <c r="L1237" s="6"/>
      <c r="M1237" s="6"/>
      <c r="N1237" s="6"/>
      <c r="O1237" s="6"/>
      <c r="P1237" s="6"/>
      <c r="Q1237" s="6"/>
      <c r="R1237" s="6"/>
      <c r="S1237" s="6"/>
      <c r="T1237" s="6"/>
      <c r="U1237" s="6"/>
      <c r="V1237" s="6"/>
      <c r="W1237" s="6"/>
      <c r="X1237" s="6"/>
      <c r="Y1237" s="6"/>
      <c r="Z1237" s="6"/>
      <c r="AA1237" s="6"/>
      <c r="AB1237" s="6"/>
      <c r="AC1237" s="6"/>
      <c r="AD1237" s="6"/>
      <c r="AE1237" s="6"/>
    </row>
    <row r="1238" spans="8:31" s="4" customFormat="1" ht="15" customHeight="1" x14ac:dyDescent="0.2">
      <c r="H1238" s="5"/>
      <c r="J1238" s="107"/>
      <c r="L1238" s="6"/>
      <c r="M1238" s="6"/>
      <c r="N1238" s="6"/>
      <c r="O1238" s="6"/>
      <c r="P1238" s="6"/>
      <c r="Q1238" s="6"/>
      <c r="R1238" s="6"/>
      <c r="S1238" s="6"/>
      <c r="T1238" s="6"/>
      <c r="U1238" s="6"/>
      <c r="V1238" s="6"/>
      <c r="W1238" s="6"/>
      <c r="X1238" s="6"/>
      <c r="Y1238" s="6"/>
      <c r="Z1238" s="6"/>
      <c r="AA1238" s="6"/>
      <c r="AB1238" s="6"/>
      <c r="AC1238" s="6"/>
      <c r="AD1238" s="6"/>
      <c r="AE1238" s="6"/>
    </row>
    <row r="1239" spans="8:31" s="4" customFormat="1" ht="15" customHeight="1" x14ac:dyDescent="0.2">
      <c r="H1239" s="5"/>
      <c r="J1239" s="107"/>
      <c r="L1239" s="6"/>
      <c r="M1239" s="6"/>
      <c r="N1239" s="6"/>
      <c r="O1239" s="6"/>
      <c r="P1239" s="6"/>
      <c r="Q1239" s="6"/>
      <c r="R1239" s="6"/>
      <c r="S1239" s="6"/>
      <c r="T1239" s="6"/>
      <c r="U1239" s="6"/>
      <c r="V1239" s="6"/>
      <c r="W1239" s="6"/>
      <c r="X1239" s="6"/>
      <c r="Y1239" s="6"/>
      <c r="Z1239" s="6"/>
      <c r="AA1239" s="6"/>
      <c r="AB1239" s="6"/>
      <c r="AC1239" s="6"/>
      <c r="AD1239" s="6"/>
      <c r="AE1239" s="6"/>
    </row>
    <row r="1240" spans="8:31" s="4" customFormat="1" ht="15" customHeight="1" x14ac:dyDescent="0.2">
      <c r="H1240" s="5"/>
      <c r="J1240" s="107"/>
      <c r="L1240" s="6"/>
      <c r="M1240" s="6"/>
      <c r="N1240" s="6"/>
      <c r="O1240" s="6"/>
      <c r="P1240" s="6"/>
      <c r="Q1240" s="6"/>
      <c r="R1240" s="6"/>
      <c r="S1240" s="6"/>
      <c r="T1240" s="6"/>
      <c r="U1240" s="6"/>
      <c r="V1240" s="6"/>
      <c r="W1240" s="6"/>
      <c r="X1240" s="6"/>
      <c r="Y1240" s="6"/>
      <c r="Z1240" s="6"/>
      <c r="AA1240" s="6"/>
      <c r="AB1240" s="6"/>
      <c r="AC1240" s="6"/>
      <c r="AD1240" s="6"/>
      <c r="AE1240" s="6"/>
    </row>
    <row r="1241" spans="8:31" s="4" customFormat="1" ht="15" customHeight="1" x14ac:dyDescent="0.2">
      <c r="H1241" s="5"/>
      <c r="J1241" s="107"/>
      <c r="L1241" s="6"/>
      <c r="M1241" s="6"/>
      <c r="N1241" s="6"/>
      <c r="O1241" s="6"/>
      <c r="P1241" s="6"/>
      <c r="Q1241" s="6"/>
      <c r="R1241" s="6"/>
      <c r="S1241" s="6"/>
      <c r="T1241" s="6"/>
      <c r="U1241" s="6"/>
      <c r="V1241" s="6"/>
      <c r="W1241" s="6"/>
      <c r="X1241" s="6"/>
      <c r="Y1241" s="6"/>
      <c r="Z1241" s="6"/>
      <c r="AA1241" s="6"/>
      <c r="AB1241" s="6"/>
      <c r="AC1241" s="6"/>
      <c r="AD1241" s="6"/>
      <c r="AE1241" s="6"/>
    </row>
    <row r="1242" spans="8:31" s="4" customFormat="1" ht="15" customHeight="1" x14ac:dyDescent="0.2">
      <c r="H1242" s="5"/>
      <c r="J1242" s="107"/>
      <c r="L1242" s="6"/>
      <c r="M1242" s="6"/>
      <c r="N1242" s="6"/>
      <c r="O1242" s="6"/>
      <c r="P1242" s="6"/>
      <c r="Q1242" s="6"/>
      <c r="R1242" s="6"/>
      <c r="S1242" s="6"/>
      <c r="T1242" s="6"/>
      <c r="U1242" s="6"/>
      <c r="V1242" s="6"/>
      <c r="W1242" s="6"/>
      <c r="X1242" s="6"/>
      <c r="Y1242" s="6"/>
      <c r="Z1242" s="6"/>
      <c r="AA1242" s="6"/>
      <c r="AB1242" s="6"/>
      <c r="AC1242" s="6"/>
      <c r="AD1242" s="6"/>
      <c r="AE1242" s="6"/>
    </row>
    <row r="1243" spans="8:31" s="4" customFormat="1" ht="15" customHeight="1" x14ac:dyDescent="0.2">
      <c r="H1243" s="5"/>
      <c r="J1243" s="107"/>
      <c r="L1243" s="6"/>
      <c r="M1243" s="6"/>
      <c r="N1243" s="6"/>
      <c r="O1243" s="6"/>
      <c r="P1243" s="6"/>
      <c r="Q1243" s="6"/>
      <c r="R1243" s="6"/>
      <c r="S1243" s="6"/>
      <c r="T1243" s="6"/>
      <c r="U1243" s="6"/>
      <c r="V1243" s="6"/>
      <c r="W1243" s="6"/>
      <c r="X1243" s="6"/>
      <c r="Y1243" s="6"/>
      <c r="Z1243" s="6"/>
      <c r="AA1243" s="6"/>
      <c r="AB1243" s="6"/>
      <c r="AC1243" s="6"/>
      <c r="AD1243" s="6"/>
      <c r="AE1243" s="6"/>
    </row>
    <row r="1244" spans="8:31" s="4" customFormat="1" ht="15" customHeight="1" x14ac:dyDescent="0.2">
      <c r="H1244" s="5"/>
      <c r="J1244" s="107"/>
      <c r="L1244" s="6"/>
      <c r="M1244" s="6"/>
      <c r="N1244" s="6"/>
      <c r="O1244" s="6"/>
      <c r="P1244" s="6"/>
      <c r="Q1244" s="6"/>
      <c r="R1244" s="6"/>
      <c r="S1244" s="6"/>
      <c r="T1244" s="6"/>
      <c r="U1244" s="6"/>
      <c r="V1244" s="6"/>
      <c r="W1244" s="6"/>
      <c r="X1244" s="6"/>
      <c r="Y1244" s="6"/>
      <c r="Z1244" s="6"/>
      <c r="AA1244" s="6"/>
      <c r="AB1244" s="6"/>
      <c r="AC1244" s="6"/>
      <c r="AD1244" s="6"/>
      <c r="AE1244" s="6"/>
    </row>
    <row r="1245" spans="8:31" s="4" customFormat="1" ht="15" customHeight="1" x14ac:dyDescent="0.2">
      <c r="H1245" s="5"/>
      <c r="J1245" s="107"/>
      <c r="L1245" s="6"/>
      <c r="M1245" s="6"/>
      <c r="N1245" s="6"/>
      <c r="O1245" s="6"/>
      <c r="P1245" s="6"/>
      <c r="Q1245" s="6"/>
      <c r="R1245" s="6"/>
      <c r="S1245" s="6"/>
      <c r="T1245" s="6"/>
      <c r="U1245" s="6"/>
      <c r="V1245" s="6"/>
      <c r="W1245" s="6"/>
      <c r="X1245" s="6"/>
      <c r="Y1245" s="6"/>
      <c r="Z1245" s="6"/>
      <c r="AA1245" s="6"/>
      <c r="AB1245" s="6"/>
      <c r="AC1245" s="6"/>
      <c r="AD1245" s="6"/>
      <c r="AE1245" s="6"/>
    </row>
    <row r="1246" spans="8:31" s="4" customFormat="1" ht="15" customHeight="1" x14ac:dyDescent="0.2">
      <c r="H1246" s="5"/>
      <c r="J1246" s="107"/>
      <c r="L1246" s="6"/>
      <c r="M1246" s="6"/>
      <c r="N1246" s="6"/>
      <c r="O1246" s="6"/>
      <c r="P1246" s="6"/>
      <c r="Q1246" s="6"/>
      <c r="R1246" s="6"/>
      <c r="S1246" s="6"/>
      <c r="T1246" s="6"/>
      <c r="U1246" s="6"/>
      <c r="V1246" s="6"/>
      <c r="W1246" s="6"/>
      <c r="X1246" s="6"/>
      <c r="Y1246" s="6"/>
      <c r="Z1246" s="6"/>
      <c r="AA1246" s="6"/>
      <c r="AB1246" s="6"/>
      <c r="AC1246" s="6"/>
      <c r="AD1246" s="6"/>
      <c r="AE1246" s="6"/>
    </row>
    <row r="1247" spans="8:31" s="4" customFormat="1" ht="15" customHeight="1" x14ac:dyDescent="0.2">
      <c r="H1247" s="5"/>
      <c r="J1247" s="107"/>
      <c r="L1247" s="6"/>
      <c r="M1247" s="6"/>
      <c r="N1247" s="6"/>
      <c r="O1247" s="6"/>
      <c r="P1247" s="6"/>
      <c r="Q1247" s="6"/>
      <c r="R1247" s="6"/>
      <c r="S1247" s="6"/>
      <c r="T1247" s="6"/>
      <c r="U1247" s="6"/>
      <c r="V1247" s="6"/>
      <c r="W1247" s="6"/>
      <c r="X1247" s="6"/>
      <c r="Y1247" s="6"/>
      <c r="Z1247" s="6"/>
      <c r="AA1247" s="6"/>
      <c r="AB1247" s="6"/>
      <c r="AC1247" s="6"/>
      <c r="AD1247" s="6"/>
      <c r="AE1247" s="6"/>
    </row>
    <row r="1248" spans="8:31" s="4" customFormat="1" ht="15" customHeight="1" x14ac:dyDescent="0.2">
      <c r="H1248" s="5"/>
      <c r="J1248" s="107"/>
      <c r="L1248" s="6"/>
      <c r="M1248" s="6"/>
      <c r="N1248" s="6"/>
      <c r="O1248" s="6"/>
      <c r="P1248" s="6"/>
      <c r="Q1248" s="6"/>
      <c r="R1248" s="6"/>
      <c r="S1248" s="6"/>
      <c r="T1248" s="6"/>
      <c r="U1248" s="6"/>
      <c r="V1248" s="6"/>
      <c r="W1248" s="6"/>
      <c r="X1248" s="6"/>
      <c r="Y1248" s="6"/>
      <c r="Z1248" s="6"/>
      <c r="AA1248" s="6"/>
      <c r="AB1248" s="6"/>
      <c r="AC1248" s="6"/>
      <c r="AD1248" s="6"/>
      <c r="AE1248" s="6"/>
    </row>
    <row r="1249" spans="8:31" s="4" customFormat="1" ht="15" customHeight="1" x14ac:dyDescent="0.2">
      <c r="H1249" s="5"/>
      <c r="J1249" s="107"/>
      <c r="L1249" s="6"/>
      <c r="M1249" s="6"/>
      <c r="N1249" s="6"/>
      <c r="O1249" s="6"/>
      <c r="P1249" s="6"/>
      <c r="Q1249" s="6"/>
      <c r="R1249" s="6"/>
      <c r="S1249" s="6"/>
      <c r="T1249" s="6"/>
      <c r="U1249" s="6"/>
      <c r="V1249" s="6"/>
      <c r="W1249" s="6"/>
      <c r="X1249" s="6"/>
      <c r="Y1249" s="6"/>
      <c r="Z1249" s="6"/>
      <c r="AA1249" s="6"/>
      <c r="AB1249" s="6"/>
      <c r="AC1249" s="6"/>
      <c r="AD1249" s="6"/>
      <c r="AE1249" s="6"/>
    </row>
    <row r="1250" spans="8:31" s="4" customFormat="1" ht="15" customHeight="1" x14ac:dyDescent="0.2">
      <c r="H1250" s="5"/>
      <c r="J1250" s="107"/>
      <c r="L1250" s="6"/>
      <c r="M1250" s="6"/>
      <c r="N1250" s="6"/>
      <c r="O1250" s="6"/>
      <c r="P1250" s="6"/>
      <c r="Q1250" s="6"/>
      <c r="R1250" s="6"/>
      <c r="S1250" s="6"/>
      <c r="T1250" s="6"/>
      <c r="U1250" s="6"/>
      <c r="V1250" s="6"/>
      <c r="W1250" s="6"/>
      <c r="X1250" s="6"/>
      <c r="Y1250" s="6"/>
      <c r="Z1250" s="6"/>
      <c r="AA1250" s="6"/>
      <c r="AB1250" s="6"/>
      <c r="AC1250" s="6"/>
      <c r="AD1250" s="6"/>
      <c r="AE1250" s="6"/>
    </row>
    <row r="1251" spans="8:31" s="4" customFormat="1" ht="15" customHeight="1" x14ac:dyDescent="0.2">
      <c r="H1251" s="5"/>
      <c r="J1251" s="107"/>
      <c r="L1251" s="6"/>
      <c r="M1251" s="6"/>
      <c r="N1251" s="6"/>
      <c r="O1251" s="6"/>
      <c r="P1251" s="6"/>
      <c r="Q1251" s="6"/>
      <c r="R1251" s="6"/>
      <c r="S1251" s="6"/>
      <c r="T1251" s="6"/>
      <c r="U1251" s="6"/>
      <c r="V1251" s="6"/>
      <c r="W1251" s="6"/>
      <c r="X1251" s="6"/>
      <c r="Y1251" s="6"/>
      <c r="Z1251" s="6"/>
      <c r="AA1251" s="6"/>
      <c r="AB1251" s="6"/>
      <c r="AC1251" s="6"/>
      <c r="AD1251" s="6"/>
      <c r="AE1251" s="6"/>
    </row>
    <row r="1252" spans="8:31" s="4" customFormat="1" ht="15" customHeight="1" x14ac:dyDescent="0.2">
      <c r="H1252" s="5"/>
      <c r="J1252" s="107"/>
      <c r="L1252" s="6"/>
      <c r="M1252" s="6"/>
      <c r="N1252" s="6"/>
      <c r="O1252" s="6"/>
      <c r="P1252" s="6"/>
      <c r="Q1252" s="6"/>
      <c r="R1252" s="6"/>
      <c r="S1252" s="6"/>
      <c r="T1252" s="6"/>
      <c r="U1252" s="6"/>
      <c r="V1252" s="6"/>
      <c r="W1252" s="6"/>
      <c r="X1252" s="6"/>
      <c r="Y1252" s="6"/>
      <c r="Z1252" s="6"/>
      <c r="AA1252" s="6"/>
      <c r="AB1252" s="6"/>
      <c r="AC1252" s="6"/>
      <c r="AD1252" s="6"/>
      <c r="AE1252" s="6"/>
    </row>
    <row r="1253" spans="8:31" s="4" customFormat="1" ht="15" customHeight="1" x14ac:dyDescent="0.2">
      <c r="H1253" s="5"/>
      <c r="J1253" s="107"/>
      <c r="L1253" s="6"/>
      <c r="M1253" s="6"/>
      <c r="N1253" s="6"/>
      <c r="O1253" s="6"/>
      <c r="P1253" s="6"/>
      <c r="Q1253" s="6"/>
      <c r="R1253" s="6"/>
      <c r="S1253" s="6"/>
      <c r="T1253" s="6"/>
      <c r="U1253" s="6"/>
      <c r="V1253" s="6"/>
      <c r="W1253" s="6"/>
      <c r="X1253" s="6"/>
      <c r="Y1253" s="6"/>
      <c r="Z1253" s="6"/>
      <c r="AA1253" s="6"/>
      <c r="AB1253" s="6"/>
      <c r="AC1253" s="6"/>
      <c r="AD1253" s="6"/>
      <c r="AE1253" s="6"/>
    </row>
    <row r="1254" spans="8:31" s="4" customFormat="1" ht="15" customHeight="1" x14ac:dyDescent="0.2">
      <c r="H1254" s="5"/>
      <c r="J1254" s="107"/>
      <c r="L1254" s="6"/>
      <c r="M1254" s="6"/>
      <c r="N1254" s="6"/>
      <c r="O1254" s="6"/>
      <c r="P1254" s="6"/>
      <c r="Q1254" s="6"/>
      <c r="R1254" s="6"/>
      <c r="S1254" s="6"/>
      <c r="T1254" s="6"/>
      <c r="U1254" s="6"/>
      <c r="V1254" s="6"/>
      <c r="W1254" s="6"/>
      <c r="X1254" s="6"/>
      <c r="Y1254" s="6"/>
      <c r="Z1254" s="6"/>
      <c r="AA1254" s="6"/>
      <c r="AB1254" s="6"/>
      <c r="AC1254" s="6"/>
      <c r="AD1254" s="6"/>
      <c r="AE1254" s="6"/>
    </row>
    <row r="1255" spans="8:31" s="4" customFormat="1" ht="15" customHeight="1" x14ac:dyDescent="0.2">
      <c r="H1255" s="5"/>
      <c r="J1255" s="107"/>
      <c r="L1255" s="6"/>
      <c r="M1255" s="6"/>
      <c r="N1255" s="6"/>
      <c r="O1255" s="6"/>
      <c r="P1255" s="6"/>
      <c r="Q1255" s="6"/>
      <c r="R1255" s="6"/>
      <c r="S1255" s="6"/>
      <c r="T1255" s="6"/>
      <c r="U1255" s="6"/>
      <c r="V1255" s="6"/>
      <c r="W1255" s="6"/>
      <c r="X1255" s="6"/>
      <c r="Y1255" s="6"/>
      <c r="Z1255" s="6"/>
      <c r="AA1255" s="6"/>
      <c r="AB1255" s="6"/>
      <c r="AC1255" s="6"/>
      <c r="AD1255" s="6"/>
      <c r="AE1255" s="6"/>
    </row>
    <row r="1256" spans="8:31" s="4" customFormat="1" ht="15" customHeight="1" x14ac:dyDescent="0.2">
      <c r="H1256" s="5"/>
      <c r="J1256" s="107"/>
      <c r="L1256" s="6"/>
      <c r="M1256" s="6"/>
      <c r="N1256" s="6"/>
      <c r="O1256" s="6"/>
      <c r="P1256" s="6"/>
      <c r="Q1256" s="6"/>
      <c r="R1256" s="6"/>
      <c r="S1256" s="6"/>
      <c r="T1256" s="6"/>
      <c r="U1256" s="6"/>
      <c r="V1256" s="6"/>
      <c r="W1256" s="6"/>
      <c r="X1256" s="6"/>
      <c r="Y1256" s="6"/>
      <c r="Z1256" s="6"/>
      <c r="AA1256" s="6"/>
      <c r="AB1256" s="6"/>
      <c r="AC1256" s="6"/>
      <c r="AD1256" s="6"/>
      <c r="AE1256" s="6"/>
    </row>
    <row r="1257" spans="8:31" s="4" customFormat="1" ht="15" customHeight="1" x14ac:dyDescent="0.2">
      <c r="H1257" s="5"/>
      <c r="J1257" s="107"/>
      <c r="L1257" s="6"/>
      <c r="M1257" s="6"/>
      <c r="N1257" s="6"/>
      <c r="O1257" s="6"/>
      <c r="P1257" s="6"/>
      <c r="Q1257" s="6"/>
      <c r="R1257" s="6"/>
      <c r="S1257" s="6"/>
      <c r="T1257" s="6"/>
      <c r="U1257" s="6"/>
      <c r="V1257" s="6"/>
      <c r="W1257" s="6"/>
      <c r="X1257" s="6"/>
      <c r="Y1257" s="6"/>
      <c r="Z1257" s="6"/>
      <c r="AA1257" s="6"/>
      <c r="AB1257" s="6"/>
      <c r="AC1257" s="6"/>
      <c r="AD1257" s="6"/>
      <c r="AE1257" s="6"/>
    </row>
    <row r="1258" spans="8:31" s="4" customFormat="1" ht="15" customHeight="1" x14ac:dyDescent="0.2">
      <c r="H1258" s="5"/>
      <c r="J1258" s="107"/>
      <c r="L1258" s="6"/>
      <c r="M1258" s="6"/>
      <c r="N1258" s="6"/>
      <c r="O1258" s="6"/>
      <c r="P1258" s="6"/>
      <c r="Q1258" s="6"/>
      <c r="R1258" s="6"/>
      <c r="S1258" s="6"/>
      <c r="T1258" s="6"/>
      <c r="U1258" s="6"/>
      <c r="V1258" s="6"/>
      <c r="W1258" s="6"/>
      <c r="X1258" s="6"/>
      <c r="Y1258" s="6"/>
      <c r="Z1258" s="6"/>
      <c r="AA1258" s="6"/>
      <c r="AB1258" s="6"/>
      <c r="AC1258" s="6"/>
      <c r="AD1258" s="6"/>
      <c r="AE1258" s="6"/>
    </row>
    <row r="1259" spans="8:31" s="4" customFormat="1" ht="15" customHeight="1" x14ac:dyDescent="0.2">
      <c r="H1259" s="5"/>
      <c r="J1259" s="107"/>
      <c r="L1259" s="6"/>
      <c r="M1259" s="6"/>
      <c r="N1259" s="6"/>
      <c r="O1259" s="6"/>
      <c r="P1259" s="6"/>
      <c r="Q1259" s="6"/>
      <c r="R1259" s="6"/>
      <c r="S1259" s="6"/>
      <c r="T1259" s="6"/>
      <c r="U1259" s="6"/>
      <c r="V1259" s="6"/>
      <c r="W1259" s="6"/>
      <c r="X1259" s="6"/>
      <c r="Y1259" s="6"/>
      <c r="Z1259" s="6"/>
      <c r="AA1259" s="6"/>
      <c r="AB1259" s="6"/>
      <c r="AC1259" s="6"/>
      <c r="AD1259" s="6"/>
      <c r="AE1259" s="6"/>
    </row>
    <row r="1260" spans="8:31" s="4" customFormat="1" ht="15" customHeight="1" x14ac:dyDescent="0.2">
      <c r="H1260" s="5"/>
      <c r="J1260" s="107"/>
      <c r="L1260" s="6"/>
      <c r="M1260" s="6"/>
      <c r="N1260" s="6"/>
      <c r="O1260" s="6"/>
      <c r="P1260" s="6"/>
      <c r="Q1260" s="6"/>
      <c r="R1260" s="6"/>
      <c r="S1260" s="6"/>
      <c r="T1260" s="6"/>
      <c r="U1260" s="6"/>
      <c r="V1260" s="6"/>
      <c r="W1260" s="6"/>
      <c r="X1260" s="6"/>
      <c r="Y1260" s="6"/>
      <c r="Z1260" s="6"/>
      <c r="AA1260" s="6"/>
      <c r="AB1260" s="6"/>
      <c r="AC1260" s="6"/>
      <c r="AD1260" s="6"/>
      <c r="AE1260" s="6"/>
    </row>
    <row r="1261" spans="8:31" s="4" customFormat="1" ht="15" customHeight="1" x14ac:dyDescent="0.2">
      <c r="H1261" s="5"/>
      <c r="J1261" s="107"/>
      <c r="L1261" s="6"/>
      <c r="M1261" s="6"/>
      <c r="N1261" s="6"/>
      <c r="O1261" s="6"/>
      <c r="P1261" s="6"/>
      <c r="Q1261" s="6"/>
      <c r="R1261" s="6"/>
      <c r="S1261" s="6"/>
      <c r="T1261" s="6"/>
      <c r="U1261" s="6"/>
      <c r="V1261" s="6"/>
      <c r="W1261" s="6"/>
      <c r="X1261" s="6"/>
      <c r="Y1261" s="6"/>
      <c r="Z1261" s="6"/>
      <c r="AA1261" s="6"/>
      <c r="AB1261" s="6"/>
      <c r="AC1261" s="6"/>
      <c r="AD1261" s="6"/>
      <c r="AE1261" s="6"/>
    </row>
    <row r="1262" spans="8:31" s="4" customFormat="1" ht="15" customHeight="1" x14ac:dyDescent="0.2">
      <c r="H1262" s="5"/>
      <c r="J1262" s="107"/>
      <c r="L1262" s="6"/>
      <c r="M1262" s="6"/>
      <c r="N1262" s="6"/>
      <c r="O1262" s="6"/>
      <c r="P1262" s="6"/>
      <c r="Q1262" s="6"/>
      <c r="R1262" s="6"/>
      <c r="S1262" s="6"/>
      <c r="T1262" s="6"/>
      <c r="U1262" s="6"/>
      <c r="V1262" s="6"/>
      <c r="W1262" s="6"/>
      <c r="X1262" s="6"/>
      <c r="Y1262" s="6"/>
      <c r="Z1262" s="6"/>
      <c r="AA1262" s="6"/>
      <c r="AB1262" s="6"/>
      <c r="AC1262" s="6"/>
      <c r="AD1262" s="6"/>
      <c r="AE1262" s="6"/>
    </row>
    <row r="1263" spans="8:31" s="4" customFormat="1" ht="15" customHeight="1" x14ac:dyDescent="0.2">
      <c r="H1263" s="5"/>
      <c r="J1263" s="107"/>
      <c r="L1263" s="6"/>
      <c r="M1263" s="6"/>
      <c r="N1263" s="6"/>
      <c r="O1263" s="6"/>
      <c r="P1263" s="6"/>
      <c r="Q1263" s="6"/>
      <c r="R1263" s="6"/>
      <c r="S1263" s="6"/>
      <c r="T1263" s="6"/>
      <c r="U1263" s="6"/>
      <c r="V1263" s="6"/>
      <c r="W1263" s="6"/>
      <c r="X1263" s="6"/>
      <c r="Y1263" s="6"/>
      <c r="Z1263" s="6"/>
      <c r="AA1263" s="6"/>
      <c r="AB1263" s="6"/>
      <c r="AC1263" s="6"/>
      <c r="AD1263" s="6"/>
      <c r="AE1263" s="6"/>
    </row>
    <row r="1264" spans="8:31" s="4" customFormat="1" ht="15" customHeight="1" x14ac:dyDescent="0.2">
      <c r="H1264" s="5"/>
      <c r="J1264" s="107"/>
      <c r="L1264" s="6"/>
      <c r="M1264" s="6"/>
      <c r="N1264" s="6"/>
      <c r="O1264" s="6"/>
      <c r="P1264" s="6"/>
      <c r="Q1264" s="6"/>
      <c r="R1264" s="6"/>
      <c r="S1264" s="6"/>
      <c r="T1264" s="6"/>
      <c r="U1264" s="6"/>
      <c r="V1264" s="6"/>
      <c r="W1264" s="6"/>
      <c r="X1264" s="6"/>
      <c r="Y1264" s="6"/>
      <c r="Z1264" s="6"/>
      <c r="AA1264" s="6"/>
      <c r="AB1264" s="6"/>
      <c r="AC1264" s="6"/>
      <c r="AD1264" s="6"/>
      <c r="AE1264" s="6"/>
    </row>
    <row r="1265" spans="8:31" s="4" customFormat="1" ht="15" customHeight="1" x14ac:dyDescent="0.2">
      <c r="H1265" s="5"/>
      <c r="J1265" s="107"/>
      <c r="L1265" s="6"/>
      <c r="M1265" s="6"/>
      <c r="N1265" s="6"/>
      <c r="O1265" s="6"/>
      <c r="P1265" s="6"/>
      <c r="Q1265" s="6"/>
      <c r="R1265" s="6"/>
      <c r="S1265" s="6"/>
      <c r="T1265" s="6"/>
      <c r="U1265" s="6"/>
      <c r="V1265" s="6"/>
      <c r="W1265" s="6"/>
      <c r="X1265" s="6"/>
      <c r="Y1265" s="6"/>
      <c r="Z1265" s="6"/>
      <c r="AA1265" s="6"/>
      <c r="AB1265" s="6"/>
      <c r="AC1265" s="6"/>
      <c r="AD1265" s="6"/>
      <c r="AE1265" s="6"/>
    </row>
    <row r="1266" spans="8:31" s="4" customFormat="1" ht="15" customHeight="1" x14ac:dyDescent="0.2">
      <c r="H1266" s="5"/>
      <c r="J1266" s="107"/>
      <c r="L1266" s="6"/>
      <c r="M1266" s="6"/>
      <c r="N1266" s="6"/>
      <c r="O1266" s="6"/>
      <c r="P1266" s="6"/>
      <c r="Q1266" s="6"/>
      <c r="R1266" s="6"/>
      <c r="S1266" s="6"/>
      <c r="T1266" s="6"/>
      <c r="U1266" s="6"/>
      <c r="V1266" s="6"/>
      <c r="W1266" s="6"/>
      <c r="X1266" s="6"/>
      <c r="Y1266" s="6"/>
      <c r="Z1266" s="6"/>
      <c r="AA1266" s="6"/>
      <c r="AB1266" s="6"/>
      <c r="AC1266" s="6"/>
      <c r="AD1266" s="6"/>
      <c r="AE1266" s="6"/>
    </row>
    <row r="1267" spans="8:31" s="4" customFormat="1" ht="15" customHeight="1" x14ac:dyDescent="0.2">
      <c r="H1267" s="5"/>
      <c r="J1267" s="107"/>
      <c r="L1267" s="6"/>
      <c r="M1267" s="6"/>
      <c r="N1267" s="6"/>
      <c r="O1267" s="6"/>
      <c r="P1267" s="6"/>
      <c r="Q1267" s="6"/>
      <c r="R1267" s="6"/>
      <c r="S1267" s="6"/>
      <c r="T1267" s="6"/>
      <c r="U1267" s="6"/>
      <c r="V1267" s="6"/>
      <c r="W1267" s="6"/>
      <c r="X1267" s="6"/>
      <c r="Y1267" s="6"/>
      <c r="Z1267" s="6"/>
      <c r="AA1267" s="6"/>
      <c r="AB1267" s="6"/>
      <c r="AC1267" s="6"/>
      <c r="AD1267" s="6"/>
      <c r="AE1267" s="6"/>
    </row>
    <row r="1268" spans="8:31" s="4" customFormat="1" ht="15" customHeight="1" x14ac:dyDescent="0.2">
      <c r="H1268" s="5"/>
      <c r="J1268" s="107"/>
      <c r="L1268" s="6"/>
      <c r="M1268" s="6"/>
      <c r="N1268" s="6"/>
      <c r="O1268" s="6"/>
      <c r="P1268" s="6"/>
      <c r="Q1268" s="6"/>
      <c r="R1268" s="6"/>
      <c r="S1268" s="6"/>
      <c r="T1268" s="6"/>
      <c r="U1268" s="6"/>
      <c r="V1268" s="6"/>
      <c r="W1268" s="6"/>
      <c r="X1268" s="6"/>
      <c r="Y1268" s="6"/>
      <c r="Z1268" s="6"/>
      <c r="AA1268" s="6"/>
      <c r="AB1268" s="6"/>
      <c r="AC1268" s="6"/>
      <c r="AD1268" s="6"/>
      <c r="AE1268" s="6"/>
    </row>
    <row r="1269" spans="8:31" s="4" customFormat="1" ht="15" customHeight="1" x14ac:dyDescent="0.2">
      <c r="H1269" s="5"/>
      <c r="J1269" s="107"/>
      <c r="L1269" s="6"/>
      <c r="M1269" s="6"/>
      <c r="N1269" s="6"/>
      <c r="O1269" s="6"/>
      <c r="P1269" s="6"/>
      <c r="Q1269" s="6"/>
      <c r="R1269" s="6"/>
      <c r="S1269" s="6"/>
      <c r="T1269" s="6"/>
      <c r="U1269" s="6"/>
      <c r="V1269" s="6"/>
      <c r="W1269" s="6"/>
      <c r="X1269" s="6"/>
      <c r="Y1269" s="6"/>
      <c r="Z1269" s="6"/>
      <c r="AA1269" s="6"/>
      <c r="AB1269" s="6"/>
      <c r="AC1269" s="6"/>
      <c r="AD1269" s="6"/>
      <c r="AE1269" s="6"/>
    </row>
    <row r="1270" spans="8:31" s="4" customFormat="1" ht="15" customHeight="1" x14ac:dyDescent="0.2">
      <c r="H1270" s="5"/>
      <c r="J1270" s="107"/>
      <c r="L1270" s="6"/>
      <c r="M1270" s="6"/>
      <c r="N1270" s="6"/>
      <c r="O1270" s="6"/>
      <c r="P1270" s="6"/>
      <c r="Q1270" s="6"/>
      <c r="R1270" s="6"/>
      <c r="S1270" s="6"/>
      <c r="T1270" s="6"/>
      <c r="U1270" s="6"/>
      <c r="V1270" s="6"/>
      <c r="W1270" s="6"/>
      <c r="X1270" s="6"/>
      <c r="Y1270" s="6"/>
      <c r="Z1270" s="6"/>
      <c r="AA1270" s="6"/>
      <c r="AB1270" s="6"/>
      <c r="AC1270" s="6"/>
      <c r="AD1270" s="6"/>
      <c r="AE1270" s="6"/>
    </row>
    <row r="1271" spans="8:31" s="4" customFormat="1" ht="15" customHeight="1" x14ac:dyDescent="0.2">
      <c r="H1271" s="5"/>
      <c r="J1271" s="107"/>
      <c r="L1271" s="6"/>
      <c r="M1271" s="6"/>
      <c r="N1271" s="6"/>
      <c r="O1271" s="6"/>
      <c r="P1271" s="6"/>
      <c r="Q1271" s="6"/>
      <c r="R1271" s="6"/>
      <c r="S1271" s="6"/>
      <c r="T1271" s="6"/>
      <c r="U1271" s="6"/>
      <c r="V1271" s="6"/>
      <c r="W1271" s="6"/>
      <c r="X1271" s="6"/>
      <c r="Y1271" s="6"/>
      <c r="Z1271" s="6"/>
      <c r="AA1271" s="6"/>
      <c r="AB1271" s="6"/>
      <c r="AC1271" s="6"/>
      <c r="AD1271" s="6"/>
      <c r="AE1271" s="6"/>
    </row>
    <row r="1272" spans="8:31" s="4" customFormat="1" ht="15" customHeight="1" x14ac:dyDescent="0.2">
      <c r="H1272" s="5"/>
      <c r="J1272" s="107"/>
      <c r="L1272" s="6"/>
      <c r="M1272" s="6"/>
      <c r="N1272" s="6"/>
      <c r="O1272" s="6"/>
      <c r="P1272" s="6"/>
      <c r="Q1272" s="6"/>
      <c r="R1272" s="6"/>
      <c r="S1272" s="6"/>
      <c r="T1272" s="6"/>
      <c r="U1272" s="6"/>
      <c r="V1272" s="6"/>
      <c r="W1272" s="6"/>
      <c r="X1272" s="6"/>
      <c r="Y1272" s="6"/>
      <c r="Z1272" s="6"/>
      <c r="AA1272" s="6"/>
      <c r="AB1272" s="6"/>
      <c r="AC1272" s="6"/>
      <c r="AD1272" s="6"/>
      <c r="AE1272" s="6"/>
    </row>
    <row r="1273" spans="8:31" s="4" customFormat="1" ht="15" customHeight="1" x14ac:dyDescent="0.2">
      <c r="H1273" s="5"/>
      <c r="J1273" s="107"/>
      <c r="L1273" s="6"/>
      <c r="M1273" s="6"/>
      <c r="N1273" s="6"/>
      <c r="O1273" s="6"/>
      <c r="P1273" s="6"/>
      <c r="Q1273" s="6"/>
      <c r="R1273" s="6"/>
      <c r="S1273" s="6"/>
      <c r="T1273" s="6"/>
      <c r="U1273" s="6"/>
      <c r="V1273" s="6"/>
      <c r="W1273" s="6"/>
      <c r="X1273" s="6"/>
      <c r="Y1273" s="6"/>
      <c r="Z1273" s="6"/>
      <c r="AA1273" s="6"/>
      <c r="AB1273" s="6"/>
      <c r="AC1273" s="6"/>
      <c r="AD1273" s="6"/>
      <c r="AE1273" s="6"/>
    </row>
    <row r="1274" spans="8:31" s="4" customFormat="1" ht="15" customHeight="1" x14ac:dyDescent="0.2">
      <c r="H1274" s="5"/>
      <c r="J1274" s="107"/>
      <c r="L1274" s="6"/>
      <c r="M1274" s="6"/>
      <c r="N1274" s="6"/>
      <c r="O1274" s="6"/>
      <c r="P1274" s="6"/>
      <c r="Q1274" s="6"/>
      <c r="R1274" s="6"/>
      <c r="S1274" s="6"/>
      <c r="T1274" s="6"/>
      <c r="U1274" s="6"/>
      <c r="V1274" s="6"/>
      <c r="W1274" s="6"/>
      <c r="X1274" s="6"/>
      <c r="Y1274" s="6"/>
      <c r="Z1274" s="6"/>
      <c r="AA1274" s="6"/>
      <c r="AB1274" s="6"/>
      <c r="AC1274" s="6"/>
      <c r="AD1274" s="6"/>
      <c r="AE1274" s="6"/>
    </row>
    <row r="1275" spans="8:31" s="4" customFormat="1" ht="15" customHeight="1" x14ac:dyDescent="0.2">
      <c r="H1275" s="5"/>
      <c r="J1275" s="107"/>
      <c r="L1275" s="6"/>
      <c r="M1275" s="6"/>
      <c r="N1275" s="6"/>
      <c r="O1275" s="6"/>
      <c r="P1275" s="6"/>
      <c r="Q1275" s="6"/>
      <c r="R1275" s="6"/>
      <c r="S1275" s="6"/>
      <c r="T1275" s="6"/>
      <c r="U1275" s="6"/>
      <c r="V1275" s="6"/>
      <c r="W1275" s="6"/>
      <c r="X1275" s="6"/>
      <c r="Y1275" s="6"/>
      <c r="Z1275" s="6"/>
      <c r="AA1275" s="6"/>
      <c r="AB1275" s="6"/>
      <c r="AC1275" s="6"/>
      <c r="AD1275" s="6"/>
      <c r="AE1275" s="6"/>
    </row>
    <row r="1276" spans="8:31" s="4" customFormat="1" ht="15" customHeight="1" x14ac:dyDescent="0.2">
      <c r="H1276" s="5"/>
      <c r="J1276" s="107"/>
      <c r="L1276" s="6"/>
      <c r="M1276" s="6"/>
      <c r="N1276" s="6"/>
      <c r="O1276" s="6"/>
      <c r="P1276" s="6"/>
      <c r="Q1276" s="6"/>
      <c r="R1276" s="6"/>
      <c r="S1276" s="6"/>
      <c r="T1276" s="6"/>
      <c r="U1276" s="6"/>
      <c r="V1276" s="6"/>
      <c r="W1276" s="6"/>
      <c r="X1276" s="6"/>
      <c r="Y1276" s="6"/>
      <c r="Z1276" s="6"/>
      <c r="AA1276" s="6"/>
      <c r="AB1276" s="6"/>
      <c r="AC1276" s="6"/>
      <c r="AD1276" s="6"/>
      <c r="AE1276" s="6"/>
    </row>
    <row r="1277" spans="8:31" s="4" customFormat="1" ht="15" customHeight="1" x14ac:dyDescent="0.2">
      <c r="H1277" s="5"/>
      <c r="J1277" s="107"/>
      <c r="L1277" s="6"/>
      <c r="M1277" s="6"/>
      <c r="N1277" s="6"/>
      <c r="O1277" s="6"/>
      <c r="P1277" s="6"/>
      <c r="Q1277" s="6"/>
      <c r="R1277" s="6"/>
      <c r="S1277" s="6"/>
      <c r="T1277" s="6"/>
      <c r="U1277" s="6"/>
      <c r="V1277" s="6"/>
      <c r="W1277" s="6"/>
      <c r="X1277" s="6"/>
      <c r="Y1277" s="6"/>
      <c r="Z1277" s="6"/>
      <c r="AA1277" s="6"/>
      <c r="AB1277" s="6"/>
      <c r="AC1277" s="6"/>
      <c r="AD1277" s="6"/>
      <c r="AE1277" s="6"/>
    </row>
    <row r="1278" spans="8:31" s="4" customFormat="1" ht="15" customHeight="1" x14ac:dyDescent="0.2">
      <c r="H1278" s="5"/>
      <c r="J1278" s="107"/>
      <c r="L1278" s="6"/>
      <c r="M1278" s="6"/>
      <c r="N1278" s="6"/>
      <c r="O1278" s="6"/>
      <c r="P1278" s="6"/>
      <c r="Q1278" s="6"/>
      <c r="R1278" s="6"/>
      <c r="S1278" s="6"/>
      <c r="T1278" s="6"/>
      <c r="U1278" s="6"/>
      <c r="V1278" s="6"/>
      <c r="W1278" s="6"/>
      <c r="X1278" s="6"/>
      <c r="Y1278" s="6"/>
      <c r="Z1278" s="6"/>
      <c r="AA1278" s="6"/>
      <c r="AB1278" s="6"/>
      <c r="AC1278" s="6"/>
      <c r="AD1278" s="6"/>
      <c r="AE1278" s="6"/>
    </row>
    <row r="1279" spans="8:31" s="4" customFormat="1" ht="15" customHeight="1" x14ac:dyDescent="0.2">
      <c r="H1279" s="5"/>
      <c r="J1279" s="107"/>
      <c r="L1279" s="6"/>
      <c r="M1279" s="6"/>
      <c r="N1279" s="6"/>
      <c r="O1279" s="6"/>
      <c r="P1279" s="6"/>
      <c r="Q1279" s="6"/>
      <c r="R1279" s="6"/>
      <c r="S1279" s="6"/>
      <c r="T1279" s="6"/>
      <c r="U1279" s="6"/>
      <c r="V1279" s="6"/>
      <c r="W1279" s="6"/>
      <c r="X1279" s="6"/>
      <c r="Y1279" s="6"/>
      <c r="Z1279" s="6"/>
      <c r="AA1279" s="6"/>
      <c r="AB1279" s="6"/>
      <c r="AC1279" s="6"/>
      <c r="AD1279" s="6"/>
      <c r="AE1279" s="6"/>
    </row>
    <row r="1280" spans="8:31" s="4" customFormat="1" ht="15" customHeight="1" x14ac:dyDescent="0.2">
      <c r="H1280" s="5"/>
      <c r="J1280" s="107"/>
      <c r="L1280" s="6"/>
      <c r="M1280" s="6"/>
      <c r="N1280" s="6"/>
      <c r="O1280" s="6"/>
      <c r="P1280" s="6"/>
      <c r="Q1280" s="6"/>
      <c r="R1280" s="6"/>
      <c r="S1280" s="6"/>
      <c r="T1280" s="6"/>
      <c r="U1280" s="6"/>
      <c r="V1280" s="6"/>
      <c r="W1280" s="6"/>
      <c r="X1280" s="6"/>
      <c r="Y1280" s="6"/>
      <c r="Z1280" s="6"/>
      <c r="AA1280" s="6"/>
      <c r="AB1280" s="6"/>
      <c r="AC1280" s="6"/>
      <c r="AD1280" s="6"/>
      <c r="AE1280" s="6"/>
    </row>
    <row r="1281" spans="8:31" s="4" customFormat="1" ht="15" customHeight="1" x14ac:dyDescent="0.2">
      <c r="H1281" s="5"/>
      <c r="J1281" s="107"/>
      <c r="L1281" s="6"/>
      <c r="M1281" s="6"/>
      <c r="N1281" s="6"/>
      <c r="O1281" s="6"/>
      <c r="P1281" s="6"/>
      <c r="Q1281" s="6"/>
      <c r="R1281" s="6"/>
      <c r="S1281" s="6"/>
      <c r="T1281" s="6"/>
      <c r="U1281" s="6"/>
      <c r="V1281" s="6"/>
      <c r="W1281" s="6"/>
      <c r="X1281" s="6"/>
      <c r="Y1281" s="6"/>
      <c r="Z1281" s="6"/>
      <c r="AA1281" s="6"/>
      <c r="AB1281" s="6"/>
      <c r="AC1281" s="6"/>
      <c r="AD1281" s="6"/>
      <c r="AE1281" s="6"/>
    </row>
    <row r="1282" spans="8:31" s="4" customFormat="1" ht="15" customHeight="1" x14ac:dyDescent="0.2">
      <c r="H1282" s="5"/>
      <c r="J1282" s="107"/>
      <c r="L1282" s="6"/>
      <c r="M1282" s="6"/>
      <c r="N1282" s="6"/>
      <c r="O1282" s="6"/>
      <c r="P1282" s="6"/>
      <c r="Q1282" s="6"/>
      <c r="R1282" s="6"/>
      <c r="S1282" s="6"/>
      <c r="T1282" s="6"/>
      <c r="U1282" s="6"/>
      <c r="V1282" s="6"/>
      <c r="W1282" s="6"/>
      <c r="X1282" s="6"/>
      <c r="Y1282" s="6"/>
      <c r="Z1282" s="6"/>
      <c r="AA1282" s="6"/>
      <c r="AB1282" s="6"/>
      <c r="AC1282" s="6"/>
      <c r="AD1282" s="6"/>
      <c r="AE1282" s="6"/>
    </row>
    <row r="1283" spans="8:31" s="4" customFormat="1" ht="15" customHeight="1" x14ac:dyDescent="0.2">
      <c r="H1283" s="5"/>
      <c r="J1283" s="107"/>
      <c r="L1283" s="6"/>
      <c r="M1283" s="6"/>
      <c r="N1283" s="6"/>
      <c r="O1283" s="6"/>
      <c r="P1283" s="6"/>
      <c r="Q1283" s="6"/>
      <c r="R1283" s="6"/>
      <c r="S1283" s="6"/>
      <c r="T1283" s="6"/>
      <c r="U1283" s="6"/>
      <c r="V1283" s="6"/>
      <c r="W1283" s="6"/>
      <c r="X1283" s="6"/>
      <c r="Y1283" s="6"/>
      <c r="Z1283" s="6"/>
      <c r="AA1283" s="6"/>
      <c r="AB1283" s="6"/>
      <c r="AC1283" s="6"/>
      <c r="AD1283" s="6"/>
      <c r="AE1283" s="6"/>
    </row>
    <row r="1284" spans="8:31" s="4" customFormat="1" ht="15" customHeight="1" x14ac:dyDescent="0.2">
      <c r="H1284" s="5"/>
      <c r="J1284" s="107"/>
      <c r="L1284" s="6"/>
      <c r="M1284" s="6"/>
      <c r="N1284" s="6"/>
      <c r="O1284" s="6"/>
      <c r="P1284" s="6"/>
      <c r="Q1284" s="6"/>
      <c r="R1284" s="6"/>
      <c r="S1284" s="6"/>
      <c r="T1284" s="6"/>
      <c r="U1284" s="6"/>
      <c r="V1284" s="6"/>
      <c r="W1284" s="6"/>
      <c r="X1284" s="6"/>
      <c r="Y1284" s="6"/>
      <c r="Z1284" s="6"/>
      <c r="AA1284" s="6"/>
      <c r="AB1284" s="6"/>
      <c r="AC1284" s="6"/>
      <c r="AD1284" s="6"/>
      <c r="AE1284" s="6"/>
    </row>
    <row r="1285" spans="8:31" s="4" customFormat="1" ht="15" customHeight="1" x14ac:dyDescent="0.2">
      <c r="H1285" s="5"/>
      <c r="J1285" s="107"/>
      <c r="L1285" s="6"/>
      <c r="M1285" s="6"/>
      <c r="N1285" s="6"/>
      <c r="O1285" s="6"/>
      <c r="P1285" s="6"/>
      <c r="Q1285" s="6"/>
      <c r="R1285" s="6"/>
      <c r="S1285" s="6"/>
      <c r="T1285" s="6"/>
      <c r="U1285" s="6"/>
      <c r="V1285" s="6"/>
      <c r="W1285" s="6"/>
      <c r="X1285" s="6"/>
      <c r="Y1285" s="6"/>
      <c r="Z1285" s="6"/>
      <c r="AA1285" s="6"/>
      <c r="AB1285" s="6"/>
      <c r="AC1285" s="6"/>
      <c r="AD1285" s="6"/>
      <c r="AE1285" s="6"/>
    </row>
    <row r="1286" spans="8:31" s="4" customFormat="1" ht="15" customHeight="1" x14ac:dyDescent="0.2">
      <c r="H1286" s="5"/>
      <c r="J1286" s="107"/>
      <c r="L1286" s="6"/>
      <c r="M1286" s="6"/>
      <c r="N1286" s="6"/>
      <c r="O1286" s="6"/>
      <c r="P1286" s="6"/>
      <c r="Q1286" s="6"/>
      <c r="R1286" s="6"/>
      <c r="S1286" s="6"/>
      <c r="T1286" s="6"/>
      <c r="U1286" s="6"/>
      <c r="V1286" s="6"/>
      <c r="W1286" s="6"/>
      <c r="X1286" s="6"/>
      <c r="Y1286" s="6"/>
      <c r="Z1286" s="6"/>
      <c r="AA1286" s="6"/>
      <c r="AB1286" s="6"/>
      <c r="AC1286" s="6"/>
      <c r="AD1286" s="6"/>
      <c r="AE1286" s="6"/>
    </row>
    <row r="1287" spans="8:31" s="4" customFormat="1" ht="15" customHeight="1" x14ac:dyDescent="0.2">
      <c r="H1287" s="5"/>
      <c r="J1287" s="107"/>
      <c r="L1287" s="6"/>
      <c r="M1287" s="6"/>
      <c r="N1287" s="6"/>
      <c r="O1287" s="6"/>
      <c r="P1287" s="6"/>
      <c r="Q1287" s="6"/>
      <c r="R1287" s="6"/>
      <c r="S1287" s="6"/>
      <c r="T1287" s="6"/>
      <c r="U1287" s="6"/>
      <c r="V1287" s="6"/>
      <c r="W1287" s="6"/>
      <c r="X1287" s="6"/>
      <c r="Y1287" s="6"/>
      <c r="Z1287" s="6"/>
      <c r="AA1287" s="6"/>
      <c r="AB1287" s="6"/>
      <c r="AC1287" s="6"/>
      <c r="AD1287" s="6"/>
      <c r="AE1287" s="6"/>
    </row>
    <row r="1288" spans="8:31" s="4" customFormat="1" ht="15" customHeight="1" x14ac:dyDescent="0.2">
      <c r="H1288" s="5"/>
      <c r="J1288" s="107"/>
      <c r="L1288" s="6"/>
      <c r="M1288" s="6"/>
      <c r="N1288" s="6"/>
      <c r="O1288" s="6"/>
      <c r="P1288" s="6"/>
      <c r="Q1288" s="6"/>
      <c r="R1288" s="6"/>
      <c r="S1288" s="6"/>
      <c r="T1288" s="6"/>
      <c r="U1288" s="6"/>
      <c r="V1288" s="6"/>
      <c r="W1288" s="6"/>
      <c r="X1288" s="6"/>
      <c r="Y1288" s="6"/>
      <c r="Z1288" s="6"/>
      <c r="AA1288" s="6"/>
      <c r="AB1288" s="6"/>
      <c r="AC1288" s="6"/>
      <c r="AD1288" s="6"/>
      <c r="AE1288" s="6"/>
    </row>
    <row r="1289" spans="8:31" s="4" customFormat="1" ht="15" customHeight="1" x14ac:dyDescent="0.2">
      <c r="H1289" s="5"/>
      <c r="J1289" s="107"/>
      <c r="L1289" s="6"/>
      <c r="M1289" s="6"/>
      <c r="N1289" s="6"/>
      <c r="O1289" s="6"/>
      <c r="P1289" s="6"/>
      <c r="Q1289" s="6"/>
      <c r="R1289" s="6"/>
      <c r="S1289" s="6"/>
      <c r="T1289" s="6"/>
      <c r="U1289" s="6"/>
      <c r="V1289" s="6"/>
      <c r="W1289" s="6"/>
      <c r="X1289" s="6"/>
      <c r="Y1289" s="6"/>
      <c r="Z1289" s="6"/>
      <c r="AA1289" s="6"/>
      <c r="AB1289" s="6"/>
      <c r="AC1289" s="6"/>
      <c r="AD1289" s="6"/>
      <c r="AE1289" s="6"/>
    </row>
    <row r="1290" spans="8:31" s="4" customFormat="1" ht="15" customHeight="1" x14ac:dyDescent="0.2">
      <c r="H1290" s="5"/>
      <c r="J1290" s="107"/>
      <c r="L1290" s="6"/>
      <c r="M1290" s="6"/>
      <c r="N1290" s="6"/>
      <c r="O1290" s="6"/>
      <c r="P1290" s="6"/>
      <c r="Q1290" s="6"/>
      <c r="R1290" s="6"/>
      <c r="S1290" s="6"/>
      <c r="T1290" s="6"/>
      <c r="U1290" s="6"/>
      <c r="V1290" s="6"/>
      <c r="W1290" s="6"/>
      <c r="X1290" s="6"/>
      <c r="Y1290" s="6"/>
      <c r="Z1290" s="6"/>
      <c r="AA1290" s="6"/>
      <c r="AB1290" s="6"/>
      <c r="AC1290" s="6"/>
      <c r="AD1290" s="6"/>
      <c r="AE1290" s="6"/>
    </row>
    <row r="1291" spans="8:31" s="4" customFormat="1" ht="15" customHeight="1" x14ac:dyDescent="0.2">
      <c r="H1291" s="5"/>
      <c r="J1291" s="107"/>
      <c r="L1291" s="6"/>
      <c r="M1291" s="6"/>
      <c r="N1291" s="6"/>
      <c r="O1291" s="6"/>
      <c r="P1291" s="6"/>
      <c r="Q1291" s="6"/>
      <c r="R1291" s="6"/>
      <c r="S1291" s="6"/>
      <c r="T1291" s="6"/>
      <c r="U1291" s="6"/>
      <c r="V1291" s="6"/>
      <c r="W1291" s="6"/>
      <c r="X1291" s="6"/>
      <c r="Y1291" s="6"/>
      <c r="Z1291" s="6"/>
      <c r="AA1291" s="6"/>
      <c r="AB1291" s="6"/>
      <c r="AC1291" s="6"/>
      <c r="AD1291" s="6"/>
      <c r="AE1291" s="6"/>
    </row>
    <row r="1292" spans="8:31" s="4" customFormat="1" ht="15" customHeight="1" x14ac:dyDescent="0.2">
      <c r="H1292" s="5"/>
      <c r="J1292" s="107"/>
      <c r="L1292" s="6"/>
      <c r="M1292" s="6"/>
      <c r="N1292" s="6"/>
      <c r="O1292" s="6"/>
      <c r="P1292" s="6"/>
      <c r="Q1292" s="6"/>
      <c r="R1292" s="6"/>
      <c r="S1292" s="6"/>
      <c r="T1292" s="6"/>
      <c r="U1292" s="6"/>
      <c r="V1292" s="6"/>
      <c r="W1292" s="6"/>
      <c r="X1292" s="6"/>
      <c r="Y1292" s="6"/>
      <c r="Z1292" s="6"/>
      <c r="AA1292" s="6"/>
      <c r="AB1292" s="6"/>
      <c r="AC1292" s="6"/>
      <c r="AD1292" s="6"/>
      <c r="AE1292" s="6"/>
    </row>
    <row r="1293" spans="8:31" s="4" customFormat="1" ht="15" customHeight="1" x14ac:dyDescent="0.2">
      <c r="H1293" s="5"/>
      <c r="J1293" s="107"/>
      <c r="L1293" s="6"/>
      <c r="M1293" s="6"/>
      <c r="N1293" s="6"/>
      <c r="O1293" s="6"/>
      <c r="P1293" s="6"/>
      <c r="Q1293" s="6"/>
      <c r="R1293" s="6"/>
      <c r="S1293" s="6"/>
      <c r="T1293" s="6"/>
      <c r="U1293" s="6"/>
      <c r="V1293" s="6"/>
      <c r="W1293" s="6"/>
      <c r="X1293" s="6"/>
      <c r="Y1293" s="6"/>
      <c r="Z1293" s="6"/>
      <c r="AA1293" s="6"/>
      <c r="AB1293" s="6"/>
      <c r="AC1293" s="6"/>
      <c r="AD1293" s="6"/>
      <c r="AE1293" s="6"/>
    </row>
    <row r="1294" spans="8:31" s="4" customFormat="1" ht="15" customHeight="1" x14ac:dyDescent="0.2">
      <c r="H1294" s="5"/>
      <c r="J1294" s="107"/>
      <c r="L1294" s="6"/>
      <c r="M1294" s="6"/>
      <c r="N1294" s="6"/>
      <c r="O1294" s="6"/>
      <c r="P1294" s="6"/>
      <c r="Q1294" s="6"/>
      <c r="R1294" s="6"/>
      <c r="S1294" s="6"/>
      <c r="T1294" s="6"/>
      <c r="U1294" s="6"/>
      <c r="V1294" s="6"/>
      <c r="W1294" s="6"/>
      <c r="X1294" s="6"/>
      <c r="Y1294" s="6"/>
      <c r="Z1294" s="6"/>
      <c r="AA1294" s="6"/>
      <c r="AB1294" s="6"/>
      <c r="AC1294" s="6"/>
      <c r="AD1294" s="6"/>
      <c r="AE1294" s="6"/>
    </row>
    <row r="1295" spans="8:31" s="4" customFormat="1" ht="15" customHeight="1" x14ac:dyDescent="0.2">
      <c r="H1295" s="5"/>
      <c r="J1295" s="107"/>
      <c r="L1295" s="6"/>
      <c r="M1295" s="6"/>
      <c r="N1295" s="6"/>
      <c r="O1295" s="6"/>
      <c r="P1295" s="6"/>
      <c r="Q1295" s="6"/>
      <c r="R1295" s="6"/>
      <c r="S1295" s="6"/>
      <c r="T1295" s="6"/>
      <c r="U1295" s="6"/>
      <c r="V1295" s="6"/>
      <c r="W1295" s="6"/>
      <c r="X1295" s="6"/>
      <c r="Y1295" s="6"/>
      <c r="Z1295" s="6"/>
      <c r="AA1295" s="6"/>
      <c r="AB1295" s="6"/>
      <c r="AC1295" s="6"/>
      <c r="AD1295" s="6"/>
      <c r="AE1295" s="6"/>
    </row>
    <row r="1296" spans="8:31" s="4" customFormat="1" ht="15" customHeight="1" x14ac:dyDescent="0.2">
      <c r="H1296" s="5"/>
      <c r="J1296" s="107"/>
      <c r="L1296" s="6"/>
      <c r="M1296" s="6"/>
      <c r="N1296" s="6"/>
      <c r="O1296" s="6"/>
      <c r="P1296" s="6"/>
      <c r="Q1296" s="6"/>
      <c r="R1296" s="6"/>
      <c r="S1296" s="6"/>
      <c r="T1296" s="6"/>
      <c r="U1296" s="6"/>
      <c r="V1296" s="6"/>
      <c r="W1296" s="6"/>
      <c r="X1296" s="6"/>
      <c r="Y1296" s="6"/>
      <c r="Z1296" s="6"/>
      <c r="AA1296" s="6"/>
      <c r="AB1296" s="6"/>
      <c r="AC1296" s="6"/>
      <c r="AD1296" s="6"/>
      <c r="AE1296" s="6"/>
    </row>
    <row r="1297" spans="8:31" s="4" customFormat="1" ht="15" customHeight="1" x14ac:dyDescent="0.2">
      <c r="H1297" s="5"/>
      <c r="J1297" s="107"/>
      <c r="L1297" s="6"/>
      <c r="M1297" s="6"/>
      <c r="N1297" s="6"/>
      <c r="O1297" s="6"/>
      <c r="P1297" s="6"/>
      <c r="Q1297" s="6"/>
      <c r="R1297" s="6"/>
      <c r="S1297" s="6"/>
      <c r="T1297" s="6"/>
      <c r="U1297" s="6"/>
      <c r="V1297" s="6"/>
      <c r="W1297" s="6"/>
      <c r="X1297" s="6"/>
      <c r="Y1297" s="6"/>
      <c r="Z1297" s="6"/>
      <c r="AA1297" s="6"/>
      <c r="AB1297" s="6"/>
      <c r="AC1297" s="6"/>
      <c r="AD1297" s="6"/>
      <c r="AE1297" s="6"/>
    </row>
    <row r="1298" spans="8:31" s="4" customFormat="1" ht="15" customHeight="1" x14ac:dyDescent="0.2">
      <c r="H1298" s="5"/>
      <c r="J1298" s="107"/>
      <c r="L1298" s="6"/>
      <c r="M1298" s="6"/>
      <c r="N1298" s="6"/>
      <c r="O1298" s="6"/>
      <c r="P1298" s="6"/>
      <c r="Q1298" s="6"/>
      <c r="R1298" s="6"/>
      <c r="S1298" s="6"/>
      <c r="T1298" s="6"/>
      <c r="U1298" s="6"/>
      <c r="V1298" s="6"/>
      <c r="W1298" s="6"/>
      <c r="X1298" s="6"/>
      <c r="Y1298" s="6"/>
      <c r="Z1298" s="6"/>
      <c r="AA1298" s="6"/>
      <c r="AB1298" s="6"/>
      <c r="AC1298" s="6"/>
      <c r="AD1298" s="6"/>
      <c r="AE1298" s="6"/>
    </row>
    <row r="1299" spans="8:31" s="4" customFormat="1" ht="15" customHeight="1" x14ac:dyDescent="0.2">
      <c r="H1299" s="5"/>
      <c r="J1299" s="107"/>
      <c r="L1299" s="6"/>
      <c r="M1299" s="6"/>
      <c r="N1299" s="6"/>
      <c r="O1299" s="6"/>
      <c r="P1299" s="6"/>
      <c r="Q1299" s="6"/>
      <c r="R1299" s="6"/>
      <c r="S1299" s="6"/>
      <c r="T1299" s="6"/>
      <c r="U1299" s="6"/>
      <c r="V1299" s="6"/>
      <c r="W1299" s="6"/>
      <c r="X1299" s="6"/>
      <c r="Y1299" s="6"/>
      <c r="Z1299" s="6"/>
      <c r="AA1299" s="6"/>
      <c r="AB1299" s="6"/>
      <c r="AC1299" s="6"/>
      <c r="AD1299" s="6"/>
      <c r="AE1299" s="6"/>
    </row>
    <row r="1300" spans="8:31" s="4" customFormat="1" ht="15" customHeight="1" x14ac:dyDescent="0.2">
      <c r="H1300" s="5"/>
      <c r="J1300" s="107"/>
      <c r="L1300" s="6"/>
      <c r="M1300" s="6"/>
      <c r="N1300" s="6"/>
      <c r="O1300" s="6"/>
      <c r="P1300" s="6"/>
      <c r="Q1300" s="6"/>
      <c r="R1300" s="6"/>
      <c r="S1300" s="6"/>
      <c r="T1300" s="6"/>
      <c r="U1300" s="6"/>
      <c r="V1300" s="6"/>
      <c r="W1300" s="6"/>
      <c r="X1300" s="6"/>
      <c r="Y1300" s="6"/>
      <c r="Z1300" s="6"/>
      <c r="AA1300" s="6"/>
      <c r="AB1300" s="6"/>
      <c r="AC1300" s="6"/>
      <c r="AD1300" s="6"/>
      <c r="AE1300" s="6"/>
    </row>
    <row r="1301" spans="8:31" s="4" customFormat="1" ht="15" customHeight="1" x14ac:dyDescent="0.2">
      <c r="H1301" s="5"/>
      <c r="J1301" s="107"/>
      <c r="L1301" s="6"/>
      <c r="M1301" s="6"/>
      <c r="N1301" s="6"/>
      <c r="O1301" s="6"/>
      <c r="P1301" s="6"/>
      <c r="Q1301" s="6"/>
      <c r="R1301" s="6"/>
      <c r="S1301" s="6"/>
      <c r="T1301" s="6"/>
      <c r="U1301" s="6"/>
      <c r="V1301" s="6"/>
      <c r="W1301" s="6"/>
      <c r="X1301" s="6"/>
      <c r="Y1301" s="6"/>
      <c r="Z1301" s="6"/>
      <c r="AA1301" s="6"/>
      <c r="AB1301" s="6"/>
      <c r="AC1301" s="6"/>
      <c r="AD1301" s="6"/>
      <c r="AE1301" s="6"/>
    </row>
    <row r="1302" spans="8:31" s="4" customFormat="1" ht="15" customHeight="1" x14ac:dyDescent="0.2">
      <c r="H1302" s="5"/>
      <c r="J1302" s="107"/>
      <c r="L1302" s="6"/>
      <c r="M1302" s="6"/>
      <c r="N1302" s="6"/>
      <c r="O1302" s="6"/>
      <c r="P1302" s="6"/>
      <c r="Q1302" s="6"/>
      <c r="R1302" s="6"/>
      <c r="S1302" s="6"/>
      <c r="T1302" s="6"/>
      <c r="U1302" s="6"/>
      <c r="V1302" s="6"/>
      <c r="W1302" s="6"/>
      <c r="X1302" s="6"/>
      <c r="Y1302" s="6"/>
      <c r="Z1302" s="6"/>
      <c r="AA1302" s="6"/>
      <c r="AB1302" s="6"/>
      <c r="AC1302" s="6"/>
      <c r="AD1302" s="6"/>
      <c r="AE1302" s="6"/>
    </row>
    <row r="1303" spans="8:31" s="4" customFormat="1" ht="15" customHeight="1" x14ac:dyDescent="0.2">
      <c r="H1303" s="5"/>
      <c r="J1303" s="107"/>
      <c r="L1303" s="6"/>
      <c r="M1303" s="6"/>
      <c r="N1303" s="6"/>
      <c r="O1303" s="6"/>
      <c r="P1303" s="6"/>
      <c r="Q1303" s="6"/>
      <c r="R1303" s="6"/>
      <c r="S1303" s="6"/>
      <c r="T1303" s="6"/>
      <c r="U1303" s="6"/>
      <c r="V1303" s="6"/>
      <c r="W1303" s="6"/>
      <c r="X1303" s="6"/>
      <c r="Y1303" s="6"/>
      <c r="Z1303" s="6"/>
      <c r="AA1303" s="6"/>
      <c r="AB1303" s="6"/>
      <c r="AC1303" s="6"/>
      <c r="AD1303" s="6"/>
      <c r="AE1303" s="6"/>
    </row>
    <row r="1304" spans="8:31" s="4" customFormat="1" ht="15" customHeight="1" x14ac:dyDescent="0.2">
      <c r="H1304" s="5"/>
      <c r="J1304" s="107"/>
      <c r="L1304" s="6"/>
      <c r="M1304" s="6"/>
      <c r="N1304" s="6"/>
      <c r="O1304" s="6"/>
      <c r="P1304" s="6"/>
      <c r="Q1304" s="6"/>
      <c r="R1304" s="6"/>
      <c r="S1304" s="6"/>
      <c r="T1304" s="6"/>
      <c r="U1304" s="6"/>
      <c r="V1304" s="6"/>
      <c r="W1304" s="6"/>
      <c r="X1304" s="6"/>
      <c r="Y1304" s="6"/>
      <c r="Z1304" s="6"/>
      <c r="AA1304" s="6"/>
      <c r="AB1304" s="6"/>
      <c r="AC1304" s="6"/>
      <c r="AD1304" s="6"/>
      <c r="AE1304" s="6"/>
    </row>
    <row r="1305" spans="8:31" s="4" customFormat="1" ht="15" customHeight="1" x14ac:dyDescent="0.2">
      <c r="H1305" s="5"/>
      <c r="J1305" s="107"/>
      <c r="L1305" s="6"/>
      <c r="M1305" s="6"/>
      <c r="N1305" s="6"/>
      <c r="O1305" s="6"/>
      <c r="P1305" s="6"/>
      <c r="Q1305" s="6"/>
      <c r="R1305" s="6"/>
      <c r="S1305" s="6"/>
      <c r="T1305" s="6"/>
      <c r="U1305" s="6"/>
      <c r="V1305" s="6"/>
      <c r="W1305" s="6"/>
      <c r="X1305" s="6"/>
      <c r="Y1305" s="6"/>
      <c r="Z1305" s="6"/>
      <c r="AA1305" s="6"/>
      <c r="AB1305" s="6"/>
      <c r="AC1305" s="6"/>
      <c r="AD1305" s="6"/>
      <c r="AE1305" s="6"/>
    </row>
    <row r="1306" spans="8:31" s="4" customFormat="1" ht="15" customHeight="1" x14ac:dyDescent="0.2">
      <c r="H1306" s="5"/>
      <c r="J1306" s="107"/>
      <c r="L1306" s="6"/>
      <c r="M1306" s="6"/>
      <c r="N1306" s="6"/>
      <c r="O1306" s="6"/>
      <c r="P1306" s="6"/>
      <c r="Q1306" s="6"/>
      <c r="R1306" s="6"/>
      <c r="S1306" s="6"/>
      <c r="T1306" s="6"/>
      <c r="U1306" s="6"/>
      <c r="V1306" s="6"/>
      <c r="W1306" s="6"/>
      <c r="X1306" s="6"/>
      <c r="Y1306" s="6"/>
      <c r="Z1306" s="6"/>
      <c r="AA1306" s="6"/>
      <c r="AB1306" s="6"/>
      <c r="AC1306" s="6"/>
      <c r="AD1306" s="6"/>
      <c r="AE1306" s="6"/>
    </row>
    <row r="1307" spans="8:31" s="4" customFormat="1" ht="15" customHeight="1" x14ac:dyDescent="0.2">
      <c r="H1307" s="5"/>
      <c r="J1307" s="107"/>
      <c r="L1307" s="6"/>
      <c r="M1307" s="6"/>
      <c r="N1307" s="6"/>
      <c r="O1307" s="6"/>
      <c r="P1307" s="6"/>
      <c r="Q1307" s="6"/>
      <c r="R1307" s="6"/>
      <c r="S1307" s="6"/>
      <c r="T1307" s="6"/>
      <c r="U1307" s="6"/>
      <c r="V1307" s="6"/>
      <c r="W1307" s="6"/>
      <c r="X1307" s="6"/>
      <c r="Y1307" s="6"/>
      <c r="Z1307" s="6"/>
      <c r="AA1307" s="6"/>
      <c r="AB1307" s="6"/>
      <c r="AC1307" s="6"/>
      <c r="AD1307" s="6"/>
      <c r="AE1307" s="6"/>
    </row>
    <row r="1308" spans="8:31" s="4" customFormat="1" ht="15" customHeight="1" x14ac:dyDescent="0.2">
      <c r="H1308" s="5"/>
      <c r="J1308" s="107"/>
      <c r="L1308" s="6"/>
      <c r="M1308" s="6"/>
      <c r="N1308" s="6"/>
      <c r="O1308" s="6"/>
      <c r="P1308" s="6"/>
      <c r="Q1308" s="6"/>
      <c r="R1308" s="6"/>
      <c r="S1308" s="6"/>
      <c r="T1308" s="6"/>
      <c r="U1308" s="6"/>
      <c r="V1308" s="6"/>
      <c r="W1308" s="6"/>
      <c r="X1308" s="6"/>
      <c r="Y1308" s="6"/>
      <c r="Z1308" s="6"/>
      <c r="AA1308" s="6"/>
      <c r="AB1308" s="6"/>
      <c r="AC1308" s="6"/>
      <c r="AD1308" s="6"/>
      <c r="AE1308" s="6"/>
    </row>
    <row r="1309" spans="8:31" s="4" customFormat="1" ht="15" customHeight="1" x14ac:dyDescent="0.2">
      <c r="H1309" s="5"/>
      <c r="J1309" s="107"/>
      <c r="L1309" s="6"/>
      <c r="M1309" s="6"/>
      <c r="N1309" s="6"/>
      <c r="O1309" s="6"/>
      <c r="P1309" s="6"/>
      <c r="Q1309" s="6"/>
      <c r="R1309" s="6"/>
      <c r="S1309" s="6"/>
      <c r="T1309" s="6"/>
      <c r="U1309" s="6"/>
      <c r="V1309" s="6"/>
      <c r="W1309" s="6"/>
      <c r="X1309" s="6"/>
      <c r="Y1309" s="6"/>
      <c r="Z1309" s="6"/>
      <c r="AA1309" s="6"/>
      <c r="AB1309" s="6"/>
      <c r="AC1309" s="6"/>
      <c r="AD1309" s="6"/>
      <c r="AE1309" s="6"/>
    </row>
    <row r="1310" spans="8:31" s="4" customFormat="1" ht="15" customHeight="1" x14ac:dyDescent="0.2">
      <c r="H1310" s="5"/>
      <c r="J1310" s="107"/>
      <c r="L1310" s="6"/>
      <c r="M1310" s="6"/>
      <c r="N1310" s="6"/>
      <c r="O1310" s="6"/>
      <c r="P1310" s="6"/>
      <c r="Q1310" s="6"/>
      <c r="R1310" s="6"/>
      <c r="S1310" s="6"/>
      <c r="T1310" s="6"/>
      <c r="U1310" s="6"/>
      <c r="V1310" s="6"/>
      <c r="W1310" s="6"/>
      <c r="X1310" s="6"/>
      <c r="Y1310" s="6"/>
      <c r="Z1310" s="6"/>
      <c r="AA1310" s="6"/>
      <c r="AB1310" s="6"/>
      <c r="AC1310" s="6"/>
      <c r="AD1310" s="6"/>
      <c r="AE1310" s="6"/>
    </row>
    <row r="1311" spans="8:31" s="4" customFormat="1" ht="15" customHeight="1" x14ac:dyDescent="0.2">
      <c r="H1311" s="5"/>
      <c r="J1311" s="107"/>
      <c r="L1311" s="6"/>
      <c r="M1311" s="6"/>
      <c r="N1311" s="6"/>
      <c r="O1311" s="6"/>
      <c r="P1311" s="6"/>
      <c r="Q1311" s="6"/>
      <c r="R1311" s="6"/>
      <c r="S1311" s="6"/>
      <c r="T1311" s="6"/>
      <c r="U1311" s="6"/>
      <c r="V1311" s="6"/>
      <c r="W1311" s="6"/>
      <c r="X1311" s="6"/>
      <c r="Y1311" s="6"/>
      <c r="Z1311" s="6"/>
      <c r="AA1311" s="6"/>
      <c r="AB1311" s="6"/>
      <c r="AC1311" s="6"/>
      <c r="AD1311" s="6"/>
      <c r="AE1311" s="6"/>
    </row>
    <row r="1312" spans="8:31" s="4" customFormat="1" ht="15" customHeight="1" x14ac:dyDescent="0.2">
      <c r="H1312" s="5"/>
      <c r="J1312" s="107"/>
      <c r="L1312" s="6"/>
      <c r="M1312" s="6"/>
      <c r="N1312" s="6"/>
      <c r="O1312" s="6"/>
      <c r="P1312" s="6"/>
      <c r="Q1312" s="6"/>
      <c r="R1312" s="6"/>
      <c r="S1312" s="6"/>
      <c r="T1312" s="6"/>
      <c r="U1312" s="6"/>
      <c r="V1312" s="6"/>
      <c r="W1312" s="6"/>
      <c r="X1312" s="6"/>
      <c r="Y1312" s="6"/>
      <c r="Z1312" s="6"/>
      <c r="AA1312" s="6"/>
      <c r="AB1312" s="6"/>
      <c r="AC1312" s="6"/>
      <c r="AD1312" s="6"/>
      <c r="AE1312" s="6"/>
    </row>
    <row r="1313" spans="8:31" s="4" customFormat="1" ht="15" customHeight="1" x14ac:dyDescent="0.2">
      <c r="H1313" s="5"/>
      <c r="J1313" s="107"/>
      <c r="L1313" s="6"/>
      <c r="M1313" s="6"/>
      <c r="N1313" s="6"/>
      <c r="O1313" s="6"/>
      <c r="P1313" s="6"/>
      <c r="Q1313" s="6"/>
      <c r="R1313" s="6"/>
      <c r="S1313" s="6"/>
      <c r="T1313" s="6"/>
      <c r="U1313" s="6"/>
      <c r="V1313" s="6"/>
      <c r="W1313" s="6"/>
      <c r="X1313" s="6"/>
      <c r="Y1313" s="6"/>
      <c r="Z1313" s="6"/>
      <c r="AA1313" s="6"/>
      <c r="AB1313" s="6"/>
      <c r="AC1313" s="6"/>
      <c r="AD1313" s="6"/>
      <c r="AE1313" s="6"/>
    </row>
    <row r="1314" spans="8:31" s="4" customFormat="1" ht="15" customHeight="1" x14ac:dyDescent="0.2">
      <c r="H1314" s="5"/>
      <c r="J1314" s="107"/>
      <c r="L1314" s="6"/>
      <c r="M1314" s="6"/>
      <c r="N1314" s="6"/>
      <c r="O1314" s="6"/>
      <c r="P1314" s="6"/>
      <c r="Q1314" s="6"/>
      <c r="R1314" s="6"/>
      <c r="S1314" s="6"/>
      <c r="T1314" s="6"/>
      <c r="U1314" s="6"/>
      <c r="V1314" s="6"/>
      <c r="W1314" s="6"/>
      <c r="X1314" s="6"/>
      <c r="Y1314" s="6"/>
      <c r="Z1314" s="6"/>
      <c r="AA1314" s="6"/>
      <c r="AB1314" s="6"/>
      <c r="AC1314" s="6"/>
      <c r="AD1314" s="6"/>
      <c r="AE1314" s="6"/>
    </row>
    <row r="1315" spans="8:31" s="4" customFormat="1" ht="15" customHeight="1" x14ac:dyDescent="0.2">
      <c r="H1315" s="5"/>
      <c r="J1315" s="107"/>
      <c r="L1315" s="6"/>
      <c r="M1315" s="6"/>
      <c r="N1315" s="6"/>
      <c r="O1315" s="6"/>
      <c r="P1315" s="6"/>
      <c r="Q1315" s="6"/>
      <c r="R1315" s="6"/>
      <c r="S1315" s="6"/>
      <c r="T1315" s="6"/>
      <c r="U1315" s="6"/>
      <c r="V1315" s="6"/>
      <c r="W1315" s="6"/>
      <c r="X1315" s="6"/>
      <c r="Y1315" s="6"/>
      <c r="Z1315" s="6"/>
      <c r="AA1315" s="6"/>
      <c r="AB1315" s="6"/>
      <c r="AC1315" s="6"/>
      <c r="AD1315" s="6"/>
      <c r="AE1315" s="6"/>
    </row>
    <row r="1316" spans="8:31" s="4" customFormat="1" ht="15" customHeight="1" x14ac:dyDescent="0.2">
      <c r="H1316" s="5"/>
      <c r="J1316" s="107"/>
      <c r="L1316" s="6"/>
      <c r="M1316" s="6"/>
      <c r="N1316" s="6"/>
      <c r="O1316" s="6"/>
      <c r="P1316" s="6"/>
      <c r="Q1316" s="6"/>
      <c r="R1316" s="6"/>
      <c r="S1316" s="6"/>
      <c r="T1316" s="6"/>
      <c r="U1316" s="6"/>
      <c r="V1316" s="6"/>
      <c r="W1316" s="6"/>
      <c r="X1316" s="6"/>
      <c r="Y1316" s="6"/>
      <c r="Z1316" s="6"/>
      <c r="AA1316" s="6"/>
      <c r="AB1316" s="6"/>
      <c r="AC1316" s="6"/>
      <c r="AD1316" s="6"/>
      <c r="AE1316" s="6"/>
    </row>
    <row r="1317" spans="8:31" s="4" customFormat="1" ht="15" customHeight="1" x14ac:dyDescent="0.2">
      <c r="H1317" s="5"/>
      <c r="J1317" s="107"/>
      <c r="L1317" s="6"/>
      <c r="M1317" s="6"/>
      <c r="N1317" s="6"/>
      <c r="O1317" s="6"/>
      <c r="P1317" s="6"/>
      <c r="Q1317" s="6"/>
      <c r="R1317" s="6"/>
      <c r="S1317" s="6"/>
      <c r="T1317" s="6"/>
      <c r="U1317" s="6"/>
      <c r="V1317" s="6"/>
      <c r="W1317" s="6"/>
      <c r="X1317" s="6"/>
      <c r="Y1317" s="6"/>
      <c r="Z1317" s="6"/>
      <c r="AA1317" s="6"/>
      <c r="AB1317" s="6"/>
      <c r="AC1317" s="6"/>
      <c r="AD1317" s="6"/>
      <c r="AE1317" s="6"/>
    </row>
    <row r="1318" spans="8:31" s="4" customFormat="1" ht="15" customHeight="1" x14ac:dyDescent="0.2">
      <c r="H1318" s="5"/>
      <c r="J1318" s="107"/>
      <c r="L1318" s="6"/>
      <c r="M1318" s="6"/>
      <c r="N1318" s="6"/>
      <c r="O1318" s="6"/>
      <c r="P1318" s="6"/>
      <c r="Q1318" s="6"/>
      <c r="R1318" s="6"/>
      <c r="S1318" s="6"/>
      <c r="T1318" s="6"/>
      <c r="U1318" s="6"/>
      <c r="V1318" s="6"/>
      <c r="W1318" s="6"/>
      <c r="X1318" s="6"/>
      <c r="Y1318" s="6"/>
      <c r="Z1318" s="6"/>
      <c r="AA1318" s="6"/>
      <c r="AB1318" s="6"/>
      <c r="AC1318" s="6"/>
      <c r="AD1318" s="6"/>
      <c r="AE1318" s="6"/>
    </row>
    <row r="1319" spans="8:31" s="4" customFormat="1" ht="15" customHeight="1" x14ac:dyDescent="0.2">
      <c r="H1319" s="5"/>
      <c r="J1319" s="107"/>
      <c r="L1319" s="6"/>
      <c r="M1319" s="6"/>
      <c r="N1319" s="6"/>
      <c r="O1319" s="6"/>
      <c r="P1319" s="6"/>
      <c r="Q1319" s="6"/>
      <c r="R1319" s="6"/>
      <c r="S1319" s="6"/>
      <c r="T1319" s="6"/>
      <c r="U1319" s="6"/>
      <c r="V1319" s="6"/>
      <c r="W1319" s="6"/>
      <c r="X1319" s="6"/>
      <c r="Y1319" s="6"/>
      <c r="Z1319" s="6"/>
      <c r="AA1319" s="6"/>
      <c r="AB1319" s="6"/>
      <c r="AC1319" s="6"/>
      <c r="AD1319" s="6"/>
      <c r="AE1319" s="6"/>
    </row>
    <row r="1320" spans="8:31" s="4" customFormat="1" ht="15" customHeight="1" x14ac:dyDescent="0.2">
      <c r="H1320" s="5"/>
      <c r="J1320" s="107"/>
      <c r="L1320" s="6"/>
      <c r="M1320" s="6"/>
      <c r="N1320" s="6"/>
      <c r="O1320" s="6"/>
      <c r="P1320" s="6"/>
      <c r="Q1320" s="6"/>
      <c r="R1320" s="6"/>
      <c r="S1320" s="6"/>
      <c r="T1320" s="6"/>
      <c r="U1320" s="6"/>
      <c r="V1320" s="6"/>
      <c r="W1320" s="6"/>
      <c r="X1320" s="6"/>
      <c r="Y1320" s="6"/>
      <c r="Z1320" s="6"/>
      <c r="AA1320" s="6"/>
      <c r="AB1320" s="6"/>
      <c r="AC1320" s="6"/>
      <c r="AD1320" s="6"/>
      <c r="AE1320" s="6"/>
    </row>
    <row r="1321" spans="8:31" s="4" customFormat="1" ht="15" customHeight="1" x14ac:dyDescent="0.2">
      <c r="H1321" s="5"/>
      <c r="J1321" s="107"/>
      <c r="L1321" s="6"/>
      <c r="M1321" s="6"/>
      <c r="N1321" s="6"/>
      <c r="O1321" s="6"/>
      <c r="P1321" s="6"/>
      <c r="Q1321" s="6"/>
      <c r="R1321" s="6"/>
      <c r="S1321" s="6"/>
      <c r="T1321" s="6"/>
      <c r="U1321" s="6"/>
      <c r="V1321" s="6"/>
      <c r="W1321" s="6"/>
      <c r="X1321" s="6"/>
      <c r="Y1321" s="6"/>
      <c r="Z1321" s="6"/>
      <c r="AA1321" s="6"/>
      <c r="AB1321" s="6"/>
      <c r="AC1321" s="6"/>
      <c r="AD1321" s="6"/>
      <c r="AE1321" s="6"/>
    </row>
    <row r="1322" spans="8:31" s="4" customFormat="1" ht="15" customHeight="1" x14ac:dyDescent="0.2">
      <c r="H1322" s="5"/>
      <c r="J1322" s="107"/>
      <c r="L1322" s="6"/>
      <c r="M1322" s="6"/>
      <c r="N1322" s="6"/>
      <c r="O1322" s="6"/>
      <c r="P1322" s="6"/>
      <c r="Q1322" s="6"/>
      <c r="R1322" s="6"/>
      <c r="S1322" s="6"/>
      <c r="T1322" s="6"/>
      <c r="U1322" s="6"/>
      <c r="V1322" s="6"/>
      <c r="W1322" s="6"/>
      <c r="X1322" s="6"/>
      <c r="Y1322" s="6"/>
      <c r="Z1322" s="6"/>
      <c r="AA1322" s="6"/>
      <c r="AB1322" s="6"/>
      <c r="AC1322" s="6"/>
      <c r="AD1322" s="6"/>
      <c r="AE1322" s="6"/>
    </row>
    <row r="1323" spans="8:31" s="4" customFormat="1" ht="15" customHeight="1" x14ac:dyDescent="0.2">
      <c r="H1323" s="5"/>
      <c r="J1323" s="107"/>
      <c r="L1323" s="6"/>
      <c r="M1323" s="6"/>
      <c r="N1323" s="6"/>
      <c r="O1323" s="6"/>
      <c r="P1323" s="6"/>
      <c r="Q1323" s="6"/>
      <c r="R1323" s="6"/>
      <c r="S1323" s="6"/>
      <c r="T1323" s="6"/>
      <c r="U1323" s="6"/>
      <c r="V1323" s="6"/>
      <c r="W1323" s="6"/>
      <c r="X1323" s="6"/>
      <c r="Y1323" s="6"/>
      <c r="Z1323" s="6"/>
      <c r="AA1323" s="6"/>
      <c r="AB1323" s="6"/>
      <c r="AC1323" s="6"/>
      <c r="AD1323" s="6"/>
      <c r="AE1323" s="6"/>
    </row>
    <row r="1324" spans="8:31" s="4" customFormat="1" ht="15" customHeight="1" x14ac:dyDescent="0.2">
      <c r="H1324" s="5"/>
      <c r="J1324" s="107"/>
      <c r="L1324" s="6"/>
      <c r="M1324" s="6"/>
      <c r="N1324" s="6"/>
      <c r="O1324" s="6"/>
      <c r="P1324" s="6"/>
      <c r="Q1324" s="6"/>
      <c r="R1324" s="6"/>
      <c r="S1324" s="6"/>
      <c r="T1324" s="6"/>
      <c r="U1324" s="6"/>
      <c r="V1324" s="6"/>
      <c r="W1324" s="6"/>
      <c r="X1324" s="6"/>
      <c r="Y1324" s="6"/>
      <c r="Z1324" s="6"/>
      <c r="AA1324" s="6"/>
      <c r="AB1324" s="6"/>
      <c r="AC1324" s="6"/>
      <c r="AD1324" s="6"/>
      <c r="AE1324" s="6"/>
    </row>
    <row r="1325" spans="8:31" s="4" customFormat="1" ht="15" customHeight="1" x14ac:dyDescent="0.2">
      <c r="H1325" s="5"/>
      <c r="J1325" s="107"/>
      <c r="L1325" s="6"/>
      <c r="M1325" s="6"/>
      <c r="N1325" s="6"/>
      <c r="O1325" s="6"/>
      <c r="P1325" s="6"/>
      <c r="Q1325" s="6"/>
      <c r="R1325" s="6"/>
      <c r="S1325" s="6"/>
      <c r="T1325" s="6"/>
      <c r="U1325" s="6"/>
      <c r="V1325" s="6"/>
      <c r="W1325" s="6"/>
      <c r="X1325" s="6"/>
      <c r="Y1325" s="6"/>
      <c r="Z1325" s="6"/>
      <c r="AA1325" s="6"/>
      <c r="AB1325" s="6"/>
      <c r="AC1325" s="6"/>
      <c r="AD1325" s="6"/>
      <c r="AE1325" s="6"/>
    </row>
    <row r="1326" spans="8:31" s="4" customFormat="1" ht="15" customHeight="1" x14ac:dyDescent="0.2">
      <c r="H1326" s="5"/>
      <c r="J1326" s="107"/>
      <c r="L1326" s="6"/>
      <c r="M1326" s="6"/>
      <c r="N1326" s="6"/>
      <c r="O1326" s="6"/>
      <c r="P1326" s="6"/>
      <c r="Q1326" s="6"/>
      <c r="R1326" s="6"/>
      <c r="S1326" s="6"/>
      <c r="T1326" s="6"/>
      <c r="U1326" s="6"/>
      <c r="V1326" s="6"/>
      <c r="W1326" s="6"/>
      <c r="X1326" s="6"/>
      <c r="Y1326" s="6"/>
      <c r="Z1326" s="6"/>
      <c r="AA1326" s="6"/>
      <c r="AB1326" s="6"/>
      <c r="AC1326" s="6"/>
      <c r="AD1326" s="6"/>
      <c r="AE1326" s="6"/>
    </row>
    <row r="1327" spans="8:31" s="4" customFormat="1" ht="15" customHeight="1" x14ac:dyDescent="0.2">
      <c r="H1327" s="5"/>
      <c r="J1327" s="107"/>
      <c r="L1327" s="6"/>
      <c r="M1327" s="6"/>
      <c r="N1327" s="6"/>
      <c r="O1327" s="6"/>
      <c r="P1327" s="6"/>
      <c r="Q1327" s="6"/>
      <c r="R1327" s="6"/>
      <c r="S1327" s="6"/>
      <c r="T1327" s="6"/>
      <c r="U1327" s="6"/>
      <c r="V1327" s="6"/>
      <c r="W1327" s="6"/>
      <c r="X1327" s="6"/>
      <c r="Y1327" s="6"/>
      <c r="Z1327" s="6"/>
      <c r="AA1327" s="6"/>
      <c r="AB1327" s="6"/>
      <c r="AC1327" s="6"/>
      <c r="AD1327" s="6"/>
      <c r="AE1327" s="6"/>
    </row>
    <row r="1328" spans="8:31" s="4" customFormat="1" ht="15" customHeight="1" x14ac:dyDescent="0.2">
      <c r="H1328" s="5"/>
      <c r="J1328" s="107"/>
      <c r="L1328" s="6"/>
      <c r="M1328" s="6"/>
      <c r="N1328" s="6"/>
      <c r="O1328" s="6"/>
      <c r="P1328" s="6"/>
      <c r="Q1328" s="6"/>
      <c r="R1328" s="6"/>
      <c r="S1328" s="6"/>
      <c r="T1328" s="6"/>
      <c r="U1328" s="6"/>
      <c r="V1328" s="6"/>
      <c r="W1328" s="6"/>
      <c r="X1328" s="6"/>
      <c r="Y1328" s="6"/>
      <c r="Z1328" s="6"/>
      <c r="AA1328" s="6"/>
      <c r="AB1328" s="6"/>
      <c r="AC1328" s="6"/>
      <c r="AD1328" s="6"/>
      <c r="AE1328" s="6"/>
    </row>
    <row r="1329" spans="8:31" s="4" customFormat="1" ht="15" customHeight="1" x14ac:dyDescent="0.2">
      <c r="H1329" s="5"/>
      <c r="J1329" s="107"/>
      <c r="L1329" s="6"/>
      <c r="M1329" s="6"/>
      <c r="N1329" s="6"/>
      <c r="O1329" s="6"/>
      <c r="P1329" s="6"/>
      <c r="Q1329" s="6"/>
      <c r="R1329" s="6"/>
      <c r="S1329" s="6"/>
      <c r="T1329" s="6"/>
      <c r="U1329" s="6"/>
      <c r="V1329" s="6"/>
      <c r="W1329" s="6"/>
      <c r="X1329" s="6"/>
      <c r="Y1329" s="6"/>
      <c r="Z1329" s="6"/>
      <c r="AA1329" s="6"/>
      <c r="AB1329" s="6"/>
      <c r="AC1329" s="6"/>
      <c r="AD1329" s="6"/>
      <c r="AE1329" s="6"/>
    </row>
    <row r="1330" spans="8:31" s="4" customFormat="1" ht="15" customHeight="1" x14ac:dyDescent="0.2">
      <c r="H1330" s="5"/>
      <c r="J1330" s="107"/>
      <c r="L1330" s="6"/>
      <c r="M1330" s="6"/>
      <c r="N1330" s="6"/>
      <c r="O1330" s="6"/>
      <c r="P1330" s="6"/>
      <c r="Q1330" s="6"/>
      <c r="R1330" s="6"/>
      <c r="S1330" s="6"/>
      <c r="T1330" s="6"/>
      <c r="U1330" s="6"/>
      <c r="V1330" s="6"/>
      <c r="W1330" s="6"/>
      <c r="X1330" s="6"/>
      <c r="Y1330" s="6"/>
      <c r="Z1330" s="6"/>
      <c r="AA1330" s="6"/>
      <c r="AB1330" s="6"/>
      <c r="AC1330" s="6"/>
      <c r="AD1330" s="6"/>
      <c r="AE1330" s="6"/>
    </row>
    <row r="1331" spans="8:31" s="4" customFormat="1" ht="15" customHeight="1" x14ac:dyDescent="0.2">
      <c r="H1331" s="5"/>
      <c r="J1331" s="107"/>
      <c r="L1331" s="6"/>
      <c r="M1331" s="6"/>
      <c r="N1331" s="6"/>
      <c r="O1331" s="6"/>
      <c r="P1331" s="6"/>
      <c r="Q1331" s="6"/>
      <c r="R1331" s="6"/>
      <c r="S1331" s="6"/>
      <c r="T1331" s="6"/>
      <c r="U1331" s="6"/>
      <c r="V1331" s="6"/>
      <c r="W1331" s="6"/>
      <c r="X1331" s="6"/>
      <c r="Y1331" s="6"/>
      <c r="Z1331" s="6"/>
      <c r="AA1331" s="6"/>
      <c r="AB1331" s="6"/>
      <c r="AC1331" s="6"/>
      <c r="AD1331" s="6"/>
      <c r="AE1331" s="6"/>
    </row>
    <row r="1332" spans="8:31" s="4" customFormat="1" ht="15" customHeight="1" x14ac:dyDescent="0.2">
      <c r="H1332" s="5"/>
      <c r="J1332" s="107"/>
      <c r="L1332" s="6"/>
      <c r="M1332" s="6"/>
      <c r="N1332" s="6"/>
      <c r="O1332" s="6"/>
      <c r="P1332" s="6"/>
      <c r="Q1332" s="6"/>
      <c r="R1332" s="6"/>
      <c r="S1332" s="6"/>
      <c r="T1332" s="6"/>
      <c r="U1332" s="6"/>
      <c r="V1332" s="6"/>
      <c r="W1332" s="6"/>
      <c r="X1332" s="6"/>
      <c r="Y1332" s="6"/>
      <c r="Z1332" s="6"/>
      <c r="AA1332" s="6"/>
      <c r="AB1332" s="6"/>
      <c r="AC1332" s="6"/>
      <c r="AD1332" s="6"/>
      <c r="AE1332" s="6"/>
    </row>
    <row r="1333" spans="8:31" s="4" customFormat="1" ht="15" customHeight="1" x14ac:dyDescent="0.2">
      <c r="H1333" s="5"/>
      <c r="J1333" s="107"/>
      <c r="L1333" s="6"/>
      <c r="M1333" s="6"/>
      <c r="N1333" s="6"/>
      <c r="O1333" s="6"/>
      <c r="P1333" s="6"/>
      <c r="Q1333" s="6"/>
      <c r="R1333" s="6"/>
      <c r="S1333" s="6"/>
      <c r="T1333" s="6"/>
      <c r="U1333" s="6"/>
      <c r="V1333" s="6"/>
      <c r="W1333" s="6"/>
      <c r="X1333" s="6"/>
      <c r="Y1333" s="6"/>
      <c r="Z1333" s="6"/>
      <c r="AA1333" s="6"/>
      <c r="AB1333" s="6"/>
      <c r="AC1333" s="6"/>
      <c r="AD1333" s="6"/>
      <c r="AE1333" s="6"/>
    </row>
    <row r="1334" spans="8:31" s="4" customFormat="1" ht="15" customHeight="1" x14ac:dyDescent="0.2">
      <c r="H1334" s="5"/>
      <c r="J1334" s="107"/>
      <c r="L1334" s="6"/>
      <c r="M1334" s="6"/>
      <c r="N1334" s="6"/>
      <c r="O1334" s="6"/>
      <c r="P1334" s="6"/>
      <c r="Q1334" s="6"/>
      <c r="R1334" s="6"/>
      <c r="S1334" s="6"/>
      <c r="T1334" s="6"/>
      <c r="U1334" s="6"/>
      <c r="V1334" s="6"/>
      <c r="W1334" s="6"/>
      <c r="X1334" s="6"/>
      <c r="Y1334" s="6"/>
      <c r="Z1334" s="6"/>
      <c r="AA1334" s="6"/>
      <c r="AB1334" s="6"/>
      <c r="AC1334" s="6"/>
      <c r="AD1334" s="6"/>
      <c r="AE1334" s="6"/>
    </row>
    <row r="1335" spans="8:31" s="4" customFormat="1" ht="15" customHeight="1" x14ac:dyDescent="0.2">
      <c r="H1335" s="5"/>
      <c r="J1335" s="107"/>
      <c r="L1335" s="6"/>
      <c r="M1335" s="6"/>
      <c r="N1335" s="6"/>
      <c r="O1335" s="6"/>
      <c r="P1335" s="6"/>
      <c r="Q1335" s="6"/>
      <c r="R1335" s="6"/>
      <c r="S1335" s="6"/>
      <c r="T1335" s="6"/>
      <c r="U1335" s="6"/>
      <c r="V1335" s="6"/>
      <c r="W1335" s="6"/>
      <c r="X1335" s="6"/>
      <c r="Y1335" s="6"/>
      <c r="Z1335" s="6"/>
      <c r="AA1335" s="6"/>
      <c r="AB1335" s="6"/>
      <c r="AC1335" s="6"/>
      <c r="AD1335" s="6"/>
      <c r="AE1335" s="6"/>
    </row>
    <row r="1336" spans="8:31" s="4" customFormat="1" ht="15" customHeight="1" x14ac:dyDescent="0.2">
      <c r="H1336" s="5"/>
      <c r="J1336" s="107"/>
      <c r="L1336" s="6"/>
      <c r="M1336" s="6"/>
      <c r="N1336" s="6"/>
      <c r="O1336" s="6"/>
      <c r="P1336" s="6"/>
      <c r="Q1336" s="6"/>
      <c r="R1336" s="6"/>
      <c r="S1336" s="6"/>
      <c r="T1336" s="6"/>
      <c r="U1336" s="6"/>
      <c r="V1336" s="6"/>
      <c r="W1336" s="6"/>
      <c r="X1336" s="6"/>
      <c r="Y1336" s="6"/>
      <c r="Z1336" s="6"/>
      <c r="AA1336" s="6"/>
      <c r="AB1336" s="6"/>
      <c r="AC1336" s="6"/>
      <c r="AD1336" s="6"/>
      <c r="AE1336" s="6"/>
    </row>
    <row r="1337" spans="8:31" s="4" customFormat="1" ht="15" customHeight="1" x14ac:dyDescent="0.2">
      <c r="H1337" s="5"/>
      <c r="J1337" s="107"/>
      <c r="L1337" s="6"/>
      <c r="M1337" s="6"/>
      <c r="N1337" s="6"/>
      <c r="O1337" s="6"/>
      <c r="P1337" s="6"/>
      <c r="Q1337" s="6"/>
      <c r="R1337" s="6"/>
      <c r="S1337" s="6"/>
      <c r="T1337" s="6"/>
      <c r="U1337" s="6"/>
      <c r="V1337" s="6"/>
      <c r="W1337" s="6"/>
      <c r="X1337" s="6"/>
      <c r="Y1337" s="6"/>
      <c r="Z1337" s="6"/>
      <c r="AA1337" s="6"/>
      <c r="AB1337" s="6"/>
      <c r="AC1337" s="6"/>
      <c r="AD1337" s="6"/>
      <c r="AE1337" s="6"/>
    </row>
    <row r="1338" spans="8:31" s="4" customFormat="1" ht="15" customHeight="1" x14ac:dyDescent="0.2">
      <c r="H1338" s="5"/>
      <c r="J1338" s="107"/>
      <c r="L1338" s="6"/>
      <c r="M1338" s="6"/>
      <c r="N1338" s="6"/>
      <c r="O1338" s="6"/>
      <c r="P1338" s="6"/>
      <c r="Q1338" s="6"/>
      <c r="R1338" s="6"/>
      <c r="S1338" s="6"/>
      <c r="T1338" s="6"/>
      <c r="U1338" s="6"/>
      <c r="V1338" s="6"/>
      <c r="W1338" s="6"/>
      <c r="X1338" s="6"/>
      <c r="Y1338" s="6"/>
      <c r="Z1338" s="6"/>
      <c r="AA1338" s="6"/>
      <c r="AB1338" s="6"/>
      <c r="AC1338" s="6"/>
      <c r="AD1338" s="6"/>
      <c r="AE1338" s="6"/>
    </row>
    <row r="1339" spans="8:31" s="4" customFormat="1" ht="15" customHeight="1" x14ac:dyDescent="0.2">
      <c r="H1339" s="5"/>
      <c r="J1339" s="107"/>
      <c r="L1339" s="6"/>
      <c r="M1339" s="6"/>
      <c r="N1339" s="6"/>
      <c r="O1339" s="6"/>
      <c r="P1339" s="6"/>
      <c r="Q1339" s="6"/>
      <c r="R1339" s="6"/>
      <c r="S1339" s="6"/>
      <c r="T1339" s="6"/>
      <c r="U1339" s="6"/>
      <c r="V1339" s="6"/>
      <c r="W1339" s="6"/>
      <c r="X1339" s="6"/>
      <c r="Y1339" s="6"/>
      <c r="Z1339" s="6"/>
      <c r="AA1339" s="6"/>
      <c r="AB1339" s="6"/>
      <c r="AC1339" s="6"/>
      <c r="AD1339" s="6"/>
      <c r="AE1339" s="6"/>
    </row>
    <row r="1340" spans="8:31" s="4" customFormat="1" ht="15" customHeight="1" x14ac:dyDescent="0.2">
      <c r="H1340" s="5"/>
      <c r="J1340" s="107"/>
      <c r="L1340" s="6"/>
      <c r="M1340" s="6"/>
      <c r="N1340" s="6"/>
      <c r="O1340" s="6"/>
      <c r="P1340" s="6"/>
      <c r="Q1340" s="6"/>
      <c r="R1340" s="6"/>
      <c r="S1340" s="6"/>
      <c r="T1340" s="6"/>
      <c r="U1340" s="6"/>
      <c r="V1340" s="6"/>
      <c r="W1340" s="6"/>
      <c r="X1340" s="6"/>
      <c r="Y1340" s="6"/>
      <c r="Z1340" s="6"/>
      <c r="AA1340" s="6"/>
      <c r="AB1340" s="6"/>
      <c r="AC1340" s="6"/>
      <c r="AD1340" s="6"/>
      <c r="AE1340" s="6"/>
    </row>
    <row r="1341" spans="8:31" s="4" customFormat="1" ht="15" customHeight="1" x14ac:dyDescent="0.2">
      <c r="H1341" s="5"/>
      <c r="J1341" s="107"/>
      <c r="L1341" s="6"/>
      <c r="M1341" s="6"/>
      <c r="N1341" s="6"/>
      <c r="O1341" s="6"/>
      <c r="P1341" s="6"/>
      <c r="Q1341" s="6"/>
      <c r="R1341" s="6"/>
      <c r="S1341" s="6"/>
      <c r="T1341" s="6"/>
      <c r="U1341" s="6"/>
      <c r="V1341" s="6"/>
      <c r="W1341" s="6"/>
      <c r="X1341" s="6"/>
      <c r="Y1341" s="6"/>
      <c r="Z1341" s="6"/>
      <c r="AA1341" s="6"/>
      <c r="AB1341" s="6"/>
      <c r="AC1341" s="6"/>
      <c r="AD1341" s="6"/>
      <c r="AE1341" s="6"/>
    </row>
    <row r="1342" spans="8:31" s="4" customFormat="1" ht="15" customHeight="1" x14ac:dyDescent="0.2">
      <c r="H1342" s="5"/>
      <c r="J1342" s="107"/>
      <c r="L1342" s="6"/>
      <c r="M1342" s="6"/>
      <c r="N1342" s="6"/>
      <c r="O1342" s="6"/>
      <c r="P1342" s="6"/>
      <c r="Q1342" s="6"/>
      <c r="R1342" s="6"/>
      <c r="S1342" s="6"/>
      <c r="T1342" s="6"/>
      <c r="U1342" s="6"/>
      <c r="V1342" s="6"/>
      <c r="W1342" s="6"/>
      <c r="X1342" s="6"/>
      <c r="Y1342" s="6"/>
      <c r="Z1342" s="6"/>
      <c r="AA1342" s="6"/>
      <c r="AB1342" s="6"/>
      <c r="AC1342" s="6"/>
      <c r="AD1342" s="6"/>
      <c r="AE1342" s="6"/>
    </row>
    <row r="1343" spans="8:31" s="4" customFormat="1" ht="15" customHeight="1" x14ac:dyDescent="0.2">
      <c r="H1343" s="5"/>
      <c r="J1343" s="107"/>
      <c r="L1343" s="6"/>
      <c r="M1343" s="6"/>
      <c r="N1343" s="6"/>
      <c r="O1343" s="6"/>
      <c r="P1343" s="6"/>
      <c r="Q1343" s="6"/>
      <c r="R1343" s="6"/>
      <c r="S1343" s="6"/>
      <c r="T1343" s="6"/>
      <c r="U1343" s="6"/>
      <c r="V1343" s="6"/>
      <c r="W1343" s="6"/>
      <c r="X1343" s="6"/>
      <c r="Y1343" s="6"/>
      <c r="Z1343" s="6"/>
      <c r="AA1343" s="6"/>
      <c r="AB1343" s="6"/>
      <c r="AC1343" s="6"/>
      <c r="AD1343" s="6"/>
      <c r="AE1343" s="6"/>
    </row>
    <row r="1344" spans="8:31" s="4" customFormat="1" ht="15" customHeight="1" x14ac:dyDescent="0.2">
      <c r="H1344" s="5"/>
      <c r="J1344" s="107"/>
      <c r="L1344" s="6"/>
      <c r="M1344" s="6"/>
      <c r="N1344" s="6"/>
      <c r="O1344" s="6"/>
      <c r="P1344" s="6"/>
      <c r="Q1344" s="6"/>
      <c r="R1344" s="6"/>
      <c r="S1344" s="6"/>
      <c r="T1344" s="6"/>
      <c r="U1344" s="6"/>
      <c r="V1344" s="6"/>
      <c r="W1344" s="6"/>
      <c r="X1344" s="6"/>
      <c r="Y1344" s="6"/>
      <c r="Z1344" s="6"/>
      <c r="AA1344" s="6"/>
      <c r="AB1344" s="6"/>
      <c r="AC1344" s="6"/>
      <c r="AD1344" s="6"/>
      <c r="AE1344" s="6"/>
    </row>
    <row r="1345" spans="8:31" s="4" customFormat="1" ht="15" customHeight="1" x14ac:dyDescent="0.2">
      <c r="H1345" s="5"/>
      <c r="J1345" s="107"/>
      <c r="L1345" s="6"/>
      <c r="M1345" s="6"/>
      <c r="N1345" s="6"/>
      <c r="O1345" s="6"/>
      <c r="P1345" s="6"/>
      <c r="Q1345" s="6"/>
      <c r="R1345" s="6"/>
      <c r="S1345" s="6"/>
      <c r="T1345" s="6"/>
      <c r="U1345" s="6"/>
      <c r="V1345" s="6"/>
      <c r="W1345" s="6"/>
      <c r="X1345" s="6"/>
      <c r="Y1345" s="6"/>
      <c r="Z1345" s="6"/>
      <c r="AA1345" s="6"/>
      <c r="AB1345" s="6"/>
      <c r="AC1345" s="6"/>
      <c r="AD1345" s="6"/>
      <c r="AE1345" s="6"/>
    </row>
    <row r="1346" spans="8:31" s="4" customFormat="1" ht="15" customHeight="1" x14ac:dyDescent="0.2">
      <c r="H1346" s="5"/>
      <c r="J1346" s="107"/>
      <c r="L1346" s="6"/>
      <c r="M1346" s="6"/>
      <c r="N1346" s="6"/>
      <c r="O1346" s="6"/>
      <c r="P1346" s="6"/>
      <c r="Q1346" s="6"/>
      <c r="R1346" s="6"/>
      <c r="S1346" s="6"/>
      <c r="T1346" s="6"/>
      <c r="U1346" s="6"/>
      <c r="V1346" s="6"/>
      <c r="W1346" s="6"/>
      <c r="X1346" s="6"/>
      <c r="Y1346" s="6"/>
      <c r="Z1346" s="6"/>
      <c r="AA1346" s="6"/>
      <c r="AB1346" s="6"/>
      <c r="AC1346" s="6"/>
      <c r="AD1346" s="6"/>
      <c r="AE1346" s="6"/>
    </row>
    <row r="1347" spans="8:31" s="4" customFormat="1" ht="15" customHeight="1" x14ac:dyDescent="0.2">
      <c r="H1347" s="5"/>
      <c r="J1347" s="107"/>
      <c r="L1347" s="6"/>
      <c r="M1347" s="6"/>
      <c r="N1347" s="6"/>
      <c r="O1347" s="6"/>
      <c r="P1347" s="6"/>
      <c r="Q1347" s="6"/>
      <c r="R1347" s="6"/>
      <c r="S1347" s="6"/>
      <c r="T1347" s="6"/>
      <c r="U1347" s="6"/>
      <c r="V1347" s="6"/>
      <c r="W1347" s="6"/>
      <c r="X1347" s="6"/>
      <c r="Y1347" s="6"/>
      <c r="Z1347" s="6"/>
      <c r="AA1347" s="6"/>
      <c r="AB1347" s="6"/>
      <c r="AC1347" s="6"/>
      <c r="AD1347" s="6"/>
      <c r="AE1347" s="6"/>
    </row>
    <row r="1348" spans="8:31" s="4" customFormat="1" ht="15" customHeight="1" x14ac:dyDescent="0.2">
      <c r="H1348" s="5"/>
      <c r="J1348" s="107"/>
      <c r="L1348" s="6"/>
      <c r="M1348" s="6"/>
      <c r="N1348" s="6"/>
      <c r="O1348" s="6"/>
      <c r="P1348" s="6"/>
      <c r="Q1348" s="6"/>
      <c r="R1348" s="6"/>
      <c r="S1348" s="6"/>
      <c r="T1348" s="6"/>
      <c r="U1348" s="6"/>
      <c r="V1348" s="6"/>
      <c r="W1348" s="6"/>
      <c r="X1348" s="6"/>
      <c r="Y1348" s="6"/>
      <c r="Z1348" s="6"/>
      <c r="AA1348" s="6"/>
      <c r="AB1348" s="6"/>
      <c r="AC1348" s="6"/>
      <c r="AD1348" s="6"/>
      <c r="AE1348" s="6"/>
    </row>
    <row r="1349" spans="8:31" s="4" customFormat="1" ht="15" customHeight="1" x14ac:dyDescent="0.2">
      <c r="H1349" s="5"/>
      <c r="J1349" s="107"/>
      <c r="L1349" s="6"/>
      <c r="M1349" s="6"/>
      <c r="N1349" s="6"/>
      <c r="O1349" s="6"/>
      <c r="P1349" s="6"/>
      <c r="Q1349" s="6"/>
      <c r="R1349" s="6"/>
      <c r="S1349" s="6"/>
      <c r="T1349" s="6"/>
      <c r="U1349" s="6"/>
      <c r="V1349" s="6"/>
      <c r="W1349" s="6"/>
      <c r="X1349" s="6"/>
      <c r="Y1349" s="6"/>
      <c r="Z1349" s="6"/>
      <c r="AA1349" s="6"/>
      <c r="AB1349" s="6"/>
      <c r="AC1349" s="6"/>
      <c r="AD1349" s="6"/>
      <c r="AE1349" s="6"/>
    </row>
    <row r="1350" spans="8:31" s="4" customFormat="1" ht="15" customHeight="1" x14ac:dyDescent="0.2">
      <c r="H1350" s="5"/>
      <c r="J1350" s="107"/>
      <c r="L1350" s="6"/>
      <c r="M1350" s="6"/>
      <c r="N1350" s="6"/>
      <c r="O1350" s="6"/>
      <c r="P1350" s="6"/>
      <c r="Q1350" s="6"/>
      <c r="R1350" s="6"/>
      <c r="S1350" s="6"/>
      <c r="T1350" s="6"/>
      <c r="U1350" s="6"/>
      <c r="V1350" s="6"/>
      <c r="W1350" s="6"/>
      <c r="X1350" s="6"/>
      <c r="Y1350" s="6"/>
      <c r="Z1350" s="6"/>
      <c r="AA1350" s="6"/>
      <c r="AB1350" s="6"/>
      <c r="AC1350" s="6"/>
      <c r="AD1350" s="6"/>
      <c r="AE1350" s="6"/>
    </row>
    <row r="1351" spans="8:31" s="4" customFormat="1" ht="15" customHeight="1" x14ac:dyDescent="0.2">
      <c r="H1351" s="5"/>
      <c r="J1351" s="107"/>
      <c r="L1351" s="6"/>
      <c r="M1351" s="6"/>
      <c r="N1351" s="6"/>
      <c r="O1351" s="6"/>
      <c r="P1351" s="6"/>
      <c r="Q1351" s="6"/>
      <c r="R1351" s="6"/>
      <c r="S1351" s="6"/>
      <c r="T1351" s="6"/>
      <c r="U1351" s="6"/>
      <c r="V1351" s="6"/>
      <c r="W1351" s="6"/>
      <c r="X1351" s="6"/>
      <c r="Y1351" s="6"/>
      <c r="Z1351" s="6"/>
      <c r="AA1351" s="6"/>
      <c r="AB1351" s="6"/>
      <c r="AC1351" s="6"/>
      <c r="AD1351" s="6"/>
      <c r="AE1351" s="6"/>
    </row>
    <row r="1352" spans="8:31" s="4" customFormat="1" ht="15" customHeight="1" x14ac:dyDescent="0.2">
      <c r="H1352" s="5"/>
      <c r="J1352" s="107"/>
      <c r="L1352" s="6"/>
      <c r="M1352" s="6"/>
      <c r="N1352" s="6"/>
      <c r="O1352" s="6"/>
      <c r="P1352" s="6"/>
      <c r="Q1352" s="6"/>
      <c r="R1352" s="6"/>
      <c r="S1352" s="6"/>
      <c r="T1352" s="6"/>
      <c r="U1352" s="6"/>
      <c r="V1352" s="6"/>
      <c r="W1352" s="6"/>
      <c r="X1352" s="6"/>
      <c r="Y1352" s="6"/>
      <c r="Z1352" s="6"/>
      <c r="AA1352" s="6"/>
      <c r="AB1352" s="6"/>
      <c r="AC1352" s="6"/>
      <c r="AD1352" s="6"/>
      <c r="AE1352" s="6"/>
    </row>
    <row r="1353" spans="8:31" s="4" customFormat="1" ht="15" customHeight="1" x14ac:dyDescent="0.2">
      <c r="H1353" s="5"/>
      <c r="J1353" s="107"/>
      <c r="L1353" s="6"/>
      <c r="M1353" s="6"/>
      <c r="N1353" s="6"/>
      <c r="O1353" s="6"/>
      <c r="P1353" s="6"/>
      <c r="Q1353" s="6"/>
      <c r="R1353" s="6"/>
      <c r="S1353" s="6"/>
      <c r="T1353" s="6"/>
      <c r="U1353" s="6"/>
      <c r="V1353" s="6"/>
      <c r="W1353" s="6"/>
      <c r="X1353" s="6"/>
      <c r="Y1353" s="6"/>
      <c r="Z1353" s="6"/>
      <c r="AA1353" s="6"/>
      <c r="AB1353" s="6"/>
      <c r="AC1353" s="6"/>
      <c r="AD1353" s="6"/>
      <c r="AE1353" s="6"/>
    </row>
    <row r="1354" spans="8:31" s="4" customFormat="1" ht="15" customHeight="1" x14ac:dyDescent="0.2">
      <c r="H1354" s="5"/>
      <c r="J1354" s="107"/>
      <c r="L1354" s="6"/>
      <c r="M1354" s="6"/>
      <c r="N1354" s="6"/>
      <c r="O1354" s="6"/>
      <c r="P1354" s="6"/>
      <c r="Q1354" s="6"/>
      <c r="R1354" s="6"/>
      <c r="S1354" s="6"/>
      <c r="T1354" s="6"/>
      <c r="U1354" s="6"/>
      <c r="V1354" s="6"/>
      <c r="W1354" s="6"/>
      <c r="X1354" s="6"/>
      <c r="Y1354" s="6"/>
      <c r="Z1354" s="6"/>
      <c r="AA1354" s="6"/>
      <c r="AB1354" s="6"/>
      <c r="AC1354" s="6"/>
      <c r="AD1354" s="6"/>
      <c r="AE1354" s="6"/>
    </row>
    <row r="1355" spans="8:31" s="4" customFormat="1" ht="15" customHeight="1" x14ac:dyDescent="0.2">
      <c r="H1355" s="5"/>
      <c r="J1355" s="107"/>
      <c r="L1355" s="6"/>
      <c r="M1355" s="6"/>
      <c r="N1355" s="6"/>
      <c r="O1355" s="6"/>
      <c r="P1355" s="6"/>
      <c r="Q1355" s="6"/>
      <c r="R1355" s="6"/>
      <c r="S1355" s="6"/>
      <c r="T1355" s="6"/>
      <c r="U1355" s="6"/>
      <c r="V1355" s="6"/>
      <c r="W1355" s="6"/>
      <c r="X1355" s="6"/>
      <c r="Y1355" s="6"/>
      <c r="Z1355" s="6"/>
      <c r="AA1355" s="6"/>
      <c r="AB1355" s="6"/>
      <c r="AC1355" s="6"/>
      <c r="AD1355" s="6"/>
      <c r="AE1355" s="6"/>
    </row>
    <row r="1356" spans="8:31" s="4" customFormat="1" ht="15" customHeight="1" x14ac:dyDescent="0.2">
      <c r="H1356" s="5"/>
      <c r="J1356" s="107"/>
      <c r="L1356" s="6"/>
      <c r="M1356" s="6"/>
      <c r="N1356" s="6"/>
      <c r="O1356" s="6"/>
      <c r="P1356" s="6"/>
      <c r="Q1356" s="6"/>
      <c r="R1356" s="6"/>
      <c r="S1356" s="6"/>
      <c r="T1356" s="6"/>
      <c r="U1356" s="6"/>
      <c r="V1356" s="6"/>
      <c r="W1356" s="6"/>
      <c r="X1356" s="6"/>
      <c r="Y1356" s="6"/>
      <c r="Z1356" s="6"/>
      <c r="AA1356" s="6"/>
      <c r="AB1356" s="6"/>
      <c r="AC1356" s="6"/>
      <c r="AD1356" s="6"/>
      <c r="AE1356" s="6"/>
    </row>
    <row r="1357" spans="8:31" s="4" customFormat="1" ht="15" customHeight="1" x14ac:dyDescent="0.2">
      <c r="H1357" s="5"/>
      <c r="J1357" s="107"/>
      <c r="L1357" s="6"/>
      <c r="M1357" s="6"/>
      <c r="N1357" s="6"/>
      <c r="O1357" s="6"/>
      <c r="P1357" s="6"/>
      <c r="Q1357" s="6"/>
      <c r="R1357" s="6"/>
      <c r="S1357" s="6"/>
      <c r="T1357" s="6"/>
      <c r="U1357" s="6"/>
      <c r="V1357" s="6"/>
      <c r="W1357" s="6"/>
      <c r="X1357" s="6"/>
      <c r="Y1357" s="6"/>
      <c r="Z1357" s="6"/>
      <c r="AA1357" s="6"/>
      <c r="AB1357" s="6"/>
      <c r="AC1357" s="6"/>
      <c r="AD1357" s="6"/>
      <c r="AE1357" s="6"/>
    </row>
    <row r="1358" spans="8:31" s="4" customFormat="1" ht="15" customHeight="1" x14ac:dyDescent="0.2">
      <c r="H1358" s="5"/>
      <c r="J1358" s="107"/>
      <c r="L1358" s="6"/>
      <c r="M1358" s="6"/>
      <c r="N1358" s="6"/>
      <c r="O1358" s="6"/>
      <c r="P1358" s="6"/>
      <c r="Q1358" s="6"/>
      <c r="R1358" s="6"/>
      <c r="S1358" s="6"/>
      <c r="T1358" s="6"/>
      <c r="U1358" s="6"/>
      <c r="V1358" s="6"/>
      <c r="W1358" s="6"/>
      <c r="X1358" s="6"/>
      <c r="Y1358" s="6"/>
      <c r="Z1358" s="6"/>
      <c r="AA1358" s="6"/>
      <c r="AB1358" s="6"/>
      <c r="AC1358" s="6"/>
      <c r="AD1358" s="6"/>
      <c r="AE1358" s="6"/>
    </row>
    <row r="1359" spans="8:31" s="4" customFormat="1" ht="15" customHeight="1" x14ac:dyDescent="0.2">
      <c r="H1359" s="5"/>
      <c r="J1359" s="107"/>
      <c r="L1359" s="6"/>
      <c r="M1359" s="6"/>
      <c r="N1359" s="6"/>
      <c r="O1359" s="6"/>
      <c r="P1359" s="6"/>
      <c r="Q1359" s="6"/>
      <c r="R1359" s="6"/>
      <c r="S1359" s="6"/>
      <c r="T1359" s="6"/>
      <c r="U1359" s="6"/>
      <c r="V1359" s="6"/>
      <c r="W1359" s="6"/>
      <c r="X1359" s="6"/>
      <c r="Y1359" s="6"/>
      <c r="Z1359" s="6"/>
      <c r="AA1359" s="6"/>
      <c r="AB1359" s="6"/>
      <c r="AC1359" s="6"/>
      <c r="AD1359" s="6"/>
      <c r="AE1359" s="6"/>
    </row>
    <row r="1360" spans="8:31" s="4" customFormat="1" ht="15" customHeight="1" x14ac:dyDescent="0.2">
      <c r="H1360" s="5"/>
      <c r="J1360" s="107"/>
      <c r="L1360" s="6"/>
      <c r="M1360" s="6"/>
      <c r="N1360" s="6"/>
      <c r="O1360" s="6"/>
      <c r="P1360" s="6"/>
      <c r="Q1360" s="6"/>
      <c r="R1360" s="6"/>
      <c r="S1360" s="6"/>
      <c r="T1360" s="6"/>
      <c r="U1360" s="6"/>
      <c r="V1360" s="6"/>
      <c r="W1360" s="6"/>
      <c r="X1360" s="6"/>
      <c r="Y1360" s="6"/>
      <c r="Z1360" s="6"/>
      <c r="AA1360" s="6"/>
      <c r="AB1360" s="6"/>
      <c r="AC1360" s="6"/>
      <c r="AD1360" s="6"/>
      <c r="AE1360" s="6"/>
    </row>
    <row r="1361" spans="8:31" s="4" customFormat="1" ht="15" customHeight="1" x14ac:dyDescent="0.2">
      <c r="H1361" s="5"/>
      <c r="J1361" s="107"/>
      <c r="L1361" s="6"/>
      <c r="M1361" s="6"/>
      <c r="N1361" s="6"/>
      <c r="O1361" s="6"/>
      <c r="P1361" s="6"/>
      <c r="Q1361" s="6"/>
      <c r="R1361" s="6"/>
      <c r="S1361" s="6"/>
      <c r="T1361" s="6"/>
      <c r="U1361" s="6"/>
      <c r="V1361" s="6"/>
      <c r="W1361" s="6"/>
      <c r="X1361" s="6"/>
      <c r="Y1361" s="6"/>
      <c r="Z1361" s="6"/>
      <c r="AA1361" s="6"/>
      <c r="AB1361" s="6"/>
      <c r="AC1361" s="6"/>
      <c r="AD1361" s="6"/>
      <c r="AE1361" s="6"/>
    </row>
    <row r="1362" spans="8:31" s="4" customFormat="1" ht="15" customHeight="1" x14ac:dyDescent="0.2">
      <c r="H1362" s="5"/>
      <c r="J1362" s="107"/>
      <c r="L1362" s="6"/>
      <c r="M1362" s="6"/>
      <c r="N1362" s="6"/>
      <c r="O1362" s="6"/>
      <c r="P1362" s="6"/>
      <c r="Q1362" s="6"/>
      <c r="R1362" s="6"/>
      <c r="S1362" s="6"/>
      <c r="T1362" s="6"/>
      <c r="U1362" s="6"/>
      <c r="V1362" s="6"/>
      <c r="W1362" s="6"/>
      <c r="X1362" s="6"/>
      <c r="Y1362" s="6"/>
      <c r="Z1362" s="6"/>
      <c r="AA1362" s="6"/>
      <c r="AB1362" s="6"/>
      <c r="AC1362" s="6"/>
      <c r="AD1362" s="6"/>
      <c r="AE1362" s="6"/>
    </row>
    <row r="1363" spans="8:31" s="4" customFormat="1" ht="15" customHeight="1" x14ac:dyDescent="0.2">
      <c r="H1363" s="5"/>
      <c r="J1363" s="107"/>
      <c r="L1363" s="6"/>
      <c r="M1363" s="6"/>
      <c r="N1363" s="6"/>
      <c r="O1363" s="6"/>
      <c r="P1363" s="6"/>
      <c r="Q1363" s="6"/>
      <c r="R1363" s="6"/>
      <c r="S1363" s="6"/>
      <c r="T1363" s="6"/>
      <c r="U1363" s="6"/>
      <c r="V1363" s="6"/>
      <c r="W1363" s="6"/>
      <c r="X1363" s="6"/>
      <c r="Y1363" s="6"/>
      <c r="Z1363" s="6"/>
      <c r="AA1363" s="6"/>
      <c r="AB1363" s="6"/>
      <c r="AC1363" s="6"/>
      <c r="AD1363" s="6"/>
      <c r="AE1363" s="6"/>
    </row>
    <row r="1364" spans="8:31" s="4" customFormat="1" ht="15" customHeight="1" x14ac:dyDescent="0.2">
      <c r="H1364" s="5"/>
      <c r="J1364" s="107"/>
      <c r="L1364" s="6"/>
      <c r="M1364" s="6"/>
      <c r="N1364" s="6"/>
      <c r="O1364" s="6"/>
      <c r="P1364" s="6"/>
      <c r="Q1364" s="6"/>
      <c r="R1364" s="6"/>
      <c r="S1364" s="6"/>
      <c r="T1364" s="6"/>
      <c r="U1364" s="6"/>
      <c r="V1364" s="6"/>
      <c r="W1364" s="6"/>
      <c r="X1364" s="6"/>
      <c r="Y1364" s="6"/>
      <c r="Z1364" s="6"/>
      <c r="AA1364" s="6"/>
      <c r="AB1364" s="6"/>
      <c r="AC1364" s="6"/>
      <c r="AD1364" s="6"/>
      <c r="AE1364" s="6"/>
    </row>
    <row r="1365" spans="8:31" s="4" customFormat="1" ht="15" customHeight="1" x14ac:dyDescent="0.2">
      <c r="H1365" s="5"/>
      <c r="J1365" s="107"/>
      <c r="L1365" s="6"/>
      <c r="M1365" s="6"/>
      <c r="N1365" s="6"/>
      <c r="O1365" s="6"/>
      <c r="P1365" s="6"/>
      <c r="Q1365" s="6"/>
      <c r="R1365" s="6"/>
      <c r="S1365" s="6"/>
      <c r="T1365" s="6"/>
      <c r="U1365" s="6"/>
      <c r="V1365" s="6"/>
      <c r="W1365" s="6"/>
      <c r="X1365" s="6"/>
      <c r="Y1365" s="6"/>
      <c r="Z1365" s="6"/>
      <c r="AA1365" s="6"/>
      <c r="AB1365" s="6"/>
      <c r="AC1365" s="6"/>
      <c r="AD1365" s="6"/>
      <c r="AE1365" s="6"/>
    </row>
    <row r="1366" spans="8:31" s="4" customFormat="1" ht="15" customHeight="1" x14ac:dyDescent="0.2">
      <c r="H1366" s="5"/>
      <c r="J1366" s="107"/>
      <c r="L1366" s="6"/>
      <c r="M1366" s="6"/>
      <c r="N1366" s="6"/>
      <c r="O1366" s="6"/>
      <c r="P1366" s="6"/>
      <c r="Q1366" s="6"/>
      <c r="R1366" s="6"/>
      <c r="S1366" s="6"/>
      <c r="T1366" s="6"/>
      <c r="U1366" s="6"/>
      <c r="V1366" s="6"/>
      <c r="W1366" s="6"/>
      <c r="X1366" s="6"/>
      <c r="Y1366" s="6"/>
      <c r="Z1366" s="6"/>
      <c r="AA1366" s="6"/>
      <c r="AB1366" s="6"/>
      <c r="AC1366" s="6"/>
      <c r="AD1366" s="6"/>
      <c r="AE1366" s="6"/>
    </row>
    <row r="1367" spans="8:31" s="4" customFormat="1" ht="15" customHeight="1" x14ac:dyDescent="0.2">
      <c r="H1367" s="5"/>
      <c r="J1367" s="107"/>
      <c r="L1367" s="6"/>
      <c r="M1367" s="6"/>
      <c r="N1367" s="6"/>
      <c r="O1367" s="6"/>
      <c r="P1367" s="6"/>
      <c r="Q1367" s="6"/>
      <c r="R1367" s="6"/>
      <c r="S1367" s="6"/>
      <c r="T1367" s="6"/>
      <c r="U1367" s="6"/>
      <c r="V1367" s="6"/>
      <c r="W1367" s="6"/>
      <c r="X1367" s="6"/>
      <c r="Y1367" s="6"/>
      <c r="Z1367" s="6"/>
      <c r="AA1367" s="6"/>
      <c r="AB1367" s="6"/>
      <c r="AC1367" s="6"/>
      <c r="AD1367" s="6"/>
      <c r="AE1367" s="6"/>
    </row>
    <row r="1368" spans="8:31" s="4" customFormat="1" ht="15" customHeight="1" x14ac:dyDescent="0.2">
      <c r="H1368" s="5"/>
      <c r="J1368" s="107"/>
      <c r="L1368" s="6"/>
      <c r="M1368" s="6"/>
      <c r="N1368" s="6"/>
      <c r="O1368" s="6"/>
      <c r="P1368" s="6"/>
      <c r="Q1368" s="6"/>
      <c r="R1368" s="6"/>
      <c r="S1368" s="6"/>
      <c r="T1368" s="6"/>
      <c r="U1368" s="6"/>
      <c r="V1368" s="6"/>
      <c r="W1368" s="6"/>
      <c r="X1368" s="6"/>
      <c r="Y1368" s="6"/>
      <c r="Z1368" s="6"/>
      <c r="AA1368" s="6"/>
      <c r="AB1368" s="6"/>
      <c r="AC1368" s="6"/>
      <c r="AD1368" s="6"/>
      <c r="AE1368" s="6"/>
    </row>
    <row r="1369" spans="8:31" s="4" customFormat="1" ht="15" customHeight="1" x14ac:dyDescent="0.2">
      <c r="H1369" s="5"/>
      <c r="J1369" s="107"/>
      <c r="L1369" s="6"/>
      <c r="M1369" s="6"/>
      <c r="N1369" s="6"/>
      <c r="O1369" s="6"/>
      <c r="P1369" s="6"/>
      <c r="Q1369" s="6"/>
      <c r="R1369" s="6"/>
      <c r="S1369" s="6"/>
      <c r="T1369" s="6"/>
      <c r="U1369" s="6"/>
      <c r="V1369" s="6"/>
      <c r="W1369" s="6"/>
      <c r="X1369" s="6"/>
      <c r="Y1369" s="6"/>
      <c r="Z1369" s="6"/>
      <c r="AA1369" s="6"/>
      <c r="AB1369" s="6"/>
      <c r="AC1369" s="6"/>
      <c r="AD1369" s="6"/>
      <c r="AE1369" s="6"/>
    </row>
    <row r="1370" spans="8:31" s="4" customFormat="1" ht="15" customHeight="1" x14ac:dyDescent="0.2">
      <c r="H1370" s="5"/>
      <c r="J1370" s="107"/>
      <c r="L1370" s="6"/>
      <c r="M1370" s="6"/>
      <c r="N1370" s="6"/>
      <c r="O1370" s="6"/>
      <c r="P1370" s="6"/>
      <c r="Q1370" s="6"/>
      <c r="R1370" s="6"/>
      <c r="S1370" s="6"/>
      <c r="T1370" s="6"/>
      <c r="U1370" s="6"/>
      <c r="V1370" s="6"/>
      <c r="W1370" s="6"/>
      <c r="X1370" s="6"/>
      <c r="Y1370" s="6"/>
      <c r="Z1370" s="6"/>
      <c r="AA1370" s="6"/>
      <c r="AB1370" s="6"/>
      <c r="AC1370" s="6"/>
      <c r="AD1370" s="6"/>
      <c r="AE1370" s="6"/>
    </row>
    <row r="1371" spans="8:31" s="4" customFormat="1" ht="15" customHeight="1" x14ac:dyDescent="0.2">
      <c r="H1371" s="5"/>
      <c r="J1371" s="107"/>
      <c r="L1371" s="6"/>
      <c r="M1371" s="6"/>
      <c r="N1371" s="6"/>
      <c r="O1371" s="6"/>
      <c r="P1371" s="6"/>
      <c r="Q1371" s="6"/>
      <c r="R1371" s="6"/>
      <c r="S1371" s="6"/>
      <c r="T1371" s="6"/>
      <c r="U1371" s="6"/>
      <c r="V1371" s="6"/>
      <c r="W1371" s="6"/>
      <c r="X1371" s="6"/>
      <c r="Y1371" s="6"/>
      <c r="Z1371" s="6"/>
      <c r="AA1371" s="6"/>
      <c r="AB1371" s="6"/>
      <c r="AC1371" s="6"/>
      <c r="AD1371" s="6"/>
      <c r="AE1371" s="6"/>
    </row>
    <row r="1372" spans="8:31" s="4" customFormat="1" ht="15" customHeight="1" x14ac:dyDescent="0.2">
      <c r="H1372" s="5"/>
      <c r="J1372" s="107"/>
      <c r="L1372" s="6"/>
      <c r="M1372" s="6"/>
      <c r="N1372" s="6"/>
      <c r="O1372" s="6"/>
      <c r="P1372" s="6"/>
      <c r="Q1372" s="6"/>
      <c r="R1372" s="6"/>
      <c r="S1372" s="6"/>
      <c r="T1372" s="6"/>
      <c r="U1372" s="6"/>
      <c r="V1372" s="6"/>
      <c r="W1372" s="6"/>
      <c r="X1372" s="6"/>
      <c r="Y1372" s="6"/>
      <c r="Z1372" s="6"/>
      <c r="AA1372" s="6"/>
      <c r="AB1372" s="6"/>
      <c r="AC1372" s="6"/>
      <c r="AD1372" s="6"/>
      <c r="AE1372" s="6"/>
    </row>
    <row r="1373" spans="8:31" s="4" customFormat="1" ht="15" customHeight="1" x14ac:dyDescent="0.2">
      <c r="H1373" s="5"/>
      <c r="J1373" s="107"/>
      <c r="L1373" s="6"/>
      <c r="M1373" s="6"/>
      <c r="N1373" s="6"/>
      <c r="O1373" s="6"/>
      <c r="P1373" s="6"/>
      <c r="Q1373" s="6"/>
      <c r="R1373" s="6"/>
      <c r="S1373" s="6"/>
      <c r="T1373" s="6"/>
      <c r="U1373" s="6"/>
      <c r="V1373" s="6"/>
      <c r="W1373" s="6"/>
      <c r="X1373" s="6"/>
      <c r="Y1373" s="6"/>
      <c r="Z1373" s="6"/>
      <c r="AA1373" s="6"/>
      <c r="AB1373" s="6"/>
      <c r="AC1373" s="6"/>
      <c r="AD1373" s="6"/>
      <c r="AE1373" s="6"/>
    </row>
    <row r="1374" spans="8:31" s="4" customFormat="1" ht="15" customHeight="1" x14ac:dyDescent="0.2">
      <c r="H1374" s="5"/>
      <c r="J1374" s="107"/>
      <c r="L1374" s="6"/>
      <c r="M1374" s="6"/>
      <c r="N1374" s="6"/>
      <c r="O1374" s="6"/>
      <c r="P1374" s="6"/>
      <c r="Q1374" s="6"/>
      <c r="R1374" s="6"/>
      <c r="S1374" s="6"/>
      <c r="T1374" s="6"/>
      <c r="U1374" s="6"/>
      <c r="V1374" s="6"/>
      <c r="W1374" s="6"/>
      <c r="X1374" s="6"/>
      <c r="Y1374" s="6"/>
      <c r="Z1374" s="6"/>
      <c r="AA1374" s="6"/>
      <c r="AB1374" s="6"/>
      <c r="AC1374" s="6"/>
      <c r="AD1374" s="6"/>
      <c r="AE1374" s="6"/>
    </row>
    <row r="1375" spans="8:31" s="4" customFormat="1" ht="15" customHeight="1" x14ac:dyDescent="0.2">
      <c r="H1375" s="5"/>
      <c r="J1375" s="107"/>
      <c r="L1375" s="6"/>
      <c r="M1375" s="6"/>
      <c r="N1375" s="6"/>
      <c r="O1375" s="6"/>
      <c r="P1375" s="6"/>
      <c r="Q1375" s="6"/>
      <c r="R1375" s="6"/>
      <c r="S1375" s="6"/>
      <c r="T1375" s="6"/>
      <c r="U1375" s="6"/>
      <c r="V1375" s="6"/>
      <c r="W1375" s="6"/>
      <c r="X1375" s="6"/>
      <c r="Y1375" s="6"/>
      <c r="Z1375" s="6"/>
      <c r="AA1375" s="6"/>
      <c r="AB1375" s="6"/>
      <c r="AC1375" s="6"/>
      <c r="AD1375" s="6"/>
      <c r="AE1375" s="6"/>
    </row>
    <row r="1376" spans="8:31" s="4" customFormat="1" ht="15" customHeight="1" x14ac:dyDescent="0.2">
      <c r="H1376" s="5"/>
      <c r="J1376" s="107"/>
      <c r="L1376" s="6"/>
      <c r="M1376" s="6"/>
      <c r="N1376" s="6"/>
      <c r="O1376" s="6"/>
      <c r="P1376" s="6"/>
      <c r="Q1376" s="6"/>
      <c r="R1376" s="6"/>
      <c r="S1376" s="6"/>
      <c r="T1376" s="6"/>
      <c r="U1376" s="6"/>
      <c r="V1376" s="6"/>
      <c r="W1376" s="6"/>
      <c r="X1376" s="6"/>
      <c r="Y1376" s="6"/>
      <c r="Z1376" s="6"/>
      <c r="AA1376" s="6"/>
      <c r="AB1376" s="6"/>
      <c r="AC1376" s="6"/>
      <c r="AD1376" s="6"/>
      <c r="AE1376" s="6"/>
    </row>
    <row r="1377" spans="8:31" s="4" customFormat="1" ht="15" customHeight="1" x14ac:dyDescent="0.2">
      <c r="H1377" s="5"/>
      <c r="J1377" s="107"/>
      <c r="L1377" s="6"/>
      <c r="M1377" s="6"/>
      <c r="N1377" s="6"/>
      <c r="O1377" s="6"/>
      <c r="P1377" s="6"/>
      <c r="Q1377" s="6"/>
      <c r="R1377" s="6"/>
      <c r="S1377" s="6"/>
      <c r="T1377" s="6"/>
      <c r="U1377" s="6"/>
      <c r="V1377" s="6"/>
      <c r="W1377" s="6"/>
      <c r="X1377" s="6"/>
      <c r="Y1377" s="6"/>
      <c r="Z1377" s="6"/>
      <c r="AA1377" s="6"/>
      <c r="AB1377" s="6"/>
      <c r="AC1377" s="6"/>
      <c r="AD1377" s="6"/>
      <c r="AE1377" s="6"/>
    </row>
    <row r="1378" spans="8:31" s="4" customFormat="1" ht="15" customHeight="1" x14ac:dyDescent="0.2">
      <c r="H1378" s="5"/>
      <c r="J1378" s="107"/>
      <c r="L1378" s="6"/>
      <c r="M1378" s="6"/>
      <c r="N1378" s="6"/>
      <c r="O1378" s="6"/>
      <c r="P1378" s="6"/>
      <c r="Q1378" s="6"/>
      <c r="R1378" s="6"/>
      <c r="S1378" s="6"/>
      <c r="T1378" s="6"/>
      <c r="U1378" s="6"/>
      <c r="V1378" s="6"/>
      <c r="W1378" s="6"/>
      <c r="X1378" s="6"/>
      <c r="Y1378" s="6"/>
      <c r="Z1378" s="6"/>
      <c r="AA1378" s="6"/>
      <c r="AB1378" s="6"/>
      <c r="AC1378" s="6"/>
      <c r="AD1378" s="6"/>
      <c r="AE1378" s="6"/>
    </row>
    <row r="1379" spans="8:31" s="4" customFormat="1" ht="15" customHeight="1" x14ac:dyDescent="0.2">
      <c r="H1379" s="5"/>
      <c r="J1379" s="107"/>
      <c r="L1379" s="6"/>
      <c r="M1379" s="6"/>
      <c r="N1379" s="6"/>
      <c r="O1379" s="6"/>
      <c r="P1379" s="6"/>
      <c r="Q1379" s="6"/>
      <c r="R1379" s="6"/>
      <c r="S1379" s="6"/>
      <c r="T1379" s="6"/>
      <c r="U1379" s="6"/>
      <c r="V1379" s="6"/>
      <c r="W1379" s="6"/>
      <c r="X1379" s="6"/>
      <c r="Y1379" s="6"/>
      <c r="Z1379" s="6"/>
      <c r="AA1379" s="6"/>
      <c r="AB1379" s="6"/>
      <c r="AC1379" s="6"/>
      <c r="AD1379" s="6"/>
      <c r="AE1379" s="6"/>
    </row>
    <row r="1380" spans="8:31" s="4" customFormat="1" ht="15" customHeight="1" x14ac:dyDescent="0.2">
      <c r="H1380" s="5"/>
      <c r="J1380" s="107"/>
      <c r="L1380" s="6"/>
      <c r="M1380" s="6"/>
      <c r="N1380" s="6"/>
      <c r="O1380" s="6"/>
      <c r="P1380" s="6"/>
      <c r="Q1380" s="6"/>
      <c r="R1380" s="6"/>
      <c r="S1380" s="6"/>
      <c r="T1380" s="6"/>
      <c r="U1380" s="6"/>
      <c r="V1380" s="6"/>
      <c r="W1380" s="6"/>
      <c r="X1380" s="6"/>
      <c r="Y1380" s="6"/>
      <c r="Z1380" s="6"/>
      <c r="AA1380" s="6"/>
      <c r="AB1380" s="6"/>
      <c r="AC1380" s="6"/>
      <c r="AD1380" s="6"/>
      <c r="AE1380" s="6"/>
    </row>
    <row r="1381" spans="8:31" s="4" customFormat="1" ht="15" customHeight="1" x14ac:dyDescent="0.2">
      <c r="H1381" s="5"/>
      <c r="J1381" s="107"/>
      <c r="L1381" s="6"/>
      <c r="M1381" s="6"/>
      <c r="N1381" s="6"/>
      <c r="O1381" s="6"/>
      <c r="P1381" s="6"/>
      <c r="Q1381" s="6"/>
      <c r="R1381" s="6"/>
      <c r="S1381" s="6"/>
      <c r="T1381" s="6"/>
      <c r="U1381" s="6"/>
      <c r="V1381" s="6"/>
      <c r="W1381" s="6"/>
      <c r="X1381" s="6"/>
      <c r="Y1381" s="6"/>
      <c r="Z1381" s="6"/>
      <c r="AA1381" s="6"/>
      <c r="AB1381" s="6"/>
      <c r="AC1381" s="6"/>
      <c r="AD1381" s="6"/>
      <c r="AE1381" s="6"/>
    </row>
    <row r="1382" spans="8:31" s="4" customFormat="1" ht="15" customHeight="1" x14ac:dyDescent="0.2">
      <c r="H1382" s="5"/>
      <c r="J1382" s="107"/>
      <c r="L1382" s="6"/>
      <c r="M1382" s="6"/>
      <c r="N1382" s="6"/>
      <c r="O1382" s="6"/>
      <c r="P1382" s="6"/>
      <c r="Q1382" s="6"/>
      <c r="R1382" s="6"/>
      <c r="S1382" s="6"/>
      <c r="T1382" s="6"/>
      <c r="U1382" s="6"/>
      <c r="V1382" s="6"/>
      <c r="W1382" s="6"/>
      <c r="X1382" s="6"/>
      <c r="Y1382" s="6"/>
      <c r="Z1382" s="6"/>
      <c r="AA1382" s="6"/>
      <c r="AB1382" s="6"/>
      <c r="AC1382" s="6"/>
      <c r="AD1382" s="6"/>
      <c r="AE1382" s="6"/>
    </row>
    <row r="1383" spans="8:31" s="4" customFormat="1" ht="15" customHeight="1" x14ac:dyDescent="0.2">
      <c r="H1383" s="5"/>
      <c r="J1383" s="107"/>
      <c r="L1383" s="6"/>
      <c r="M1383" s="6"/>
      <c r="N1383" s="6"/>
      <c r="O1383" s="6"/>
      <c r="P1383" s="6"/>
      <c r="Q1383" s="6"/>
      <c r="R1383" s="6"/>
      <c r="S1383" s="6"/>
      <c r="T1383" s="6"/>
      <c r="U1383" s="6"/>
      <c r="V1383" s="6"/>
      <c r="W1383" s="6"/>
      <c r="X1383" s="6"/>
      <c r="Y1383" s="6"/>
      <c r="Z1383" s="6"/>
      <c r="AA1383" s="6"/>
      <c r="AB1383" s="6"/>
      <c r="AC1383" s="6"/>
      <c r="AD1383" s="6"/>
      <c r="AE1383" s="6"/>
    </row>
    <row r="1384" spans="8:31" s="4" customFormat="1" ht="15" customHeight="1" x14ac:dyDescent="0.2">
      <c r="H1384" s="5"/>
      <c r="J1384" s="107"/>
      <c r="L1384" s="6"/>
      <c r="M1384" s="6"/>
      <c r="N1384" s="6"/>
      <c r="O1384" s="6"/>
      <c r="P1384" s="6"/>
      <c r="Q1384" s="6"/>
      <c r="R1384" s="6"/>
      <c r="S1384" s="6"/>
      <c r="T1384" s="6"/>
      <c r="U1384" s="6"/>
      <c r="V1384" s="6"/>
      <c r="W1384" s="6"/>
      <c r="X1384" s="6"/>
      <c r="Y1384" s="6"/>
      <c r="Z1384" s="6"/>
      <c r="AA1384" s="6"/>
      <c r="AB1384" s="6"/>
      <c r="AC1384" s="6"/>
      <c r="AD1384" s="6"/>
      <c r="AE1384" s="6"/>
    </row>
    <row r="1385" spans="8:31" s="4" customFormat="1" ht="15" customHeight="1" x14ac:dyDescent="0.2">
      <c r="H1385" s="5"/>
      <c r="J1385" s="107"/>
      <c r="L1385" s="6"/>
      <c r="M1385" s="6"/>
      <c r="N1385" s="6"/>
      <c r="O1385" s="6"/>
      <c r="P1385" s="6"/>
      <c r="Q1385" s="6"/>
      <c r="R1385" s="6"/>
      <c r="S1385" s="6"/>
      <c r="T1385" s="6"/>
      <c r="U1385" s="6"/>
      <c r="V1385" s="6"/>
      <c r="W1385" s="6"/>
      <c r="X1385" s="6"/>
      <c r="Y1385" s="6"/>
      <c r="Z1385" s="6"/>
      <c r="AA1385" s="6"/>
      <c r="AB1385" s="6"/>
      <c r="AC1385" s="6"/>
      <c r="AD1385" s="6"/>
      <c r="AE1385" s="6"/>
    </row>
    <row r="1386" spans="8:31" s="4" customFormat="1" ht="15" customHeight="1" x14ac:dyDescent="0.2">
      <c r="H1386" s="5"/>
      <c r="J1386" s="107"/>
      <c r="L1386" s="6"/>
      <c r="M1386" s="6"/>
      <c r="N1386" s="6"/>
      <c r="O1386" s="6"/>
      <c r="P1386" s="6"/>
      <c r="Q1386" s="6"/>
      <c r="R1386" s="6"/>
      <c r="S1386" s="6"/>
      <c r="T1386" s="6"/>
      <c r="U1386" s="6"/>
      <c r="V1386" s="6"/>
      <c r="W1386" s="6"/>
      <c r="X1386" s="6"/>
      <c r="Y1386" s="6"/>
      <c r="Z1386" s="6"/>
      <c r="AA1386" s="6"/>
      <c r="AB1386" s="6"/>
      <c r="AC1386" s="6"/>
      <c r="AD1386" s="6"/>
      <c r="AE1386" s="6"/>
    </row>
    <row r="1387" spans="8:31" s="4" customFormat="1" ht="15" customHeight="1" x14ac:dyDescent="0.2">
      <c r="H1387" s="5"/>
      <c r="J1387" s="107"/>
      <c r="L1387" s="6"/>
      <c r="M1387" s="6"/>
      <c r="N1387" s="6"/>
      <c r="O1387" s="6"/>
      <c r="P1387" s="6"/>
      <c r="Q1387" s="6"/>
      <c r="R1387" s="6"/>
      <c r="S1387" s="6"/>
      <c r="T1387" s="6"/>
      <c r="U1387" s="6"/>
      <c r="V1387" s="6"/>
      <c r="W1387" s="6"/>
      <c r="X1387" s="6"/>
      <c r="Y1387" s="6"/>
      <c r="Z1387" s="6"/>
      <c r="AA1387" s="6"/>
      <c r="AB1387" s="6"/>
      <c r="AC1387" s="6"/>
      <c r="AD1387" s="6"/>
      <c r="AE1387" s="6"/>
    </row>
    <row r="1388" spans="8:31" s="4" customFormat="1" ht="15" customHeight="1" x14ac:dyDescent="0.2">
      <c r="H1388" s="5"/>
      <c r="J1388" s="107"/>
      <c r="L1388" s="6"/>
      <c r="M1388" s="6"/>
      <c r="N1388" s="6"/>
      <c r="O1388" s="6"/>
      <c r="P1388" s="6"/>
      <c r="Q1388" s="6"/>
      <c r="R1388" s="6"/>
      <c r="S1388" s="6"/>
      <c r="T1388" s="6"/>
      <c r="U1388" s="6"/>
      <c r="V1388" s="6"/>
      <c r="W1388" s="6"/>
      <c r="X1388" s="6"/>
      <c r="Y1388" s="6"/>
      <c r="Z1388" s="6"/>
      <c r="AA1388" s="6"/>
      <c r="AB1388" s="6"/>
      <c r="AC1388" s="6"/>
      <c r="AD1388" s="6"/>
      <c r="AE1388" s="6"/>
    </row>
    <row r="1389" spans="8:31" s="4" customFormat="1" ht="15" customHeight="1" x14ac:dyDescent="0.2">
      <c r="H1389" s="5"/>
      <c r="J1389" s="107"/>
      <c r="L1389" s="6"/>
      <c r="M1389" s="6"/>
      <c r="N1389" s="6"/>
      <c r="O1389" s="6"/>
      <c r="P1389" s="6"/>
      <c r="Q1389" s="6"/>
      <c r="R1389" s="6"/>
      <c r="S1389" s="6"/>
      <c r="T1389" s="6"/>
      <c r="U1389" s="6"/>
      <c r="V1389" s="6"/>
      <c r="W1389" s="6"/>
      <c r="X1389" s="6"/>
      <c r="Y1389" s="6"/>
      <c r="Z1389" s="6"/>
      <c r="AA1389" s="6"/>
      <c r="AB1389" s="6"/>
      <c r="AC1389" s="6"/>
      <c r="AD1389" s="6"/>
      <c r="AE1389" s="6"/>
    </row>
    <row r="1390" spans="8:31" s="4" customFormat="1" ht="15" customHeight="1" x14ac:dyDescent="0.2">
      <c r="H1390" s="5"/>
      <c r="J1390" s="107"/>
      <c r="L1390" s="6"/>
      <c r="M1390" s="6"/>
      <c r="N1390" s="6"/>
      <c r="O1390" s="6"/>
      <c r="P1390" s="6"/>
      <c r="Q1390" s="6"/>
      <c r="R1390" s="6"/>
      <c r="S1390" s="6"/>
      <c r="T1390" s="6"/>
      <c r="U1390" s="6"/>
      <c r="V1390" s="6"/>
      <c r="W1390" s="6"/>
      <c r="X1390" s="6"/>
      <c r="Y1390" s="6"/>
      <c r="Z1390" s="6"/>
      <c r="AA1390" s="6"/>
      <c r="AB1390" s="6"/>
      <c r="AC1390" s="6"/>
      <c r="AD1390" s="6"/>
      <c r="AE1390" s="6"/>
    </row>
    <row r="1391" spans="8:31" s="4" customFormat="1" ht="15" customHeight="1" x14ac:dyDescent="0.2">
      <c r="H1391" s="5"/>
      <c r="J1391" s="107"/>
      <c r="L1391" s="6"/>
      <c r="M1391" s="6"/>
      <c r="N1391" s="6"/>
      <c r="O1391" s="6"/>
      <c r="P1391" s="6"/>
      <c r="Q1391" s="6"/>
      <c r="R1391" s="6"/>
      <c r="S1391" s="6"/>
      <c r="T1391" s="6"/>
      <c r="U1391" s="6"/>
      <c r="V1391" s="6"/>
      <c r="W1391" s="6"/>
      <c r="X1391" s="6"/>
      <c r="Y1391" s="6"/>
      <c r="Z1391" s="6"/>
      <c r="AA1391" s="6"/>
      <c r="AB1391" s="6"/>
      <c r="AC1391" s="6"/>
      <c r="AD1391" s="6"/>
      <c r="AE1391" s="6"/>
    </row>
    <row r="1392" spans="8:31" s="4" customFormat="1" ht="15" customHeight="1" x14ac:dyDescent="0.2">
      <c r="H1392" s="5"/>
      <c r="J1392" s="107"/>
      <c r="L1392" s="6"/>
      <c r="M1392" s="6"/>
      <c r="N1392" s="6"/>
      <c r="O1392" s="6"/>
      <c r="P1392" s="6"/>
      <c r="Q1392" s="6"/>
      <c r="R1392" s="6"/>
      <c r="S1392" s="6"/>
      <c r="T1392" s="6"/>
      <c r="U1392" s="6"/>
      <c r="V1392" s="6"/>
      <c r="W1392" s="6"/>
      <c r="X1392" s="6"/>
      <c r="Y1392" s="6"/>
      <c r="Z1392" s="6"/>
      <c r="AA1392" s="6"/>
      <c r="AB1392" s="6"/>
      <c r="AC1392" s="6"/>
      <c r="AD1392" s="6"/>
      <c r="AE1392" s="6"/>
    </row>
    <row r="1393" spans="8:31" s="4" customFormat="1" ht="15" customHeight="1" x14ac:dyDescent="0.2">
      <c r="H1393" s="5"/>
      <c r="J1393" s="107"/>
      <c r="L1393" s="6"/>
      <c r="M1393" s="6"/>
      <c r="N1393" s="6"/>
      <c r="O1393" s="6"/>
      <c r="P1393" s="6"/>
      <c r="Q1393" s="6"/>
      <c r="R1393" s="6"/>
      <c r="S1393" s="6"/>
      <c r="T1393" s="6"/>
      <c r="U1393" s="6"/>
      <c r="V1393" s="6"/>
      <c r="W1393" s="6"/>
      <c r="X1393" s="6"/>
      <c r="Y1393" s="6"/>
      <c r="Z1393" s="6"/>
      <c r="AA1393" s="6"/>
      <c r="AB1393" s="6"/>
      <c r="AC1393" s="6"/>
      <c r="AD1393" s="6"/>
      <c r="AE1393" s="6"/>
    </row>
    <row r="1394" spans="8:31" s="4" customFormat="1" ht="15" customHeight="1" x14ac:dyDescent="0.2">
      <c r="H1394" s="5"/>
      <c r="J1394" s="107"/>
      <c r="L1394" s="6"/>
      <c r="M1394" s="6"/>
      <c r="N1394" s="6"/>
      <c r="O1394" s="6"/>
      <c r="P1394" s="6"/>
      <c r="Q1394" s="6"/>
      <c r="R1394" s="6"/>
      <c r="S1394" s="6"/>
      <c r="T1394" s="6"/>
      <c r="U1394" s="6"/>
      <c r="V1394" s="6"/>
      <c r="W1394" s="6"/>
      <c r="X1394" s="6"/>
      <c r="Y1394" s="6"/>
      <c r="Z1394" s="6"/>
      <c r="AA1394" s="6"/>
      <c r="AB1394" s="6"/>
      <c r="AC1394" s="6"/>
      <c r="AD1394" s="6"/>
      <c r="AE1394" s="6"/>
    </row>
    <row r="1395" spans="8:31" s="4" customFormat="1" ht="15" customHeight="1" x14ac:dyDescent="0.2">
      <c r="H1395" s="5"/>
      <c r="J1395" s="107"/>
      <c r="L1395" s="6"/>
      <c r="M1395" s="6"/>
      <c r="N1395" s="6"/>
      <c r="O1395" s="6"/>
      <c r="P1395" s="6"/>
      <c r="Q1395" s="6"/>
      <c r="R1395" s="6"/>
      <c r="S1395" s="6"/>
      <c r="T1395" s="6"/>
      <c r="U1395" s="6"/>
      <c r="V1395" s="6"/>
      <c r="W1395" s="6"/>
      <c r="X1395" s="6"/>
      <c r="Y1395" s="6"/>
      <c r="Z1395" s="6"/>
      <c r="AA1395" s="6"/>
      <c r="AB1395" s="6"/>
      <c r="AC1395" s="6"/>
      <c r="AD1395" s="6"/>
      <c r="AE1395" s="6"/>
    </row>
    <row r="1396" spans="8:31" s="4" customFormat="1" ht="15" customHeight="1" x14ac:dyDescent="0.2">
      <c r="H1396" s="5"/>
      <c r="J1396" s="107"/>
      <c r="L1396" s="6"/>
      <c r="M1396" s="6"/>
      <c r="N1396" s="6"/>
      <c r="O1396" s="6"/>
      <c r="P1396" s="6"/>
      <c r="Q1396" s="6"/>
      <c r="R1396" s="6"/>
      <c r="S1396" s="6"/>
      <c r="T1396" s="6"/>
      <c r="U1396" s="6"/>
      <c r="V1396" s="6"/>
      <c r="W1396" s="6"/>
      <c r="X1396" s="6"/>
      <c r="Y1396" s="6"/>
      <c r="Z1396" s="6"/>
      <c r="AA1396" s="6"/>
      <c r="AB1396" s="6"/>
      <c r="AC1396" s="6"/>
      <c r="AD1396" s="6"/>
      <c r="AE1396" s="6"/>
    </row>
    <row r="1397" spans="8:31" s="4" customFormat="1" ht="15" customHeight="1" x14ac:dyDescent="0.2">
      <c r="H1397" s="5"/>
      <c r="J1397" s="107"/>
      <c r="L1397" s="6"/>
      <c r="M1397" s="6"/>
      <c r="N1397" s="6"/>
      <c r="O1397" s="6"/>
      <c r="P1397" s="6"/>
      <c r="Q1397" s="6"/>
      <c r="R1397" s="6"/>
      <c r="S1397" s="6"/>
      <c r="T1397" s="6"/>
      <c r="U1397" s="6"/>
      <c r="V1397" s="6"/>
      <c r="W1397" s="6"/>
      <c r="X1397" s="6"/>
      <c r="Y1397" s="6"/>
      <c r="Z1397" s="6"/>
      <c r="AA1397" s="6"/>
      <c r="AB1397" s="6"/>
      <c r="AC1397" s="6"/>
      <c r="AD1397" s="6"/>
      <c r="AE1397" s="6"/>
    </row>
    <row r="1398" spans="8:31" s="4" customFormat="1" ht="15" customHeight="1" x14ac:dyDescent="0.2">
      <c r="H1398" s="5"/>
      <c r="J1398" s="107"/>
      <c r="L1398" s="6"/>
      <c r="M1398" s="6"/>
      <c r="N1398" s="6"/>
      <c r="O1398" s="6"/>
      <c r="P1398" s="6"/>
      <c r="Q1398" s="6"/>
      <c r="R1398" s="6"/>
      <c r="S1398" s="6"/>
      <c r="T1398" s="6"/>
      <c r="U1398" s="6"/>
      <c r="V1398" s="6"/>
      <c r="W1398" s="6"/>
      <c r="X1398" s="6"/>
      <c r="Y1398" s="6"/>
      <c r="Z1398" s="6"/>
      <c r="AA1398" s="6"/>
      <c r="AB1398" s="6"/>
      <c r="AC1398" s="6"/>
      <c r="AD1398" s="6"/>
      <c r="AE1398" s="6"/>
    </row>
    <row r="1399" spans="8:31" s="4" customFormat="1" ht="15" customHeight="1" x14ac:dyDescent="0.2">
      <c r="H1399" s="5"/>
      <c r="J1399" s="107"/>
      <c r="L1399" s="6"/>
      <c r="M1399" s="6"/>
      <c r="N1399" s="6"/>
      <c r="O1399" s="6"/>
      <c r="P1399" s="6"/>
      <c r="Q1399" s="6"/>
      <c r="R1399" s="6"/>
      <c r="S1399" s="6"/>
      <c r="T1399" s="6"/>
      <c r="U1399" s="6"/>
      <c r="V1399" s="6"/>
      <c r="W1399" s="6"/>
      <c r="X1399" s="6"/>
      <c r="Y1399" s="6"/>
      <c r="Z1399" s="6"/>
      <c r="AA1399" s="6"/>
      <c r="AB1399" s="6"/>
      <c r="AC1399" s="6"/>
      <c r="AD1399" s="6"/>
      <c r="AE1399" s="6"/>
    </row>
    <row r="1400" spans="8:31" s="4" customFormat="1" ht="15" customHeight="1" x14ac:dyDescent="0.2">
      <c r="H1400" s="5"/>
      <c r="J1400" s="107"/>
      <c r="L1400" s="6"/>
      <c r="M1400" s="6"/>
      <c r="N1400" s="6"/>
      <c r="O1400" s="6"/>
      <c r="P1400" s="6"/>
      <c r="Q1400" s="6"/>
      <c r="R1400" s="6"/>
      <c r="S1400" s="6"/>
      <c r="T1400" s="6"/>
      <c r="U1400" s="6"/>
      <c r="V1400" s="6"/>
      <c r="W1400" s="6"/>
      <c r="X1400" s="6"/>
      <c r="Y1400" s="6"/>
      <c r="Z1400" s="6"/>
      <c r="AA1400" s="6"/>
      <c r="AB1400" s="6"/>
      <c r="AC1400" s="6"/>
      <c r="AD1400" s="6"/>
      <c r="AE1400" s="6"/>
    </row>
    <row r="1401" spans="8:31" s="4" customFormat="1" ht="15" customHeight="1" x14ac:dyDescent="0.2">
      <c r="H1401" s="5"/>
      <c r="J1401" s="107"/>
      <c r="L1401" s="6"/>
      <c r="M1401" s="6"/>
      <c r="N1401" s="6"/>
      <c r="O1401" s="6"/>
      <c r="P1401" s="6"/>
      <c r="Q1401" s="6"/>
      <c r="R1401" s="6"/>
      <c r="S1401" s="6"/>
      <c r="T1401" s="6"/>
      <c r="U1401" s="6"/>
      <c r="V1401" s="6"/>
      <c r="W1401" s="6"/>
      <c r="X1401" s="6"/>
      <c r="Y1401" s="6"/>
      <c r="Z1401" s="6"/>
      <c r="AA1401" s="6"/>
      <c r="AB1401" s="6"/>
      <c r="AC1401" s="6"/>
      <c r="AD1401" s="6"/>
      <c r="AE1401" s="6"/>
    </row>
    <row r="1402" spans="8:31" s="4" customFormat="1" ht="15" customHeight="1" x14ac:dyDescent="0.2">
      <c r="H1402" s="5"/>
      <c r="J1402" s="107"/>
      <c r="L1402" s="6"/>
      <c r="M1402" s="6"/>
      <c r="N1402" s="6"/>
      <c r="O1402" s="6"/>
      <c r="P1402" s="6"/>
      <c r="Q1402" s="6"/>
      <c r="R1402" s="6"/>
      <c r="S1402" s="6"/>
      <c r="T1402" s="6"/>
      <c r="U1402" s="6"/>
      <c r="V1402" s="6"/>
      <c r="W1402" s="6"/>
      <c r="X1402" s="6"/>
      <c r="Y1402" s="6"/>
      <c r="Z1402" s="6"/>
      <c r="AA1402" s="6"/>
      <c r="AB1402" s="6"/>
      <c r="AC1402" s="6"/>
      <c r="AD1402" s="6"/>
      <c r="AE1402" s="6"/>
    </row>
    <row r="1403" spans="8:31" s="4" customFormat="1" ht="15" customHeight="1" x14ac:dyDescent="0.2">
      <c r="H1403" s="5"/>
      <c r="J1403" s="107"/>
      <c r="L1403" s="6"/>
      <c r="M1403" s="6"/>
      <c r="N1403" s="6"/>
      <c r="O1403" s="6"/>
      <c r="P1403" s="6"/>
      <c r="Q1403" s="6"/>
      <c r="R1403" s="6"/>
      <c r="S1403" s="6"/>
      <c r="T1403" s="6"/>
      <c r="U1403" s="6"/>
      <c r="V1403" s="6"/>
      <c r="W1403" s="6"/>
      <c r="X1403" s="6"/>
      <c r="Y1403" s="6"/>
      <c r="Z1403" s="6"/>
      <c r="AA1403" s="6"/>
      <c r="AB1403" s="6"/>
      <c r="AC1403" s="6"/>
      <c r="AD1403" s="6"/>
      <c r="AE1403" s="6"/>
    </row>
    <row r="1404" spans="8:31" s="4" customFormat="1" ht="15" customHeight="1" x14ac:dyDescent="0.2">
      <c r="H1404" s="5"/>
      <c r="J1404" s="107"/>
      <c r="L1404" s="6"/>
      <c r="M1404" s="6"/>
      <c r="N1404" s="6"/>
      <c r="O1404" s="6"/>
      <c r="P1404" s="6"/>
      <c r="Q1404" s="6"/>
      <c r="R1404" s="6"/>
      <c r="S1404" s="6"/>
      <c r="T1404" s="6"/>
      <c r="U1404" s="6"/>
      <c r="V1404" s="6"/>
      <c r="W1404" s="6"/>
      <c r="X1404" s="6"/>
      <c r="Y1404" s="6"/>
      <c r="Z1404" s="6"/>
      <c r="AA1404" s="6"/>
      <c r="AB1404" s="6"/>
      <c r="AC1404" s="6"/>
      <c r="AD1404" s="6"/>
      <c r="AE1404" s="6"/>
    </row>
    <row r="1405" spans="8:31" s="4" customFormat="1" ht="15" customHeight="1" x14ac:dyDescent="0.2">
      <c r="H1405" s="5"/>
      <c r="J1405" s="107"/>
      <c r="L1405" s="6"/>
      <c r="M1405" s="6"/>
      <c r="N1405" s="6"/>
      <c r="O1405" s="6"/>
      <c r="P1405" s="6"/>
      <c r="Q1405" s="6"/>
      <c r="R1405" s="6"/>
      <c r="S1405" s="6"/>
      <c r="T1405" s="6"/>
      <c r="U1405" s="6"/>
      <c r="V1405" s="6"/>
      <c r="W1405" s="6"/>
      <c r="X1405" s="6"/>
      <c r="Y1405" s="6"/>
      <c r="Z1405" s="6"/>
      <c r="AA1405" s="6"/>
      <c r="AB1405" s="6"/>
      <c r="AC1405" s="6"/>
      <c r="AD1405" s="6"/>
      <c r="AE1405" s="6"/>
    </row>
    <row r="1406" spans="8:31" s="4" customFormat="1" ht="15" customHeight="1" x14ac:dyDescent="0.2">
      <c r="H1406" s="5"/>
      <c r="J1406" s="107"/>
      <c r="L1406" s="6"/>
      <c r="M1406" s="6"/>
      <c r="N1406" s="6"/>
      <c r="O1406" s="6"/>
      <c r="P1406" s="6"/>
      <c r="Q1406" s="6"/>
      <c r="R1406" s="6"/>
      <c r="S1406" s="6"/>
      <c r="T1406" s="6"/>
      <c r="U1406" s="6"/>
      <c r="V1406" s="6"/>
      <c r="W1406" s="6"/>
      <c r="X1406" s="6"/>
      <c r="Y1406" s="6"/>
      <c r="Z1406" s="6"/>
      <c r="AA1406" s="6"/>
      <c r="AB1406" s="6"/>
      <c r="AC1406" s="6"/>
      <c r="AD1406" s="6"/>
      <c r="AE1406" s="6"/>
    </row>
    <row r="1407" spans="8:31" s="4" customFormat="1" ht="15" customHeight="1" x14ac:dyDescent="0.2">
      <c r="H1407" s="5"/>
      <c r="J1407" s="107"/>
      <c r="L1407" s="6"/>
      <c r="M1407" s="6"/>
      <c r="N1407" s="6"/>
      <c r="O1407" s="6"/>
      <c r="P1407" s="6"/>
      <c r="Q1407" s="6"/>
      <c r="R1407" s="6"/>
      <c r="S1407" s="6"/>
      <c r="T1407" s="6"/>
      <c r="U1407" s="6"/>
      <c r="V1407" s="6"/>
      <c r="W1407" s="6"/>
      <c r="X1407" s="6"/>
      <c r="Y1407" s="6"/>
      <c r="Z1407" s="6"/>
      <c r="AA1407" s="6"/>
      <c r="AB1407" s="6"/>
      <c r="AC1407" s="6"/>
      <c r="AD1407" s="6"/>
      <c r="AE1407" s="6"/>
    </row>
    <row r="1408" spans="8:31" s="4" customFormat="1" ht="15" customHeight="1" x14ac:dyDescent="0.2">
      <c r="H1408" s="5"/>
      <c r="J1408" s="107"/>
      <c r="L1408" s="6"/>
      <c r="M1408" s="6"/>
      <c r="N1408" s="6"/>
      <c r="O1408" s="6"/>
      <c r="P1408" s="6"/>
      <c r="Q1408" s="6"/>
      <c r="R1408" s="6"/>
      <c r="S1408" s="6"/>
      <c r="T1408" s="6"/>
      <c r="U1408" s="6"/>
      <c r="V1408" s="6"/>
      <c r="W1408" s="6"/>
      <c r="X1408" s="6"/>
      <c r="Y1408" s="6"/>
      <c r="Z1408" s="6"/>
      <c r="AA1408" s="6"/>
      <c r="AB1408" s="6"/>
      <c r="AC1408" s="6"/>
      <c r="AD1408" s="6"/>
      <c r="AE1408" s="6"/>
    </row>
    <row r="1409" spans="8:31" s="4" customFormat="1" ht="15" customHeight="1" x14ac:dyDescent="0.2">
      <c r="H1409" s="5"/>
      <c r="J1409" s="107"/>
      <c r="L1409" s="6"/>
      <c r="M1409" s="6"/>
      <c r="N1409" s="6"/>
      <c r="O1409" s="6"/>
      <c r="P1409" s="6"/>
      <c r="Q1409" s="6"/>
      <c r="R1409" s="6"/>
      <c r="S1409" s="6"/>
      <c r="T1409" s="6"/>
      <c r="U1409" s="6"/>
      <c r="V1409" s="6"/>
      <c r="W1409" s="6"/>
      <c r="X1409" s="6"/>
      <c r="Y1409" s="6"/>
      <c r="Z1409" s="6"/>
      <c r="AA1409" s="6"/>
      <c r="AB1409" s="6"/>
      <c r="AC1409" s="6"/>
      <c r="AD1409" s="6"/>
      <c r="AE1409" s="6"/>
    </row>
    <row r="1410" spans="8:31" s="4" customFormat="1" ht="15" customHeight="1" x14ac:dyDescent="0.2">
      <c r="H1410" s="5"/>
      <c r="J1410" s="107"/>
      <c r="L1410" s="6"/>
      <c r="M1410" s="6"/>
      <c r="N1410" s="6"/>
      <c r="O1410" s="6"/>
      <c r="P1410" s="6"/>
      <c r="Q1410" s="6"/>
      <c r="R1410" s="6"/>
      <c r="S1410" s="6"/>
      <c r="T1410" s="6"/>
      <c r="U1410" s="6"/>
      <c r="V1410" s="6"/>
      <c r="W1410" s="6"/>
      <c r="X1410" s="6"/>
      <c r="Y1410" s="6"/>
      <c r="Z1410" s="6"/>
      <c r="AA1410" s="6"/>
      <c r="AB1410" s="6"/>
      <c r="AC1410" s="6"/>
      <c r="AD1410" s="6"/>
      <c r="AE1410" s="6"/>
    </row>
    <row r="1411" spans="8:31" s="4" customFormat="1" ht="15" customHeight="1" x14ac:dyDescent="0.2">
      <c r="H1411" s="5"/>
      <c r="J1411" s="107"/>
      <c r="L1411" s="6"/>
      <c r="M1411" s="6"/>
      <c r="N1411" s="6"/>
      <c r="O1411" s="6"/>
      <c r="P1411" s="6"/>
      <c r="Q1411" s="6"/>
      <c r="R1411" s="6"/>
      <c r="S1411" s="6"/>
      <c r="T1411" s="6"/>
      <c r="U1411" s="6"/>
      <c r="V1411" s="6"/>
      <c r="W1411" s="6"/>
      <c r="X1411" s="6"/>
      <c r="Y1411" s="6"/>
      <c r="Z1411" s="6"/>
      <c r="AA1411" s="6"/>
      <c r="AB1411" s="6"/>
      <c r="AC1411" s="6"/>
      <c r="AD1411" s="6"/>
      <c r="AE1411" s="6"/>
    </row>
    <row r="1412" spans="8:31" s="4" customFormat="1" ht="15" customHeight="1" x14ac:dyDescent="0.2">
      <c r="H1412" s="5"/>
      <c r="J1412" s="107"/>
      <c r="L1412" s="6"/>
      <c r="M1412" s="6"/>
      <c r="N1412" s="6"/>
      <c r="O1412" s="6"/>
      <c r="P1412" s="6"/>
      <c r="Q1412" s="6"/>
      <c r="R1412" s="6"/>
      <c r="S1412" s="6"/>
      <c r="T1412" s="6"/>
      <c r="U1412" s="6"/>
      <c r="V1412" s="6"/>
      <c r="W1412" s="6"/>
      <c r="X1412" s="6"/>
      <c r="Y1412" s="6"/>
      <c r="Z1412" s="6"/>
      <c r="AA1412" s="6"/>
      <c r="AB1412" s="6"/>
      <c r="AC1412" s="6"/>
      <c r="AD1412" s="6"/>
      <c r="AE1412" s="6"/>
    </row>
    <row r="1413" spans="8:31" s="4" customFormat="1" ht="15" customHeight="1" x14ac:dyDescent="0.2">
      <c r="H1413" s="5"/>
      <c r="J1413" s="107"/>
      <c r="L1413" s="6"/>
      <c r="M1413" s="6"/>
      <c r="N1413" s="6"/>
      <c r="O1413" s="6"/>
      <c r="P1413" s="6"/>
      <c r="Q1413" s="6"/>
      <c r="R1413" s="6"/>
      <c r="S1413" s="6"/>
      <c r="T1413" s="6"/>
      <c r="U1413" s="6"/>
      <c r="V1413" s="6"/>
      <c r="W1413" s="6"/>
      <c r="X1413" s="6"/>
      <c r="Y1413" s="6"/>
      <c r="Z1413" s="6"/>
      <c r="AA1413" s="6"/>
      <c r="AB1413" s="6"/>
      <c r="AC1413" s="6"/>
      <c r="AD1413" s="6"/>
      <c r="AE1413" s="6"/>
    </row>
    <row r="1414" spans="8:31" s="4" customFormat="1" ht="15" customHeight="1" x14ac:dyDescent="0.2">
      <c r="H1414" s="5"/>
      <c r="J1414" s="107"/>
      <c r="L1414" s="6"/>
      <c r="M1414" s="6"/>
      <c r="N1414" s="6"/>
      <c r="O1414" s="6"/>
      <c r="P1414" s="6"/>
      <c r="Q1414" s="6"/>
      <c r="R1414" s="6"/>
      <c r="S1414" s="6"/>
      <c r="T1414" s="6"/>
      <c r="U1414" s="6"/>
      <c r="V1414" s="6"/>
      <c r="W1414" s="6"/>
      <c r="X1414" s="6"/>
      <c r="Y1414" s="6"/>
      <c r="Z1414" s="6"/>
      <c r="AA1414" s="6"/>
      <c r="AB1414" s="6"/>
      <c r="AC1414" s="6"/>
      <c r="AD1414" s="6"/>
      <c r="AE1414" s="6"/>
    </row>
    <row r="1415" spans="8:31" s="4" customFormat="1" ht="15" customHeight="1" x14ac:dyDescent="0.2">
      <c r="H1415" s="5"/>
      <c r="J1415" s="107"/>
      <c r="L1415" s="6"/>
      <c r="M1415" s="6"/>
      <c r="N1415" s="6"/>
      <c r="O1415" s="6"/>
      <c r="P1415" s="6"/>
      <c r="Q1415" s="6"/>
      <c r="R1415" s="6"/>
      <c r="S1415" s="6"/>
      <c r="T1415" s="6"/>
      <c r="U1415" s="6"/>
      <c r="V1415" s="6"/>
      <c r="W1415" s="6"/>
      <c r="X1415" s="6"/>
      <c r="Y1415" s="6"/>
      <c r="Z1415" s="6"/>
      <c r="AA1415" s="6"/>
      <c r="AB1415" s="6"/>
      <c r="AC1415" s="6"/>
      <c r="AD1415" s="6"/>
      <c r="AE1415" s="6"/>
    </row>
    <row r="1416" spans="8:31" s="4" customFormat="1" ht="15" customHeight="1" x14ac:dyDescent="0.2">
      <c r="H1416" s="5"/>
      <c r="J1416" s="107"/>
      <c r="L1416" s="6"/>
      <c r="M1416" s="6"/>
      <c r="N1416" s="6"/>
      <c r="O1416" s="6"/>
      <c r="P1416" s="6"/>
      <c r="Q1416" s="6"/>
      <c r="R1416" s="6"/>
      <c r="S1416" s="6"/>
      <c r="T1416" s="6"/>
      <c r="U1416" s="6"/>
      <c r="V1416" s="6"/>
      <c r="W1416" s="6"/>
      <c r="X1416" s="6"/>
      <c r="Y1416" s="6"/>
      <c r="Z1416" s="6"/>
      <c r="AA1416" s="6"/>
      <c r="AB1416" s="6"/>
      <c r="AC1416" s="6"/>
      <c r="AD1416" s="6"/>
      <c r="AE1416" s="6"/>
    </row>
    <row r="1417" spans="8:31" s="4" customFormat="1" ht="15" customHeight="1" x14ac:dyDescent="0.2">
      <c r="H1417" s="5"/>
      <c r="J1417" s="107"/>
      <c r="L1417" s="6"/>
      <c r="M1417" s="6"/>
      <c r="N1417" s="6"/>
      <c r="O1417" s="6"/>
      <c r="P1417" s="6"/>
      <c r="Q1417" s="6"/>
      <c r="R1417" s="6"/>
      <c r="S1417" s="6"/>
      <c r="T1417" s="6"/>
      <c r="U1417" s="6"/>
      <c r="V1417" s="6"/>
      <c r="W1417" s="6"/>
      <c r="X1417" s="6"/>
      <c r="Y1417" s="6"/>
      <c r="Z1417" s="6"/>
      <c r="AA1417" s="6"/>
      <c r="AB1417" s="6"/>
      <c r="AC1417" s="6"/>
      <c r="AD1417" s="6"/>
      <c r="AE1417" s="6"/>
    </row>
    <row r="1418" spans="8:31" s="4" customFormat="1" ht="15" customHeight="1" x14ac:dyDescent="0.2">
      <c r="H1418" s="5"/>
      <c r="J1418" s="107"/>
      <c r="L1418" s="6"/>
      <c r="M1418" s="6"/>
      <c r="N1418" s="6"/>
      <c r="O1418" s="6"/>
      <c r="P1418" s="6"/>
      <c r="Q1418" s="6"/>
      <c r="R1418" s="6"/>
      <c r="S1418" s="6"/>
      <c r="T1418" s="6"/>
      <c r="U1418" s="6"/>
      <c r="V1418" s="6"/>
      <c r="W1418" s="6"/>
      <c r="X1418" s="6"/>
      <c r="Y1418" s="6"/>
      <c r="Z1418" s="6"/>
      <c r="AA1418" s="6"/>
      <c r="AB1418" s="6"/>
      <c r="AC1418" s="6"/>
      <c r="AD1418" s="6"/>
      <c r="AE1418" s="6"/>
    </row>
    <row r="1419" spans="8:31" s="4" customFormat="1" ht="15" customHeight="1" x14ac:dyDescent="0.2">
      <c r="H1419" s="5"/>
      <c r="J1419" s="107"/>
      <c r="L1419" s="6"/>
      <c r="M1419" s="6"/>
      <c r="N1419" s="6"/>
      <c r="O1419" s="6"/>
      <c r="P1419" s="6"/>
      <c r="Q1419" s="6"/>
      <c r="R1419" s="6"/>
      <c r="S1419" s="6"/>
      <c r="T1419" s="6"/>
      <c r="U1419" s="6"/>
      <c r="V1419" s="6"/>
      <c r="W1419" s="6"/>
      <c r="X1419" s="6"/>
      <c r="Y1419" s="6"/>
      <c r="Z1419" s="6"/>
      <c r="AA1419" s="6"/>
      <c r="AB1419" s="6"/>
      <c r="AC1419" s="6"/>
      <c r="AD1419" s="6"/>
      <c r="AE1419" s="6"/>
    </row>
    <row r="1420" spans="8:31" s="4" customFormat="1" ht="15" customHeight="1" x14ac:dyDescent="0.2">
      <c r="H1420" s="5"/>
      <c r="J1420" s="107"/>
      <c r="L1420" s="6"/>
      <c r="M1420" s="6"/>
      <c r="N1420" s="6"/>
      <c r="O1420" s="6"/>
      <c r="P1420" s="6"/>
      <c r="Q1420" s="6"/>
      <c r="R1420" s="6"/>
      <c r="S1420" s="6"/>
      <c r="T1420" s="6"/>
      <c r="U1420" s="6"/>
      <c r="V1420" s="6"/>
      <c r="W1420" s="6"/>
      <c r="X1420" s="6"/>
      <c r="Y1420" s="6"/>
      <c r="Z1420" s="6"/>
      <c r="AA1420" s="6"/>
      <c r="AB1420" s="6"/>
      <c r="AC1420" s="6"/>
      <c r="AD1420" s="6"/>
      <c r="AE1420" s="6"/>
    </row>
    <row r="1421" spans="8:31" s="4" customFormat="1" ht="15" customHeight="1" x14ac:dyDescent="0.2">
      <c r="H1421" s="5"/>
      <c r="J1421" s="107"/>
      <c r="L1421" s="6"/>
      <c r="M1421" s="6"/>
      <c r="N1421" s="6"/>
      <c r="O1421" s="6"/>
      <c r="P1421" s="6"/>
      <c r="Q1421" s="6"/>
      <c r="R1421" s="6"/>
      <c r="S1421" s="6"/>
      <c r="T1421" s="6"/>
      <c r="U1421" s="6"/>
      <c r="V1421" s="6"/>
      <c r="W1421" s="6"/>
      <c r="X1421" s="6"/>
      <c r="Y1421" s="6"/>
      <c r="Z1421" s="6"/>
      <c r="AA1421" s="6"/>
      <c r="AB1421" s="6"/>
      <c r="AC1421" s="6"/>
      <c r="AD1421" s="6"/>
      <c r="AE1421" s="6"/>
    </row>
    <row r="1422" spans="8:31" s="4" customFormat="1" ht="15" customHeight="1" x14ac:dyDescent="0.2">
      <c r="H1422" s="5"/>
      <c r="J1422" s="107"/>
      <c r="L1422" s="6"/>
      <c r="M1422" s="6"/>
      <c r="N1422" s="6"/>
      <c r="O1422" s="6"/>
      <c r="P1422" s="6"/>
      <c r="Q1422" s="6"/>
      <c r="R1422" s="6"/>
      <c r="S1422" s="6"/>
      <c r="T1422" s="6"/>
      <c r="U1422" s="6"/>
      <c r="V1422" s="6"/>
      <c r="W1422" s="6"/>
      <c r="X1422" s="6"/>
      <c r="Y1422" s="6"/>
      <c r="Z1422" s="6"/>
      <c r="AA1422" s="6"/>
      <c r="AB1422" s="6"/>
      <c r="AC1422" s="6"/>
      <c r="AD1422" s="6"/>
      <c r="AE1422" s="6"/>
    </row>
    <row r="1423" spans="8:31" s="4" customFormat="1" ht="15" customHeight="1" x14ac:dyDescent="0.2">
      <c r="H1423" s="5"/>
      <c r="J1423" s="107"/>
      <c r="L1423" s="6"/>
      <c r="M1423" s="6"/>
      <c r="N1423" s="6"/>
      <c r="O1423" s="6"/>
      <c r="P1423" s="6"/>
      <c r="Q1423" s="6"/>
      <c r="R1423" s="6"/>
      <c r="S1423" s="6"/>
      <c r="T1423" s="6"/>
      <c r="U1423" s="6"/>
      <c r="V1423" s="6"/>
      <c r="W1423" s="6"/>
      <c r="X1423" s="6"/>
      <c r="Y1423" s="6"/>
      <c r="Z1423" s="6"/>
      <c r="AA1423" s="6"/>
      <c r="AB1423" s="6"/>
      <c r="AC1423" s="6"/>
      <c r="AD1423" s="6"/>
      <c r="AE1423" s="6"/>
    </row>
    <row r="1424" spans="8:31" s="4" customFormat="1" ht="15" customHeight="1" x14ac:dyDescent="0.2">
      <c r="H1424" s="5"/>
      <c r="J1424" s="107"/>
      <c r="L1424" s="6"/>
      <c r="M1424" s="6"/>
      <c r="N1424" s="6"/>
      <c r="O1424" s="6"/>
      <c r="P1424" s="6"/>
      <c r="Q1424" s="6"/>
      <c r="R1424" s="6"/>
      <c r="S1424" s="6"/>
      <c r="T1424" s="6"/>
      <c r="U1424" s="6"/>
      <c r="V1424" s="6"/>
      <c r="W1424" s="6"/>
      <c r="X1424" s="6"/>
      <c r="Y1424" s="6"/>
      <c r="Z1424" s="6"/>
      <c r="AA1424" s="6"/>
      <c r="AB1424" s="6"/>
      <c r="AC1424" s="6"/>
      <c r="AD1424" s="6"/>
      <c r="AE1424" s="6"/>
    </row>
    <row r="1425" spans="8:31" s="4" customFormat="1" ht="15" customHeight="1" x14ac:dyDescent="0.2">
      <c r="H1425" s="5"/>
      <c r="J1425" s="107"/>
      <c r="L1425" s="6"/>
      <c r="M1425" s="6"/>
      <c r="N1425" s="6"/>
      <c r="O1425" s="6"/>
      <c r="P1425" s="6"/>
      <c r="Q1425" s="6"/>
      <c r="R1425" s="6"/>
      <c r="S1425" s="6"/>
      <c r="T1425" s="6"/>
      <c r="U1425" s="6"/>
      <c r="V1425" s="6"/>
      <c r="W1425" s="6"/>
      <c r="X1425" s="6"/>
      <c r="Y1425" s="6"/>
      <c r="Z1425" s="6"/>
      <c r="AA1425" s="6"/>
      <c r="AB1425" s="6"/>
      <c r="AC1425" s="6"/>
      <c r="AD1425" s="6"/>
      <c r="AE1425" s="6"/>
    </row>
    <row r="1426" spans="8:31" s="4" customFormat="1" ht="15" customHeight="1" x14ac:dyDescent="0.2">
      <c r="H1426" s="5"/>
      <c r="J1426" s="107"/>
      <c r="L1426" s="6"/>
      <c r="M1426" s="6"/>
      <c r="N1426" s="6"/>
      <c r="O1426" s="6"/>
      <c r="P1426" s="6"/>
      <c r="Q1426" s="6"/>
      <c r="R1426" s="6"/>
      <c r="S1426" s="6"/>
      <c r="T1426" s="6"/>
      <c r="U1426" s="6"/>
      <c r="V1426" s="6"/>
      <c r="W1426" s="6"/>
      <c r="X1426" s="6"/>
      <c r="Y1426" s="6"/>
      <c r="Z1426" s="6"/>
      <c r="AA1426" s="6"/>
      <c r="AB1426" s="6"/>
      <c r="AC1426" s="6"/>
      <c r="AD1426" s="6"/>
      <c r="AE1426" s="6"/>
    </row>
    <row r="1427" spans="8:31" s="4" customFormat="1" ht="15" customHeight="1" x14ac:dyDescent="0.2">
      <c r="H1427" s="5"/>
      <c r="J1427" s="107"/>
      <c r="L1427" s="6"/>
      <c r="M1427" s="6"/>
      <c r="N1427" s="6"/>
      <c r="O1427" s="6"/>
      <c r="P1427" s="6"/>
      <c r="Q1427" s="6"/>
      <c r="R1427" s="6"/>
      <c r="S1427" s="6"/>
      <c r="T1427" s="6"/>
      <c r="U1427" s="6"/>
      <c r="V1427" s="6"/>
      <c r="W1427" s="6"/>
      <c r="X1427" s="6"/>
      <c r="Y1427" s="6"/>
      <c r="Z1427" s="6"/>
      <c r="AA1427" s="6"/>
      <c r="AB1427" s="6"/>
      <c r="AC1427" s="6"/>
      <c r="AD1427" s="6"/>
      <c r="AE1427" s="6"/>
    </row>
    <row r="1428" spans="8:31" s="4" customFormat="1" ht="15" customHeight="1" x14ac:dyDescent="0.2">
      <c r="H1428" s="5"/>
      <c r="J1428" s="107"/>
      <c r="L1428" s="6"/>
      <c r="M1428" s="6"/>
      <c r="N1428" s="6"/>
      <c r="O1428" s="6"/>
      <c r="P1428" s="6"/>
      <c r="Q1428" s="6"/>
      <c r="R1428" s="6"/>
      <c r="S1428" s="6"/>
      <c r="T1428" s="6"/>
      <c r="U1428" s="6"/>
      <c r="V1428" s="6"/>
      <c r="W1428" s="6"/>
      <c r="X1428" s="6"/>
      <c r="Y1428" s="6"/>
      <c r="Z1428" s="6"/>
      <c r="AA1428" s="6"/>
      <c r="AB1428" s="6"/>
      <c r="AC1428" s="6"/>
      <c r="AD1428" s="6"/>
      <c r="AE1428" s="6"/>
    </row>
    <row r="1429" spans="8:31" s="4" customFormat="1" ht="15" customHeight="1" x14ac:dyDescent="0.2">
      <c r="H1429" s="5"/>
      <c r="J1429" s="107"/>
      <c r="L1429" s="6"/>
      <c r="M1429" s="6"/>
      <c r="N1429" s="6"/>
      <c r="O1429" s="6"/>
      <c r="P1429" s="6"/>
      <c r="Q1429" s="6"/>
      <c r="R1429" s="6"/>
      <c r="S1429" s="6"/>
      <c r="T1429" s="6"/>
      <c r="U1429" s="6"/>
      <c r="V1429" s="6"/>
      <c r="W1429" s="6"/>
      <c r="X1429" s="6"/>
      <c r="Y1429" s="6"/>
      <c r="Z1429" s="6"/>
      <c r="AA1429" s="6"/>
      <c r="AB1429" s="6"/>
      <c r="AC1429" s="6"/>
      <c r="AD1429" s="6"/>
      <c r="AE1429" s="6"/>
    </row>
    <row r="1430" spans="8:31" s="4" customFormat="1" ht="15" customHeight="1" x14ac:dyDescent="0.2">
      <c r="H1430" s="5"/>
      <c r="J1430" s="107"/>
      <c r="L1430" s="6"/>
      <c r="M1430" s="6"/>
      <c r="N1430" s="6"/>
      <c r="O1430" s="6"/>
      <c r="P1430" s="6"/>
      <c r="Q1430" s="6"/>
      <c r="R1430" s="6"/>
      <c r="S1430" s="6"/>
      <c r="T1430" s="6"/>
      <c r="U1430" s="6"/>
      <c r="V1430" s="6"/>
      <c r="W1430" s="6"/>
      <c r="X1430" s="6"/>
      <c r="Y1430" s="6"/>
      <c r="Z1430" s="6"/>
      <c r="AA1430" s="6"/>
      <c r="AB1430" s="6"/>
      <c r="AC1430" s="6"/>
      <c r="AD1430" s="6"/>
      <c r="AE1430" s="6"/>
    </row>
    <row r="1431" spans="8:31" s="4" customFormat="1" ht="15" customHeight="1" x14ac:dyDescent="0.2">
      <c r="H1431" s="5"/>
      <c r="J1431" s="107"/>
      <c r="L1431" s="6"/>
      <c r="M1431" s="6"/>
      <c r="N1431" s="6"/>
      <c r="O1431" s="6"/>
      <c r="P1431" s="6"/>
      <c r="Q1431" s="6"/>
      <c r="R1431" s="6"/>
      <c r="S1431" s="6"/>
      <c r="T1431" s="6"/>
      <c r="U1431" s="6"/>
      <c r="V1431" s="6"/>
      <c r="W1431" s="6"/>
      <c r="X1431" s="6"/>
      <c r="Y1431" s="6"/>
      <c r="Z1431" s="6"/>
      <c r="AA1431" s="6"/>
      <c r="AB1431" s="6"/>
      <c r="AC1431" s="6"/>
      <c r="AD1431" s="6"/>
      <c r="AE1431" s="6"/>
    </row>
    <row r="1432" spans="8:31" s="4" customFormat="1" ht="15" customHeight="1" x14ac:dyDescent="0.2">
      <c r="H1432" s="5"/>
      <c r="J1432" s="107"/>
      <c r="L1432" s="6"/>
      <c r="M1432" s="6"/>
      <c r="N1432" s="6"/>
      <c r="O1432" s="6"/>
      <c r="P1432" s="6"/>
      <c r="Q1432" s="6"/>
      <c r="R1432" s="6"/>
      <c r="S1432" s="6"/>
      <c r="T1432" s="6"/>
      <c r="U1432" s="6"/>
      <c r="V1432" s="6"/>
      <c r="W1432" s="6"/>
      <c r="X1432" s="6"/>
      <c r="Y1432" s="6"/>
      <c r="Z1432" s="6"/>
      <c r="AA1432" s="6"/>
      <c r="AB1432" s="6"/>
      <c r="AC1432" s="6"/>
      <c r="AD1432" s="6"/>
      <c r="AE1432" s="6"/>
    </row>
    <row r="1433" spans="8:31" s="4" customFormat="1" ht="15" customHeight="1" x14ac:dyDescent="0.2">
      <c r="H1433" s="5"/>
      <c r="J1433" s="107"/>
      <c r="L1433" s="6"/>
      <c r="M1433" s="6"/>
      <c r="N1433" s="6"/>
      <c r="O1433" s="6"/>
      <c r="P1433" s="6"/>
      <c r="Q1433" s="6"/>
      <c r="R1433" s="6"/>
      <c r="S1433" s="6"/>
      <c r="T1433" s="6"/>
      <c r="U1433" s="6"/>
      <c r="V1433" s="6"/>
      <c r="W1433" s="6"/>
      <c r="X1433" s="6"/>
      <c r="Y1433" s="6"/>
      <c r="Z1433" s="6"/>
      <c r="AA1433" s="6"/>
      <c r="AB1433" s="6"/>
      <c r="AC1433" s="6"/>
      <c r="AD1433" s="6"/>
      <c r="AE1433" s="6"/>
    </row>
    <row r="1434" spans="8:31" s="4" customFormat="1" ht="15" customHeight="1" x14ac:dyDescent="0.2">
      <c r="H1434" s="5"/>
      <c r="J1434" s="107"/>
      <c r="L1434" s="6"/>
      <c r="M1434" s="6"/>
      <c r="N1434" s="6"/>
      <c r="O1434" s="6"/>
      <c r="P1434" s="6"/>
      <c r="Q1434" s="6"/>
      <c r="R1434" s="6"/>
      <c r="S1434" s="6"/>
      <c r="T1434" s="6"/>
      <c r="U1434" s="6"/>
      <c r="V1434" s="6"/>
      <c r="W1434" s="6"/>
      <c r="X1434" s="6"/>
      <c r="Y1434" s="6"/>
      <c r="Z1434" s="6"/>
      <c r="AA1434" s="6"/>
      <c r="AB1434" s="6"/>
      <c r="AC1434" s="6"/>
      <c r="AD1434" s="6"/>
      <c r="AE1434" s="6"/>
    </row>
    <row r="1435" spans="8:31" s="4" customFormat="1" ht="15" customHeight="1" x14ac:dyDescent="0.2">
      <c r="H1435" s="5"/>
      <c r="J1435" s="107"/>
      <c r="L1435" s="6"/>
      <c r="M1435" s="6"/>
      <c r="N1435" s="6"/>
      <c r="O1435" s="6"/>
      <c r="P1435" s="6"/>
      <c r="Q1435" s="6"/>
      <c r="R1435" s="6"/>
      <c r="S1435" s="6"/>
      <c r="T1435" s="6"/>
      <c r="U1435" s="6"/>
      <c r="V1435" s="6"/>
      <c r="W1435" s="6"/>
      <c r="X1435" s="6"/>
      <c r="Y1435" s="6"/>
      <c r="Z1435" s="6"/>
      <c r="AA1435" s="6"/>
      <c r="AB1435" s="6"/>
      <c r="AC1435" s="6"/>
      <c r="AD1435" s="6"/>
      <c r="AE1435" s="6"/>
    </row>
    <row r="1436" spans="8:31" s="4" customFormat="1" ht="15" customHeight="1" x14ac:dyDescent="0.2">
      <c r="H1436" s="5"/>
      <c r="J1436" s="107"/>
      <c r="L1436" s="6"/>
      <c r="M1436" s="6"/>
      <c r="N1436" s="6"/>
      <c r="O1436" s="6"/>
      <c r="P1436" s="6"/>
      <c r="Q1436" s="6"/>
      <c r="R1436" s="6"/>
      <c r="S1436" s="6"/>
      <c r="T1436" s="6"/>
      <c r="U1436" s="6"/>
      <c r="V1436" s="6"/>
      <c r="W1436" s="6"/>
      <c r="X1436" s="6"/>
      <c r="Y1436" s="6"/>
      <c r="Z1436" s="6"/>
      <c r="AA1436" s="6"/>
      <c r="AB1436" s="6"/>
      <c r="AC1436" s="6"/>
      <c r="AD1436" s="6"/>
      <c r="AE1436" s="6"/>
    </row>
    <row r="1437" spans="8:31" s="4" customFormat="1" ht="15" customHeight="1" x14ac:dyDescent="0.2">
      <c r="H1437" s="5"/>
      <c r="J1437" s="107"/>
      <c r="L1437" s="6"/>
      <c r="M1437" s="6"/>
      <c r="N1437" s="6"/>
      <c r="O1437" s="6"/>
      <c r="P1437" s="6"/>
      <c r="Q1437" s="6"/>
      <c r="R1437" s="6"/>
      <c r="S1437" s="6"/>
      <c r="T1437" s="6"/>
      <c r="U1437" s="6"/>
      <c r="V1437" s="6"/>
      <c r="W1437" s="6"/>
      <c r="X1437" s="6"/>
      <c r="Y1437" s="6"/>
      <c r="Z1437" s="6"/>
      <c r="AA1437" s="6"/>
      <c r="AB1437" s="6"/>
      <c r="AC1437" s="6"/>
      <c r="AD1437" s="6"/>
      <c r="AE1437" s="6"/>
    </row>
    <row r="1438" spans="8:31" s="4" customFormat="1" ht="15" customHeight="1" x14ac:dyDescent="0.2">
      <c r="H1438" s="5"/>
      <c r="J1438" s="107"/>
      <c r="L1438" s="6"/>
      <c r="M1438" s="6"/>
      <c r="N1438" s="6"/>
      <c r="O1438" s="6"/>
      <c r="P1438" s="6"/>
      <c r="Q1438" s="6"/>
      <c r="R1438" s="6"/>
      <c r="S1438" s="6"/>
      <c r="T1438" s="6"/>
      <c r="U1438" s="6"/>
      <c r="V1438" s="6"/>
      <c r="W1438" s="6"/>
      <c r="X1438" s="6"/>
      <c r="Y1438" s="6"/>
      <c r="Z1438" s="6"/>
      <c r="AA1438" s="6"/>
      <c r="AB1438" s="6"/>
      <c r="AC1438" s="6"/>
      <c r="AD1438" s="6"/>
      <c r="AE1438" s="6"/>
    </row>
    <row r="1439" spans="8:31" s="4" customFormat="1" ht="15" customHeight="1" x14ac:dyDescent="0.2">
      <c r="H1439" s="5"/>
      <c r="J1439" s="107"/>
      <c r="L1439" s="6"/>
      <c r="M1439" s="6"/>
      <c r="N1439" s="6"/>
      <c r="O1439" s="6"/>
      <c r="P1439" s="6"/>
      <c r="Q1439" s="6"/>
      <c r="R1439" s="6"/>
      <c r="S1439" s="6"/>
      <c r="T1439" s="6"/>
      <c r="U1439" s="6"/>
      <c r="V1439" s="6"/>
      <c r="W1439" s="6"/>
      <c r="X1439" s="6"/>
      <c r="Y1439" s="6"/>
      <c r="Z1439" s="6"/>
      <c r="AA1439" s="6"/>
      <c r="AB1439" s="6"/>
      <c r="AC1439" s="6"/>
      <c r="AD1439" s="6"/>
      <c r="AE1439" s="6"/>
    </row>
    <row r="1440" spans="8:31" s="4" customFormat="1" ht="15" customHeight="1" x14ac:dyDescent="0.2">
      <c r="H1440" s="5"/>
      <c r="J1440" s="107"/>
      <c r="L1440" s="6"/>
      <c r="M1440" s="6"/>
      <c r="N1440" s="6"/>
      <c r="O1440" s="6"/>
      <c r="P1440" s="6"/>
      <c r="Q1440" s="6"/>
      <c r="R1440" s="6"/>
      <c r="S1440" s="6"/>
      <c r="T1440" s="6"/>
      <c r="U1440" s="6"/>
      <c r="V1440" s="6"/>
      <c r="W1440" s="6"/>
      <c r="X1440" s="6"/>
      <c r="Y1440" s="6"/>
      <c r="Z1440" s="6"/>
      <c r="AA1440" s="6"/>
      <c r="AB1440" s="6"/>
      <c r="AC1440" s="6"/>
      <c r="AD1440" s="6"/>
      <c r="AE1440" s="6"/>
    </row>
    <row r="1441" spans="8:31" s="4" customFormat="1" ht="15" customHeight="1" x14ac:dyDescent="0.2">
      <c r="H1441" s="5"/>
      <c r="J1441" s="107"/>
      <c r="L1441" s="6"/>
      <c r="M1441" s="6"/>
      <c r="N1441" s="6"/>
      <c r="O1441" s="6"/>
      <c r="P1441" s="6"/>
      <c r="Q1441" s="6"/>
      <c r="R1441" s="6"/>
      <c r="S1441" s="6"/>
      <c r="T1441" s="6"/>
      <c r="U1441" s="6"/>
      <c r="V1441" s="6"/>
      <c r="W1441" s="6"/>
      <c r="X1441" s="6"/>
      <c r="Y1441" s="6"/>
      <c r="Z1441" s="6"/>
      <c r="AA1441" s="6"/>
      <c r="AB1441" s="6"/>
      <c r="AC1441" s="6"/>
      <c r="AD1441" s="6"/>
      <c r="AE1441" s="6"/>
    </row>
    <row r="1442" spans="8:31" s="4" customFormat="1" ht="15" customHeight="1" x14ac:dyDescent="0.2">
      <c r="H1442" s="5"/>
      <c r="J1442" s="107"/>
      <c r="L1442" s="6"/>
      <c r="M1442" s="6"/>
      <c r="N1442" s="6"/>
      <c r="O1442" s="6"/>
      <c r="P1442" s="6"/>
      <c r="Q1442" s="6"/>
      <c r="R1442" s="6"/>
      <c r="S1442" s="6"/>
      <c r="T1442" s="6"/>
      <c r="U1442" s="6"/>
      <c r="V1442" s="6"/>
      <c r="W1442" s="6"/>
      <c r="X1442" s="6"/>
      <c r="Y1442" s="6"/>
      <c r="Z1442" s="6"/>
      <c r="AA1442" s="6"/>
      <c r="AB1442" s="6"/>
      <c r="AC1442" s="6"/>
      <c r="AD1442" s="6"/>
      <c r="AE1442" s="6"/>
    </row>
    <row r="1443" spans="8:31" s="4" customFormat="1" ht="15" customHeight="1" x14ac:dyDescent="0.2">
      <c r="H1443" s="5"/>
      <c r="J1443" s="107"/>
      <c r="L1443" s="6"/>
      <c r="M1443" s="6"/>
      <c r="N1443" s="6"/>
      <c r="O1443" s="6"/>
      <c r="P1443" s="6"/>
      <c r="Q1443" s="6"/>
      <c r="R1443" s="6"/>
      <c r="S1443" s="6"/>
      <c r="T1443" s="6"/>
      <c r="U1443" s="6"/>
      <c r="V1443" s="6"/>
      <c r="W1443" s="6"/>
      <c r="X1443" s="6"/>
      <c r="Y1443" s="6"/>
      <c r="Z1443" s="6"/>
      <c r="AA1443" s="6"/>
      <c r="AB1443" s="6"/>
      <c r="AC1443" s="6"/>
      <c r="AD1443" s="6"/>
      <c r="AE1443" s="6"/>
    </row>
    <row r="1444" spans="8:31" s="4" customFormat="1" ht="15" customHeight="1" x14ac:dyDescent="0.2">
      <c r="H1444" s="5"/>
      <c r="J1444" s="107"/>
      <c r="L1444" s="6"/>
      <c r="M1444" s="6"/>
      <c r="N1444" s="6"/>
      <c r="O1444" s="6"/>
      <c r="P1444" s="6"/>
      <c r="Q1444" s="6"/>
      <c r="R1444" s="6"/>
      <c r="S1444" s="6"/>
      <c r="T1444" s="6"/>
      <c r="U1444" s="6"/>
      <c r="V1444" s="6"/>
      <c r="W1444" s="6"/>
      <c r="X1444" s="6"/>
      <c r="Y1444" s="6"/>
      <c r="Z1444" s="6"/>
      <c r="AA1444" s="6"/>
      <c r="AB1444" s="6"/>
      <c r="AC1444" s="6"/>
      <c r="AD1444" s="6"/>
      <c r="AE1444" s="6"/>
    </row>
    <row r="1445" spans="8:31" s="4" customFormat="1" ht="15" customHeight="1" x14ac:dyDescent="0.2">
      <c r="H1445" s="5"/>
      <c r="J1445" s="107"/>
      <c r="L1445" s="6"/>
      <c r="M1445" s="6"/>
      <c r="N1445" s="6"/>
      <c r="O1445" s="6"/>
      <c r="P1445" s="6"/>
      <c r="Q1445" s="6"/>
      <c r="R1445" s="6"/>
      <c r="S1445" s="6"/>
      <c r="T1445" s="6"/>
      <c r="U1445" s="6"/>
      <c r="V1445" s="6"/>
      <c r="W1445" s="6"/>
      <c r="X1445" s="6"/>
      <c r="Y1445" s="6"/>
      <c r="Z1445" s="6"/>
      <c r="AA1445" s="6"/>
      <c r="AB1445" s="6"/>
      <c r="AC1445" s="6"/>
      <c r="AD1445" s="6"/>
      <c r="AE1445" s="6"/>
    </row>
    <row r="1446" spans="8:31" s="4" customFormat="1" ht="15" customHeight="1" x14ac:dyDescent="0.2">
      <c r="H1446" s="5"/>
      <c r="J1446" s="107"/>
      <c r="L1446" s="6"/>
      <c r="M1446" s="6"/>
      <c r="N1446" s="6"/>
      <c r="O1446" s="6"/>
      <c r="P1446" s="6"/>
      <c r="Q1446" s="6"/>
      <c r="R1446" s="6"/>
      <c r="S1446" s="6"/>
      <c r="T1446" s="6"/>
      <c r="U1446" s="6"/>
      <c r="V1446" s="6"/>
      <c r="W1446" s="6"/>
      <c r="X1446" s="6"/>
      <c r="Y1446" s="6"/>
      <c r="Z1446" s="6"/>
      <c r="AA1446" s="6"/>
      <c r="AB1446" s="6"/>
      <c r="AC1446" s="6"/>
      <c r="AD1446" s="6"/>
      <c r="AE1446" s="6"/>
    </row>
    <row r="1447" spans="8:31" s="4" customFormat="1" ht="15" customHeight="1" x14ac:dyDescent="0.2">
      <c r="H1447" s="5"/>
      <c r="J1447" s="107"/>
      <c r="L1447" s="6"/>
      <c r="M1447" s="6"/>
      <c r="N1447" s="6"/>
      <c r="O1447" s="6"/>
      <c r="P1447" s="6"/>
      <c r="Q1447" s="6"/>
      <c r="R1447" s="6"/>
      <c r="S1447" s="6"/>
      <c r="T1447" s="6"/>
      <c r="U1447" s="6"/>
      <c r="V1447" s="6"/>
      <c r="W1447" s="6"/>
      <c r="X1447" s="6"/>
      <c r="Y1447" s="6"/>
      <c r="Z1447" s="6"/>
      <c r="AA1447" s="6"/>
      <c r="AB1447" s="6"/>
      <c r="AC1447" s="6"/>
      <c r="AD1447" s="6"/>
      <c r="AE1447" s="6"/>
    </row>
    <row r="1448" spans="8:31" s="4" customFormat="1" ht="15" customHeight="1" x14ac:dyDescent="0.2">
      <c r="H1448" s="5"/>
      <c r="J1448" s="107"/>
      <c r="L1448" s="6"/>
      <c r="M1448" s="6"/>
      <c r="N1448" s="6"/>
      <c r="O1448" s="6"/>
      <c r="P1448" s="6"/>
      <c r="Q1448" s="6"/>
      <c r="R1448" s="6"/>
      <c r="S1448" s="6"/>
      <c r="T1448" s="6"/>
      <c r="U1448" s="6"/>
      <c r="V1448" s="6"/>
      <c r="W1448" s="6"/>
      <c r="X1448" s="6"/>
      <c r="Y1448" s="6"/>
      <c r="Z1448" s="6"/>
      <c r="AA1448" s="6"/>
      <c r="AB1448" s="6"/>
      <c r="AC1448" s="6"/>
      <c r="AD1448" s="6"/>
      <c r="AE1448" s="6"/>
    </row>
    <row r="1449" spans="8:31" s="4" customFormat="1" ht="15" customHeight="1" x14ac:dyDescent="0.2">
      <c r="H1449" s="5"/>
      <c r="J1449" s="107"/>
      <c r="L1449" s="6"/>
      <c r="M1449" s="6"/>
      <c r="N1449" s="6"/>
      <c r="O1449" s="6"/>
      <c r="P1449" s="6"/>
      <c r="Q1449" s="6"/>
      <c r="R1449" s="6"/>
      <c r="S1449" s="6"/>
      <c r="T1449" s="6"/>
      <c r="U1449" s="6"/>
      <c r="V1449" s="6"/>
      <c r="W1449" s="6"/>
      <c r="X1449" s="6"/>
      <c r="Y1449" s="6"/>
      <c r="Z1449" s="6"/>
      <c r="AA1449" s="6"/>
      <c r="AB1449" s="6"/>
      <c r="AC1449" s="6"/>
      <c r="AD1449" s="6"/>
      <c r="AE1449" s="6"/>
    </row>
    <row r="1450" spans="8:31" s="4" customFormat="1" ht="15" customHeight="1" x14ac:dyDescent="0.2">
      <c r="H1450" s="5"/>
      <c r="J1450" s="107"/>
      <c r="L1450" s="6"/>
      <c r="M1450" s="6"/>
      <c r="N1450" s="6"/>
      <c r="O1450" s="6"/>
      <c r="P1450" s="6"/>
      <c r="Q1450" s="6"/>
      <c r="R1450" s="6"/>
      <c r="S1450" s="6"/>
      <c r="T1450" s="6"/>
      <c r="U1450" s="6"/>
      <c r="V1450" s="6"/>
      <c r="W1450" s="6"/>
      <c r="X1450" s="6"/>
      <c r="Y1450" s="6"/>
      <c r="Z1450" s="6"/>
      <c r="AA1450" s="6"/>
      <c r="AB1450" s="6"/>
      <c r="AC1450" s="6"/>
      <c r="AD1450" s="6"/>
      <c r="AE1450" s="6"/>
    </row>
    <row r="1451" spans="8:31" s="4" customFormat="1" ht="15" customHeight="1" x14ac:dyDescent="0.2">
      <c r="H1451" s="5"/>
      <c r="J1451" s="107"/>
      <c r="L1451" s="6"/>
      <c r="M1451" s="6"/>
      <c r="N1451" s="6"/>
      <c r="O1451" s="6"/>
      <c r="P1451" s="6"/>
      <c r="Q1451" s="6"/>
      <c r="R1451" s="6"/>
      <c r="S1451" s="6"/>
      <c r="T1451" s="6"/>
      <c r="U1451" s="6"/>
      <c r="V1451" s="6"/>
      <c r="W1451" s="6"/>
      <c r="X1451" s="6"/>
      <c r="Y1451" s="6"/>
      <c r="Z1451" s="6"/>
      <c r="AA1451" s="6"/>
      <c r="AB1451" s="6"/>
      <c r="AC1451" s="6"/>
      <c r="AD1451" s="6"/>
      <c r="AE1451" s="6"/>
    </row>
    <row r="1452" spans="8:31" s="4" customFormat="1" ht="15" customHeight="1" x14ac:dyDescent="0.2">
      <c r="H1452" s="5"/>
      <c r="J1452" s="107"/>
      <c r="L1452" s="6"/>
      <c r="M1452" s="6"/>
      <c r="N1452" s="6"/>
      <c r="O1452" s="6"/>
      <c r="P1452" s="6"/>
      <c r="Q1452" s="6"/>
      <c r="R1452" s="6"/>
      <c r="S1452" s="6"/>
      <c r="T1452" s="6"/>
      <c r="U1452" s="6"/>
      <c r="V1452" s="6"/>
      <c r="W1452" s="6"/>
      <c r="X1452" s="6"/>
      <c r="Y1452" s="6"/>
      <c r="Z1452" s="6"/>
      <c r="AA1452" s="6"/>
      <c r="AB1452" s="6"/>
      <c r="AC1452" s="6"/>
      <c r="AD1452" s="6"/>
      <c r="AE1452" s="6"/>
    </row>
    <row r="1453" spans="8:31" s="4" customFormat="1" ht="15" customHeight="1" x14ac:dyDescent="0.2">
      <c r="H1453" s="5"/>
      <c r="J1453" s="107"/>
      <c r="L1453" s="6"/>
      <c r="M1453" s="6"/>
      <c r="N1453" s="6"/>
      <c r="O1453" s="6"/>
      <c r="P1453" s="6"/>
      <c r="Q1453" s="6"/>
      <c r="R1453" s="6"/>
      <c r="S1453" s="6"/>
      <c r="T1453" s="6"/>
      <c r="U1453" s="6"/>
      <c r="V1453" s="6"/>
      <c r="W1453" s="6"/>
      <c r="X1453" s="6"/>
      <c r="Y1453" s="6"/>
      <c r="Z1453" s="6"/>
      <c r="AA1453" s="6"/>
      <c r="AB1453" s="6"/>
      <c r="AC1453" s="6"/>
      <c r="AD1453" s="6"/>
      <c r="AE1453" s="6"/>
    </row>
    <row r="1454" spans="8:31" s="4" customFormat="1" ht="15" customHeight="1" x14ac:dyDescent="0.2">
      <c r="H1454" s="5"/>
      <c r="J1454" s="107"/>
      <c r="L1454" s="6"/>
      <c r="M1454" s="6"/>
      <c r="N1454" s="6"/>
      <c r="O1454" s="6"/>
      <c r="P1454" s="6"/>
      <c r="Q1454" s="6"/>
      <c r="R1454" s="6"/>
      <c r="S1454" s="6"/>
      <c r="T1454" s="6"/>
      <c r="U1454" s="6"/>
      <c r="V1454" s="6"/>
      <c r="W1454" s="6"/>
      <c r="X1454" s="6"/>
      <c r="Y1454" s="6"/>
      <c r="Z1454" s="6"/>
      <c r="AA1454" s="6"/>
      <c r="AB1454" s="6"/>
      <c r="AC1454" s="6"/>
      <c r="AD1454" s="6"/>
      <c r="AE1454" s="6"/>
    </row>
    <row r="1455" spans="8:31" s="4" customFormat="1" ht="15" customHeight="1" x14ac:dyDescent="0.2">
      <c r="H1455" s="5"/>
      <c r="J1455" s="107"/>
      <c r="L1455" s="6"/>
      <c r="M1455" s="6"/>
      <c r="N1455" s="6"/>
      <c r="O1455" s="6"/>
      <c r="P1455" s="6"/>
      <c r="Q1455" s="6"/>
      <c r="R1455" s="6"/>
      <c r="S1455" s="6"/>
      <c r="T1455" s="6"/>
      <c r="U1455" s="6"/>
      <c r="V1455" s="6"/>
      <c r="W1455" s="6"/>
      <c r="X1455" s="6"/>
      <c r="Y1455" s="6"/>
      <c r="Z1455" s="6"/>
      <c r="AA1455" s="6"/>
      <c r="AB1455" s="6"/>
      <c r="AC1455" s="6"/>
      <c r="AD1455" s="6"/>
      <c r="AE1455" s="6"/>
    </row>
    <row r="1456" spans="8:31" s="4" customFormat="1" ht="15" customHeight="1" x14ac:dyDescent="0.2">
      <c r="H1456" s="5"/>
      <c r="J1456" s="107"/>
      <c r="L1456" s="6"/>
      <c r="M1456" s="6"/>
      <c r="N1456" s="6"/>
      <c r="O1456" s="6"/>
      <c r="P1456" s="6"/>
      <c r="Q1456" s="6"/>
      <c r="R1456" s="6"/>
      <c r="S1456" s="6"/>
      <c r="T1456" s="6"/>
      <c r="U1456" s="6"/>
      <c r="V1456" s="6"/>
      <c r="W1456" s="6"/>
      <c r="X1456" s="6"/>
      <c r="Y1456" s="6"/>
      <c r="Z1456" s="6"/>
      <c r="AA1456" s="6"/>
      <c r="AB1456" s="6"/>
      <c r="AC1456" s="6"/>
      <c r="AD1456" s="6"/>
      <c r="AE1456" s="6"/>
    </row>
    <row r="1457" spans="8:31" s="4" customFormat="1" ht="15" customHeight="1" x14ac:dyDescent="0.2">
      <c r="H1457" s="5"/>
      <c r="J1457" s="107"/>
      <c r="L1457" s="6"/>
      <c r="M1457" s="6"/>
      <c r="N1457" s="6"/>
      <c r="O1457" s="6"/>
      <c r="P1457" s="6"/>
      <c r="Q1457" s="6"/>
      <c r="R1457" s="6"/>
      <c r="S1457" s="6"/>
      <c r="T1457" s="6"/>
      <c r="U1457" s="6"/>
      <c r="V1457" s="6"/>
      <c r="W1457" s="6"/>
      <c r="X1457" s="6"/>
      <c r="Y1457" s="6"/>
      <c r="Z1457" s="6"/>
      <c r="AA1457" s="6"/>
      <c r="AB1457" s="6"/>
      <c r="AC1457" s="6"/>
      <c r="AD1457" s="6"/>
      <c r="AE1457" s="6"/>
    </row>
    <row r="1458" spans="8:31" s="4" customFormat="1" ht="15" customHeight="1" x14ac:dyDescent="0.2">
      <c r="H1458" s="5"/>
      <c r="J1458" s="107"/>
      <c r="L1458" s="6"/>
      <c r="M1458" s="6"/>
      <c r="N1458" s="6"/>
      <c r="O1458" s="6"/>
      <c r="P1458" s="6"/>
      <c r="Q1458" s="6"/>
      <c r="R1458" s="6"/>
      <c r="S1458" s="6"/>
      <c r="T1458" s="6"/>
      <c r="U1458" s="6"/>
      <c r="V1458" s="6"/>
      <c r="W1458" s="6"/>
      <c r="X1458" s="6"/>
      <c r="Y1458" s="6"/>
      <c r="Z1458" s="6"/>
      <c r="AA1458" s="6"/>
      <c r="AB1458" s="6"/>
      <c r="AC1458" s="6"/>
      <c r="AD1458" s="6"/>
      <c r="AE1458" s="6"/>
    </row>
    <row r="1459" spans="8:31" s="4" customFormat="1" ht="15" customHeight="1" x14ac:dyDescent="0.2">
      <c r="H1459" s="5"/>
      <c r="J1459" s="107"/>
      <c r="L1459" s="6"/>
      <c r="M1459" s="6"/>
      <c r="N1459" s="6"/>
      <c r="O1459" s="6"/>
      <c r="P1459" s="6"/>
      <c r="Q1459" s="6"/>
      <c r="R1459" s="6"/>
      <c r="S1459" s="6"/>
      <c r="T1459" s="6"/>
      <c r="U1459" s="6"/>
      <c r="V1459" s="6"/>
      <c r="W1459" s="6"/>
      <c r="X1459" s="6"/>
      <c r="Y1459" s="6"/>
      <c r="Z1459" s="6"/>
      <c r="AA1459" s="6"/>
      <c r="AB1459" s="6"/>
      <c r="AC1459" s="6"/>
      <c r="AD1459" s="6"/>
      <c r="AE1459" s="6"/>
    </row>
    <row r="1460" spans="8:31" s="4" customFormat="1" ht="15" customHeight="1" x14ac:dyDescent="0.2">
      <c r="H1460" s="5"/>
      <c r="J1460" s="107"/>
      <c r="L1460" s="6"/>
      <c r="M1460" s="6"/>
      <c r="N1460" s="6"/>
      <c r="O1460" s="6"/>
      <c r="P1460" s="6"/>
      <c r="Q1460" s="6"/>
      <c r="R1460" s="6"/>
      <c r="S1460" s="6"/>
      <c r="T1460" s="6"/>
      <c r="U1460" s="6"/>
      <c r="V1460" s="6"/>
      <c r="W1460" s="6"/>
      <c r="X1460" s="6"/>
      <c r="Y1460" s="6"/>
      <c r="Z1460" s="6"/>
      <c r="AA1460" s="6"/>
      <c r="AB1460" s="6"/>
      <c r="AC1460" s="6"/>
      <c r="AD1460" s="6"/>
      <c r="AE1460" s="6"/>
    </row>
    <row r="1461" spans="8:31" s="4" customFormat="1" ht="15" customHeight="1" x14ac:dyDescent="0.2">
      <c r="H1461" s="5"/>
      <c r="J1461" s="107"/>
      <c r="L1461" s="6"/>
      <c r="M1461" s="6"/>
      <c r="N1461" s="6"/>
      <c r="O1461" s="6"/>
      <c r="P1461" s="6"/>
      <c r="Q1461" s="6"/>
      <c r="R1461" s="6"/>
      <c r="S1461" s="6"/>
      <c r="T1461" s="6"/>
      <c r="U1461" s="6"/>
      <c r="V1461" s="6"/>
      <c r="W1461" s="6"/>
      <c r="X1461" s="6"/>
      <c r="Y1461" s="6"/>
      <c r="Z1461" s="6"/>
      <c r="AA1461" s="6"/>
      <c r="AB1461" s="6"/>
      <c r="AC1461" s="6"/>
      <c r="AD1461" s="6"/>
      <c r="AE1461" s="6"/>
    </row>
    <row r="1462" spans="8:31" s="4" customFormat="1" ht="15" customHeight="1" x14ac:dyDescent="0.2">
      <c r="H1462" s="5"/>
      <c r="J1462" s="107"/>
      <c r="L1462" s="6"/>
      <c r="M1462" s="6"/>
      <c r="N1462" s="6"/>
      <c r="O1462" s="6"/>
      <c r="P1462" s="6"/>
      <c r="Q1462" s="6"/>
      <c r="R1462" s="6"/>
      <c r="S1462" s="6"/>
      <c r="T1462" s="6"/>
      <c r="U1462" s="6"/>
      <c r="V1462" s="6"/>
      <c r="W1462" s="6"/>
      <c r="X1462" s="6"/>
      <c r="Y1462" s="6"/>
      <c r="Z1462" s="6"/>
      <c r="AA1462" s="6"/>
      <c r="AB1462" s="6"/>
      <c r="AC1462" s="6"/>
      <c r="AD1462" s="6"/>
      <c r="AE1462" s="6"/>
    </row>
    <row r="1463" spans="8:31" s="4" customFormat="1" ht="15" customHeight="1" x14ac:dyDescent="0.2">
      <c r="H1463" s="5"/>
      <c r="J1463" s="107"/>
      <c r="L1463" s="6"/>
      <c r="M1463" s="6"/>
      <c r="N1463" s="6"/>
      <c r="O1463" s="6"/>
      <c r="P1463" s="6"/>
      <c r="Q1463" s="6"/>
      <c r="R1463" s="6"/>
      <c r="S1463" s="6"/>
      <c r="T1463" s="6"/>
      <c r="U1463" s="6"/>
      <c r="V1463" s="6"/>
      <c r="W1463" s="6"/>
      <c r="X1463" s="6"/>
      <c r="Y1463" s="6"/>
      <c r="Z1463" s="6"/>
      <c r="AA1463" s="6"/>
      <c r="AB1463" s="6"/>
      <c r="AC1463" s="6"/>
      <c r="AD1463" s="6"/>
      <c r="AE1463" s="6"/>
    </row>
    <row r="1464" spans="8:31" s="4" customFormat="1" ht="15" customHeight="1" x14ac:dyDescent="0.2">
      <c r="H1464" s="5"/>
      <c r="J1464" s="107"/>
      <c r="L1464" s="6"/>
      <c r="M1464" s="6"/>
      <c r="N1464" s="6"/>
      <c r="O1464" s="6"/>
      <c r="P1464" s="6"/>
      <c r="Q1464" s="6"/>
      <c r="R1464" s="6"/>
      <c r="S1464" s="6"/>
      <c r="T1464" s="6"/>
      <c r="U1464" s="6"/>
      <c r="V1464" s="6"/>
      <c r="W1464" s="6"/>
      <c r="X1464" s="6"/>
      <c r="Y1464" s="6"/>
      <c r="Z1464" s="6"/>
      <c r="AA1464" s="6"/>
      <c r="AB1464" s="6"/>
      <c r="AC1464" s="6"/>
      <c r="AD1464" s="6"/>
      <c r="AE1464" s="6"/>
    </row>
    <row r="1465" spans="8:31" s="4" customFormat="1" ht="15" customHeight="1" x14ac:dyDescent="0.2">
      <c r="H1465" s="5"/>
      <c r="J1465" s="107"/>
      <c r="L1465" s="6"/>
      <c r="M1465" s="6"/>
      <c r="N1465" s="6"/>
      <c r="O1465" s="6"/>
      <c r="P1465" s="6"/>
      <c r="Q1465" s="6"/>
      <c r="R1465" s="6"/>
      <c r="S1465" s="6"/>
      <c r="T1465" s="6"/>
      <c r="U1465" s="6"/>
      <c r="V1465" s="6"/>
      <c r="W1465" s="6"/>
      <c r="X1465" s="6"/>
      <c r="Y1465" s="6"/>
      <c r="Z1465" s="6"/>
      <c r="AA1465" s="6"/>
      <c r="AB1465" s="6"/>
      <c r="AC1465" s="6"/>
      <c r="AD1465" s="6"/>
      <c r="AE1465" s="6"/>
    </row>
    <row r="1466" spans="8:31" s="4" customFormat="1" ht="15" customHeight="1" x14ac:dyDescent="0.2">
      <c r="H1466" s="5"/>
      <c r="J1466" s="107"/>
      <c r="L1466" s="6"/>
      <c r="M1466" s="6"/>
      <c r="N1466" s="6"/>
      <c r="O1466" s="6"/>
      <c r="P1466" s="6"/>
      <c r="Q1466" s="6"/>
      <c r="R1466" s="6"/>
      <c r="S1466" s="6"/>
      <c r="T1466" s="6"/>
      <c r="U1466" s="6"/>
      <c r="V1466" s="6"/>
      <c r="W1466" s="6"/>
      <c r="X1466" s="6"/>
      <c r="Y1466" s="6"/>
      <c r="Z1466" s="6"/>
      <c r="AA1466" s="6"/>
      <c r="AB1466" s="6"/>
      <c r="AC1466" s="6"/>
      <c r="AD1466" s="6"/>
      <c r="AE1466" s="6"/>
    </row>
    <row r="1467" spans="8:31" s="4" customFormat="1" ht="15" customHeight="1" x14ac:dyDescent="0.2">
      <c r="H1467" s="5"/>
      <c r="J1467" s="107"/>
      <c r="L1467" s="6"/>
      <c r="M1467" s="6"/>
      <c r="N1467" s="6"/>
      <c r="O1467" s="6"/>
      <c r="P1467" s="6"/>
      <c r="Q1467" s="6"/>
      <c r="R1467" s="6"/>
      <c r="S1467" s="6"/>
      <c r="T1467" s="6"/>
      <c r="U1467" s="6"/>
      <c r="V1467" s="6"/>
      <c r="W1467" s="6"/>
      <c r="X1467" s="6"/>
      <c r="Y1467" s="6"/>
      <c r="Z1467" s="6"/>
      <c r="AA1467" s="6"/>
      <c r="AB1467" s="6"/>
      <c r="AC1467" s="6"/>
      <c r="AD1467" s="6"/>
      <c r="AE1467" s="6"/>
    </row>
    <row r="1468" spans="8:31" s="4" customFormat="1" ht="15" customHeight="1" x14ac:dyDescent="0.2">
      <c r="H1468" s="5"/>
      <c r="J1468" s="107"/>
      <c r="L1468" s="6"/>
      <c r="M1468" s="6"/>
      <c r="N1468" s="6"/>
      <c r="O1468" s="6"/>
      <c r="P1468" s="6"/>
      <c r="Q1468" s="6"/>
      <c r="R1468" s="6"/>
      <c r="S1468" s="6"/>
      <c r="T1468" s="6"/>
      <c r="U1468" s="6"/>
      <c r="V1468" s="6"/>
      <c r="W1468" s="6"/>
      <c r="X1468" s="6"/>
      <c r="Y1468" s="6"/>
      <c r="Z1468" s="6"/>
      <c r="AA1468" s="6"/>
      <c r="AB1468" s="6"/>
      <c r="AC1468" s="6"/>
      <c r="AD1468" s="6"/>
      <c r="AE1468" s="6"/>
    </row>
    <row r="1469" spans="8:31" s="4" customFormat="1" ht="15" customHeight="1" x14ac:dyDescent="0.2">
      <c r="H1469" s="5"/>
      <c r="J1469" s="107"/>
      <c r="L1469" s="6"/>
      <c r="M1469" s="6"/>
      <c r="N1469" s="6"/>
      <c r="O1469" s="6"/>
      <c r="P1469" s="6"/>
      <c r="Q1469" s="6"/>
      <c r="R1469" s="6"/>
      <c r="S1469" s="6"/>
      <c r="T1469" s="6"/>
      <c r="U1469" s="6"/>
      <c r="V1469" s="6"/>
      <c r="W1469" s="6"/>
      <c r="X1469" s="6"/>
      <c r="Y1469" s="6"/>
      <c r="Z1469" s="6"/>
      <c r="AA1469" s="6"/>
      <c r="AB1469" s="6"/>
      <c r="AC1469" s="6"/>
      <c r="AD1469" s="6"/>
      <c r="AE1469" s="6"/>
    </row>
    <row r="1470" spans="8:31" s="4" customFormat="1" ht="15" customHeight="1" x14ac:dyDescent="0.2">
      <c r="H1470" s="5"/>
      <c r="J1470" s="107"/>
      <c r="L1470" s="6"/>
      <c r="M1470" s="6"/>
      <c r="N1470" s="6"/>
      <c r="O1470" s="6"/>
      <c r="P1470" s="6"/>
      <c r="Q1470" s="6"/>
      <c r="R1470" s="6"/>
      <c r="S1470" s="6"/>
      <c r="T1470" s="6"/>
      <c r="U1470" s="6"/>
      <c r="V1470" s="6"/>
      <c r="W1470" s="6"/>
      <c r="X1470" s="6"/>
      <c r="Y1470" s="6"/>
      <c r="Z1470" s="6"/>
      <c r="AA1470" s="6"/>
      <c r="AB1470" s="6"/>
      <c r="AC1470" s="6"/>
      <c r="AD1470" s="6"/>
      <c r="AE1470" s="6"/>
    </row>
    <row r="1471" spans="8:31" s="4" customFormat="1" ht="15" customHeight="1" x14ac:dyDescent="0.2">
      <c r="H1471" s="5"/>
      <c r="J1471" s="107"/>
      <c r="L1471" s="6"/>
      <c r="M1471" s="6"/>
      <c r="N1471" s="6"/>
      <c r="O1471" s="6"/>
      <c r="P1471" s="6"/>
      <c r="Q1471" s="6"/>
      <c r="R1471" s="6"/>
      <c r="S1471" s="6"/>
      <c r="T1471" s="6"/>
      <c r="U1471" s="6"/>
      <c r="V1471" s="6"/>
      <c r="W1471" s="6"/>
      <c r="X1471" s="6"/>
      <c r="Y1471" s="6"/>
      <c r="Z1471" s="6"/>
      <c r="AA1471" s="6"/>
      <c r="AB1471" s="6"/>
      <c r="AC1471" s="6"/>
      <c r="AD1471" s="6"/>
      <c r="AE1471" s="6"/>
    </row>
    <row r="1472" spans="8:31" s="4" customFormat="1" ht="15" customHeight="1" x14ac:dyDescent="0.2">
      <c r="H1472" s="5"/>
      <c r="J1472" s="107"/>
      <c r="L1472" s="6"/>
      <c r="M1472" s="6"/>
      <c r="N1472" s="6"/>
      <c r="O1472" s="6"/>
      <c r="P1472" s="6"/>
      <c r="Q1472" s="6"/>
      <c r="R1472" s="6"/>
      <c r="S1472" s="6"/>
      <c r="T1472" s="6"/>
      <c r="U1472" s="6"/>
      <c r="V1472" s="6"/>
      <c r="W1472" s="6"/>
      <c r="X1472" s="6"/>
      <c r="Y1472" s="6"/>
      <c r="Z1472" s="6"/>
      <c r="AA1472" s="6"/>
      <c r="AB1472" s="6"/>
      <c r="AC1472" s="6"/>
      <c r="AD1472" s="6"/>
      <c r="AE1472" s="6"/>
    </row>
    <row r="1473" spans="8:31" s="4" customFormat="1" ht="15" customHeight="1" x14ac:dyDescent="0.2">
      <c r="H1473" s="5"/>
      <c r="J1473" s="107"/>
      <c r="L1473" s="6"/>
      <c r="M1473" s="6"/>
      <c r="N1473" s="6"/>
      <c r="O1473" s="6"/>
      <c r="P1473" s="6"/>
      <c r="Q1473" s="6"/>
      <c r="R1473" s="6"/>
      <c r="S1473" s="6"/>
      <c r="T1473" s="6"/>
      <c r="U1473" s="6"/>
      <c r="V1473" s="6"/>
      <c r="W1473" s="6"/>
      <c r="X1473" s="6"/>
      <c r="Y1473" s="6"/>
      <c r="Z1473" s="6"/>
      <c r="AA1473" s="6"/>
      <c r="AB1473" s="6"/>
      <c r="AC1473" s="6"/>
      <c r="AD1473" s="6"/>
      <c r="AE1473" s="6"/>
    </row>
    <row r="1474" spans="8:31" s="4" customFormat="1" ht="15" customHeight="1" x14ac:dyDescent="0.2">
      <c r="H1474" s="5"/>
      <c r="J1474" s="107"/>
      <c r="L1474" s="6"/>
      <c r="M1474" s="6"/>
      <c r="N1474" s="6"/>
      <c r="O1474" s="6"/>
      <c r="P1474" s="6"/>
      <c r="Q1474" s="6"/>
      <c r="R1474" s="6"/>
      <c r="S1474" s="6"/>
      <c r="T1474" s="6"/>
      <c r="U1474" s="6"/>
      <c r="V1474" s="6"/>
      <c r="W1474" s="6"/>
      <c r="X1474" s="6"/>
      <c r="Y1474" s="6"/>
      <c r="Z1474" s="6"/>
      <c r="AA1474" s="6"/>
      <c r="AB1474" s="6"/>
      <c r="AC1474" s="6"/>
      <c r="AD1474" s="6"/>
      <c r="AE1474" s="6"/>
    </row>
    <row r="1475" spans="8:31" s="4" customFormat="1" ht="15" customHeight="1" x14ac:dyDescent="0.2">
      <c r="H1475" s="5"/>
      <c r="J1475" s="107"/>
      <c r="L1475" s="6"/>
      <c r="M1475" s="6"/>
      <c r="N1475" s="6"/>
      <c r="O1475" s="6"/>
      <c r="P1475" s="6"/>
      <c r="Q1475" s="6"/>
      <c r="R1475" s="6"/>
      <c r="S1475" s="6"/>
      <c r="T1475" s="6"/>
      <c r="U1475" s="6"/>
      <c r="V1475" s="6"/>
      <c r="W1475" s="6"/>
      <c r="X1475" s="6"/>
      <c r="Y1475" s="6"/>
      <c r="Z1475" s="6"/>
      <c r="AA1475" s="6"/>
      <c r="AB1475" s="6"/>
      <c r="AC1475" s="6"/>
      <c r="AD1475" s="6"/>
      <c r="AE1475" s="6"/>
    </row>
    <row r="1476" spans="8:31" s="4" customFormat="1" ht="15" customHeight="1" x14ac:dyDescent="0.2">
      <c r="H1476" s="5"/>
      <c r="J1476" s="107"/>
      <c r="L1476" s="6"/>
      <c r="M1476" s="6"/>
      <c r="N1476" s="6"/>
      <c r="O1476" s="6"/>
      <c r="P1476" s="6"/>
      <c r="Q1476" s="6"/>
      <c r="R1476" s="6"/>
      <c r="S1476" s="6"/>
      <c r="T1476" s="6"/>
      <c r="U1476" s="6"/>
      <c r="V1476" s="6"/>
      <c r="W1476" s="6"/>
      <c r="X1476" s="6"/>
      <c r="Y1476" s="6"/>
      <c r="Z1476" s="6"/>
      <c r="AA1476" s="6"/>
      <c r="AB1476" s="6"/>
      <c r="AC1476" s="6"/>
      <c r="AD1476" s="6"/>
      <c r="AE1476" s="6"/>
    </row>
    <row r="1477" spans="8:31" s="4" customFormat="1" ht="15" customHeight="1" x14ac:dyDescent="0.2">
      <c r="H1477" s="5"/>
      <c r="J1477" s="107"/>
      <c r="L1477" s="6"/>
      <c r="M1477" s="6"/>
      <c r="N1477" s="6"/>
      <c r="O1477" s="6"/>
      <c r="P1477" s="6"/>
      <c r="Q1477" s="6"/>
      <c r="R1477" s="6"/>
      <c r="S1477" s="6"/>
      <c r="T1477" s="6"/>
      <c r="U1477" s="6"/>
      <c r="V1477" s="6"/>
      <c r="W1477" s="6"/>
      <c r="X1477" s="6"/>
      <c r="Y1477" s="6"/>
      <c r="Z1477" s="6"/>
      <c r="AA1477" s="6"/>
      <c r="AB1477" s="6"/>
      <c r="AC1477" s="6"/>
      <c r="AD1477" s="6"/>
      <c r="AE1477" s="6"/>
    </row>
    <row r="1478" spans="8:31" s="4" customFormat="1" ht="15" customHeight="1" x14ac:dyDescent="0.2">
      <c r="H1478" s="5"/>
      <c r="J1478" s="107"/>
      <c r="L1478" s="6"/>
      <c r="M1478" s="6"/>
      <c r="N1478" s="6"/>
      <c r="O1478" s="6"/>
      <c r="P1478" s="6"/>
      <c r="Q1478" s="6"/>
      <c r="R1478" s="6"/>
      <c r="S1478" s="6"/>
      <c r="T1478" s="6"/>
      <c r="U1478" s="6"/>
      <c r="V1478" s="6"/>
      <c r="W1478" s="6"/>
      <c r="X1478" s="6"/>
      <c r="Y1478" s="6"/>
      <c r="Z1478" s="6"/>
      <c r="AA1478" s="6"/>
      <c r="AB1478" s="6"/>
      <c r="AC1478" s="6"/>
      <c r="AD1478" s="6"/>
      <c r="AE1478" s="6"/>
    </row>
    <row r="1479" spans="8:31" s="4" customFormat="1" ht="15" customHeight="1" x14ac:dyDescent="0.2">
      <c r="H1479" s="5"/>
      <c r="J1479" s="107"/>
      <c r="L1479" s="6"/>
      <c r="M1479" s="6"/>
      <c r="N1479" s="6"/>
      <c r="O1479" s="6"/>
      <c r="P1479" s="6"/>
      <c r="Q1479" s="6"/>
      <c r="R1479" s="6"/>
      <c r="S1479" s="6"/>
      <c r="T1479" s="6"/>
      <c r="U1479" s="6"/>
      <c r="V1479" s="6"/>
      <c r="W1479" s="6"/>
      <c r="X1479" s="6"/>
      <c r="Y1479" s="6"/>
      <c r="Z1479" s="6"/>
      <c r="AA1479" s="6"/>
      <c r="AB1479" s="6"/>
      <c r="AC1479" s="6"/>
      <c r="AD1479" s="6"/>
      <c r="AE1479" s="6"/>
    </row>
    <row r="1480" spans="8:31" s="4" customFormat="1" ht="15" customHeight="1" x14ac:dyDescent="0.2">
      <c r="H1480" s="5"/>
      <c r="J1480" s="107"/>
      <c r="L1480" s="6"/>
      <c r="M1480" s="6"/>
      <c r="N1480" s="6"/>
      <c r="O1480" s="6"/>
      <c r="P1480" s="6"/>
      <c r="Q1480" s="6"/>
      <c r="R1480" s="6"/>
      <c r="S1480" s="6"/>
      <c r="T1480" s="6"/>
      <c r="U1480" s="6"/>
      <c r="V1480" s="6"/>
      <c r="W1480" s="6"/>
      <c r="X1480" s="6"/>
      <c r="Y1480" s="6"/>
      <c r="Z1480" s="6"/>
      <c r="AA1480" s="6"/>
      <c r="AB1480" s="6"/>
      <c r="AC1480" s="6"/>
      <c r="AD1480" s="6"/>
      <c r="AE1480" s="6"/>
    </row>
    <row r="1481" spans="8:31" s="4" customFormat="1" ht="15" customHeight="1" x14ac:dyDescent="0.2">
      <c r="H1481" s="5"/>
      <c r="J1481" s="107"/>
      <c r="L1481" s="6"/>
      <c r="M1481" s="6"/>
      <c r="N1481" s="6"/>
      <c r="O1481" s="6"/>
      <c r="P1481" s="6"/>
      <c r="Q1481" s="6"/>
      <c r="R1481" s="6"/>
      <c r="S1481" s="6"/>
      <c r="T1481" s="6"/>
      <c r="U1481" s="6"/>
      <c r="V1481" s="6"/>
      <c r="W1481" s="6"/>
      <c r="X1481" s="6"/>
      <c r="Y1481" s="6"/>
      <c r="Z1481" s="6"/>
      <c r="AA1481" s="6"/>
      <c r="AB1481" s="6"/>
      <c r="AC1481" s="6"/>
      <c r="AD1481" s="6"/>
      <c r="AE1481" s="6"/>
    </row>
    <row r="1482" spans="8:31" s="4" customFormat="1" ht="15" customHeight="1" x14ac:dyDescent="0.2">
      <c r="H1482" s="5"/>
      <c r="J1482" s="107"/>
      <c r="L1482" s="6"/>
      <c r="M1482" s="6"/>
      <c r="N1482" s="6"/>
      <c r="O1482" s="6"/>
      <c r="P1482" s="6"/>
      <c r="Q1482" s="6"/>
      <c r="R1482" s="6"/>
      <c r="S1482" s="6"/>
      <c r="T1482" s="6"/>
      <c r="U1482" s="6"/>
      <c r="V1482" s="6"/>
      <c r="W1482" s="6"/>
      <c r="X1482" s="6"/>
      <c r="Y1482" s="6"/>
      <c r="Z1482" s="6"/>
      <c r="AA1482" s="6"/>
      <c r="AB1482" s="6"/>
      <c r="AC1482" s="6"/>
      <c r="AD1482" s="6"/>
      <c r="AE1482" s="6"/>
    </row>
    <row r="1483" spans="8:31" s="4" customFormat="1" ht="15" customHeight="1" x14ac:dyDescent="0.2">
      <c r="H1483" s="5"/>
      <c r="J1483" s="107"/>
      <c r="L1483" s="6"/>
      <c r="M1483" s="6"/>
      <c r="N1483" s="6"/>
      <c r="O1483" s="6"/>
      <c r="P1483" s="6"/>
      <c r="Q1483" s="6"/>
      <c r="R1483" s="6"/>
      <c r="S1483" s="6"/>
      <c r="T1483" s="6"/>
      <c r="U1483" s="6"/>
      <c r="V1483" s="6"/>
      <c r="W1483" s="6"/>
      <c r="X1483" s="6"/>
      <c r="Y1483" s="6"/>
      <c r="Z1483" s="6"/>
      <c r="AA1483" s="6"/>
      <c r="AB1483" s="6"/>
      <c r="AC1483" s="6"/>
      <c r="AD1483" s="6"/>
      <c r="AE1483" s="6"/>
    </row>
    <row r="1484" spans="8:31" s="4" customFormat="1" ht="15" customHeight="1" x14ac:dyDescent="0.2">
      <c r="H1484" s="5"/>
      <c r="J1484" s="107"/>
      <c r="L1484" s="6"/>
      <c r="M1484" s="6"/>
      <c r="N1484" s="6"/>
      <c r="O1484" s="6"/>
      <c r="P1484" s="6"/>
      <c r="Q1484" s="6"/>
      <c r="R1484" s="6"/>
      <c r="S1484" s="6"/>
      <c r="T1484" s="6"/>
      <c r="U1484" s="6"/>
      <c r="V1484" s="6"/>
      <c r="W1484" s="6"/>
      <c r="X1484" s="6"/>
      <c r="Y1484" s="6"/>
      <c r="Z1484" s="6"/>
      <c r="AA1484" s="6"/>
      <c r="AB1484" s="6"/>
      <c r="AC1484" s="6"/>
      <c r="AD1484" s="6"/>
      <c r="AE1484" s="6"/>
    </row>
    <row r="1485" spans="8:31" s="4" customFormat="1" ht="15" customHeight="1" x14ac:dyDescent="0.2">
      <c r="H1485" s="5"/>
      <c r="J1485" s="107"/>
      <c r="L1485" s="6"/>
      <c r="M1485" s="6"/>
      <c r="N1485" s="6"/>
      <c r="O1485" s="6"/>
      <c r="P1485" s="6"/>
      <c r="Q1485" s="6"/>
      <c r="R1485" s="6"/>
      <c r="S1485" s="6"/>
      <c r="T1485" s="6"/>
      <c r="U1485" s="6"/>
      <c r="V1485" s="6"/>
      <c r="W1485" s="6"/>
      <c r="X1485" s="6"/>
      <c r="Y1485" s="6"/>
      <c r="Z1485" s="6"/>
      <c r="AA1485" s="6"/>
      <c r="AB1485" s="6"/>
      <c r="AC1485" s="6"/>
      <c r="AD1485" s="6"/>
      <c r="AE1485" s="6"/>
    </row>
    <row r="1486" spans="8:31" s="4" customFormat="1" ht="15" customHeight="1" x14ac:dyDescent="0.2">
      <c r="H1486" s="5"/>
      <c r="J1486" s="107"/>
      <c r="L1486" s="6"/>
      <c r="M1486" s="6"/>
      <c r="N1486" s="6"/>
      <c r="O1486" s="6"/>
      <c r="P1486" s="6"/>
      <c r="Q1486" s="6"/>
      <c r="R1486" s="6"/>
      <c r="S1486" s="6"/>
      <c r="T1486" s="6"/>
      <c r="U1486" s="6"/>
      <c r="V1486" s="6"/>
      <c r="W1486" s="6"/>
      <c r="X1486" s="6"/>
      <c r="Y1486" s="6"/>
      <c r="Z1486" s="6"/>
      <c r="AA1486" s="6"/>
      <c r="AB1486" s="6"/>
      <c r="AC1486" s="6"/>
      <c r="AD1486" s="6"/>
      <c r="AE1486" s="6"/>
    </row>
    <row r="1487" spans="8:31" s="4" customFormat="1" ht="15" customHeight="1" x14ac:dyDescent="0.2">
      <c r="H1487" s="5"/>
      <c r="J1487" s="107"/>
      <c r="L1487" s="6"/>
      <c r="M1487" s="6"/>
      <c r="N1487" s="6"/>
      <c r="O1487" s="6"/>
      <c r="P1487" s="6"/>
      <c r="Q1487" s="6"/>
      <c r="R1487" s="6"/>
      <c r="S1487" s="6"/>
      <c r="T1487" s="6"/>
      <c r="U1487" s="6"/>
      <c r="V1487" s="6"/>
      <c r="W1487" s="6"/>
      <c r="X1487" s="6"/>
      <c r="Y1487" s="6"/>
      <c r="Z1487" s="6"/>
      <c r="AA1487" s="6"/>
      <c r="AB1487" s="6"/>
      <c r="AC1487" s="6"/>
      <c r="AD1487" s="6"/>
      <c r="AE1487" s="6"/>
    </row>
    <row r="1488" spans="8:31" s="4" customFormat="1" ht="15" customHeight="1" x14ac:dyDescent="0.2">
      <c r="H1488" s="5"/>
      <c r="J1488" s="107"/>
      <c r="L1488" s="6"/>
      <c r="M1488" s="6"/>
      <c r="N1488" s="6"/>
      <c r="O1488" s="6"/>
      <c r="P1488" s="6"/>
      <c r="Q1488" s="6"/>
      <c r="R1488" s="6"/>
      <c r="S1488" s="6"/>
      <c r="T1488" s="6"/>
      <c r="U1488" s="6"/>
      <c r="V1488" s="6"/>
      <c r="W1488" s="6"/>
      <c r="X1488" s="6"/>
      <c r="Y1488" s="6"/>
      <c r="Z1488" s="6"/>
      <c r="AA1488" s="6"/>
      <c r="AB1488" s="6"/>
      <c r="AC1488" s="6"/>
      <c r="AD1488" s="6"/>
      <c r="AE1488" s="6"/>
    </row>
    <row r="1489" spans="8:31" s="4" customFormat="1" ht="15" customHeight="1" x14ac:dyDescent="0.2">
      <c r="H1489" s="5"/>
      <c r="J1489" s="107"/>
      <c r="L1489" s="6"/>
      <c r="M1489" s="6"/>
      <c r="N1489" s="6"/>
      <c r="O1489" s="6"/>
      <c r="P1489" s="6"/>
      <c r="Q1489" s="6"/>
      <c r="R1489" s="6"/>
      <c r="S1489" s="6"/>
      <c r="T1489" s="6"/>
      <c r="U1489" s="6"/>
      <c r="V1489" s="6"/>
      <c r="W1489" s="6"/>
      <c r="X1489" s="6"/>
      <c r="Y1489" s="6"/>
      <c r="Z1489" s="6"/>
      <c r="AA1489" s="6"/>
      <c r="AB1489" s="6"/>
      <c r="AC1489" s="6"/>
      <c r="AD1489" s="6"/>
      <c r="AE1489" s="6"/>
    </row>
    <row r="1490" spans="8:31" s="4" customFormat="1" ht="15" customHeight="1" x14ac:dyDescent="0.2">
      <c r="H1490" s="5"/>
      <c r="J1490" s="107"/>
      <c r="L1490" s="6"/>
      <c r="M1490" s="6"/>
      <c r="N1490" s="6"/>
      <c r="O1490" s="6"/>
      <c r="P1490" s="6"/>
      <c r="Q1490" s="6"/>
      <c r="R1490" s="6"/>
      <c r="S1490" s="6"/>
      <c r="T1490" s="6"/>
      <c r="U1490" s="6"/>
      <c r="V1490" s="6"/>
      <c r="W1490" s="6"/>
      <c r="X1490" s="6"/>
      <c r="Y1490" s="6"/>
      <c r="Z1490" s="6"/>
      <c r="AA1490" s="6"/>
      <c r="AB1490" s="6"/>
      <c r="AC1490" s="6"/>
      <c r="AD1490" s="6"/>
      <c r="AE1490" s="6"/>
    </row>
    <row r="1491" spans="8:31" s="4" customFormat="1" ht="15" customHeight="1" x14ac:dyDescent="0.2">
      <c r="H1491" s="5"/>
      <c r="J1491" s="107"/>
      <c r="L1491" s="6"/>
      <c r="M1491" s="6"/>
      <c r="N1491" s="6"/>
      <c r="O1491" s="6"/>
      <c r="P1491" s="6"/>
      <c r="Q1491" s="6"/>
      <c r="R1491" s="6"/>
      <c r="S1491" s="6"/>
      <c r="T1491" s="6"/>
      <c r="U1491" s="6"/>
      <c r="V1491" s="6"/>
      <c r="W1491" s="6"/>
      <c r="X1491" s="6"/>
      <c r="Y1491" s="6"/>
      <c r="Z1491" s="6"/>
      <c r="AA1491" s="6"/>
      <c r="AB1491" s="6"/>
      <c r="AC1491" s="6"/>
      <c r="AD1491" s="6"/>
      <c r="AE1491" s="6"/>
    </row>
    <row r="1492" spans="8:31" s="4" customFormat="1" ht="15" customHeight="1" x14ac:dyDescent="0.2">
      <c r="H1492" s="5"/>
      <c r="J1492" s="107"/>
      <c r="L1492" s="6"/>
      <c r="M1492" s="6"/>
      <c r="N1492" s="6"/>
      <c r="O1492" s="6"/>
      <c r="P1492" s="6"/>
      <c r="Q1492" s="6"/>
      <c r="R1492" s="6"/>
      <c r="S1492" s="6"/>
      <c r="T1492" s="6"/>
      <c r="U1492" s="6"/>
      <c r="V1492" s="6"/>
      <c r="W1492" s="6"/>
      <c r="X1492" s="6"/>
      <c r="Y1492" s="6"/>
      <c r="Z1492" s="6"/>
      <c r="AA1492" s="6"/>
      <c r="AB1492" s="6"/>
      <c r="AC1492" s="6"/>
      <c r="AD1492" s="6"/>
      <c r="AE1492" s="6"/>
    </row>
    <row r="1493" spans="8:31" s="4" customFormat="1" ht="15" customHeight="1" x14ac:dyDescent="0.2">
      <c r="H1493" s="5"/>
      <c r="J1493" s="107"/>
      <c r="L1493" s="6"/>
      <c r="M1493" s="6"/>
      <c r="N1493" s="6"/>
      <c r="O1493" s="6"/>
      <c r="P1493" s="6"/>
      <c r="Q1493" s="6"/>
      <c r="R1493" s="6"/>
      <c r="S1493" s="6"/>
      <c r="T1493" s="6"/>
      <c r="U1493" s="6"/>
      <c r="V1493" s="6"/>
      <c r="W1493" s="6"/>
      <c r="X1493" s="6"/>
      <c r="Y1493" s="6"/>
      <c r="Z1493" s="6"/>
      <c r="AA1493" s="6"/>
      <c r="AB1493" s="6"/>
      <c r="AC1493" s="6"/>
      <c r="AD1493" s="6"/>
      <c r="AE1493" s="6"/>
    </row>
    <row r="1494" spans="8:31" s="4" customFormat="1" ht="15" customHeight="1" x14ac:dyDescent="0.2">
      <c r="H1494" s="5"/>
      <c r="J1494" s="107"/>
      <c r="L1494" s="6"/>
      <c r="M1494" s="6"/>
      <c r="N1494" s="6"/>
      <c r="O1494" s="6"/>
      <c r="P1494" s="6"/>
      <c r="Q1494" s="6"/>
      <c r="R1494" s="6"/>
      <c r="S1494" s="6"/>
      <c r="T1494" s="6"/>
      <c r="U1494" s="6"/>
      <c r="V1494" s="6"/>
      <c r="W1494" s="6"/>
      <c r="X1494" s="6"/>
      <c r="Y1494" s="6"/>
      <c r="Z1494" s="6"/>
      <c r="AA1494" s="6"/>
      <c r="AB1494" s="6"/>
      <c r="AC1494" s="6"/>
      <c r="AD1494" s="6"/>
      <c r="AE1494" s="6"/>
    </row>
    <row r="1495" spans="8:31" s="4" customFormat="1" ht="15" customHeight="1" x14ac:dyDescent="0.2">
      <c r="H1495" s="5"/>
      <c r="J1495" s="107"/>
      <c r="L1495" s="6"/>
      <c r="M1495" s="6"/>
      <c r="N1495" s="6"/>
      <c r="O1495" s="6"/>
      <c r="P1495" s="6"/>
      <c r="Q1495" s="6"/>
      <c r="R1495" s="6"/>
      <c r="S1495" s="6"/>
      <c r="T1495" s="6"/>
      <c r="U1495" s="6"/>
      <c r="V1495" s="6"/>
      <c r="W1495" s="6"/>
      <c r="X1495" s="6"/>
      <c r="Y1495" s="6"/>
      <c r="Z1495" s="6"/>
      <c r="AA1495" s="6"/>
      <c r="AB1495" s="6"/>
      <c r="AC1495" s="6"/>
      <c r="AD1495" s="6"/>
      <c r="AE1495" s="6"/>
    </row>
    <row r="1496" spans="8:31" s="4" customFormat="1" ht="15" customHeight="1" x14ac:dyDescent="0.2">
      <c r="H1496" s="5"/>
      <c r="J1496" s="107"/>
      <c r="L1496" s="6"/>
      <c r="M1496" s="6"/>
      <c r="N1496" s="6"/>
      <c r="O1496" s="6"/>
      <c r="P1496" s="6"/>
      <c r="Q1496" s="6"/>
      <c r="R1496" s="6"/>
      <c r="S1496" s="6"/>
      <c r="T1496" s="6"/>
      <c r="U1496" s="6"/>
      <c r="V1496" s="6"/>
      <c r="W1496" s="6"/>
      <c r="X1496" s="6"/>
      <c r="Y1496" s="6"/>
      <c r="Z1496" s="6"/>
      <c r="AA1496" s="6"/>
      <c r="AB1496" s="6"/>
      <c r="AC1496" s="6"/>
      <c r="AD1496" s="6"/>
      <c r="AE1496" s="6"/>
    </row>
    <row r="1497" spans="8:31" s="4" customFormat="1" ht="15" customHeight="1" x14ac:dyDescent="0.2">
      <c r="H1497" s="5"/>
      <c r="J1497" s="107"/>
      <c r="L1497" s="6"/>
      <c r="M1497" s="6"/>
      <c r="N1497" s="6"/>
      <c r="O1497" s="6"/>
      <c r="P1497" s="6"/>
      <c r="Q1497" s="6"/>
      <c r="R1497" s="6"/>
      <c r="S1497" s="6"/>
      <c r="T1497" s="6"/>
      <c r="U1497" s="6"/>
      <c r="V1497" s="6"/>
      <c r="W1497" s="6"/>
      <c r="X1497" s="6"/>
      <c r="Y1497" s="6"/>
      <c r="Z1497" s="6"/>
      <c r="AA1497" s="6"/>
      <c r="AB1497" s="6"/>
      <c r="AC1497" s="6"/>
      <c r="AD1497" s="6"/>
      <c r="AE1497" s="6"/>
    </row>
    <row r="1498" spans="8:31" s="4" customFormat="1" ht="15" customHeight="1" x14ac:dyDescent="0.2">
      <c r="H1498" s="5"/>
      <c r="J1498" s="107"/>
      <c r="L1498" s="6"/>
      <c r="M1498" s="6"/>
      <c r="N1498" s="6"/>
      <c r="O1498" s="6"/>
      <c r="P1498" s="6"/>
      <c r="Q1498" s="6"/>
      <c r="R1498" s="6"/>
      <c r="S1498" s="6"/>
      <c r="T1498" s="6"/>
      <c r="U1498" s="6"/>
      <c r="V1498" s="6"/>
      <c r="W1498" s="6"/>
      <c r="X1498" s="6"/>
      <c r="Y1498" s="6"/>
      <c r="Z1498" s="6"/>
      <c r="AA1498" s="6"/>
      <c r="AB1498" s="6"/>
      <c r="AC1498" s="6"/>
      <c r="AD1498" s="6"/>
      <c r="AE1498" s="6"/>
    </row>
    <row r="1499" spans="8:31" s="4" customFormat="1" ht="15" customHeight="1" x14ac:dyDescent="0.2">
      <c r="H1499" s="5"/>
      <c r="J1499" s="107"/>
      <c r="L1499" s="6"/>
      <c r="M1499" s="6"/>
      <c r="N1499" s="6"/>
      <c r="O1499" s="6"/>
      <c r="P1499" s="6"/>
      <c r="Q1499" s="6"/>
      <c r="R1499" s="6"/>
      <c r="S1499" s="6"/>
      <c r="T1499" s="6"/>
      <c r="U1499" s="6"/>
      <c r="V1499" s="6"/>
      <c r="W1499" s="6"/>
      <c r="X1499" s="6"/>
      <c r="Y1499" s="6"/>
      <c r="Z1499" s="6"/>
      <c r="AA1499" s="6"/>
      <c r="AB1499" s="6"/>
      <c r="AC1499" s="6"/>
      <c r="AD1499" s="6"/>
      <c r="AE1499" s="6"/>
    </row>
    <row r="1500" spans="8:31" s="4" customFormat="1" ht="15" customHeight="1" x14ac:dyDescent="0.2">
      <c r="H1500" s="5"/>
      <c r="J1500" s="107"/>
      <c r="L1500" s="6"/>
      <c r="M1500" s="6"/>
      <c r="N1500" s="6"/>
      <c r="O1500" s="6"/>
      <c r="P1500" s="6"/>
      <c r="Q1500" s="6"/>
      <c r="R1500" s="6"/>
      <c r="S1500" s="6"/>
      <c r="T1500" s="6"/>
      <c r="U1500" s="6"/>
      <c r="V1500" s="6"/>
      <c r="W1500" s="6"/>
      <c r="X1500" s="6"/>
      <c r="Y1500" s="6"/>
      <c r="Z1500" s="6"/>
      <c r="AA1500" s="6"/>
      <c r="AB1500" s="6"/>
      <c r="AC1500" s="6"/>
      <c r="AD1500" s="6"/>
      <c r="AE1500" s="6"/>
    </row>
    <row r="1501" spans="8:31" s="4" customFormat="1" ht="15" customHeight="1" x14ac:dyDescent="0.2">
      <c r="H1501" s="5"/>
      <c r="J1501" s="107"/>
      <c r="L1501" s="6"/>
      <c r="M1501" s="6"/>
      <c r="N1501" s="6"/>
      <c r="O1501" s="6"/>
      <c r="P1501" s="6"/>
      <c r="Q1501" s="6"/>
      <c r="R1501" s="6"/>
      <c r="S1501" s="6"/>
      <c r="T1501" s="6"/>
      <c r="U1501" s="6"/>
      <c r="V1501" s="6"/>
      <c r="W1501" s="6"/>
      <c r="X1501" s="6"/>
      <c r="Y1501" s="6"/>
      <c r="Z1501" s="6"/>
      <c r="AA1501" s="6"/>
      <c r="AB1501" s="6"/>
      <c r="AC1501" s="6"/>
      <c r="AD1501" s="6"/>
      <c r="AE1501" s="6"/>
    </row>
    <row r="1502" spans="8:31" s="4" customFormat="1" ht="15" customHeight="1" x14ac:dyDescent="0.2">
      <c r="H1502" s="5"/>
      <c r="J1502" s="107"/>
      <c r="L1502" s="6"/>
      <c r="M1502" s="6"/>
      <c r="N1502" s="6"/>
      <c r="O1502" s="6"/>
      <c r="P1502" s="6"/>
      <c r="Q1502" s="6"/>
      <c r="R1502" s="6"/>
      <c r="S1502" s="6"/>
      <c r="T1502" s="6"/>
      <c r="U1502" s="6"/>
      <c r="V1502" s="6"/>
      <c r="W1502" s="6"/>
      <c r="X1502" s="6"/>
      <c r="Y1502" s="6"/>
      <c r="Z1502" s="6"/>
      <c r="AA1502" s="6"/>
      <c r="AB1502" s="6"/>
      <c r="AC1502" s="6"/>
      <c r="AD1502" s="6"/>
      <c r="AE1502" s="6"/>
    </row>
    <row r="1503" spans="8:31" s="4" customFormat="1" ht="15" customHeight="1" x14ac:dyDescent="0.2">
      <c r="H1503" s="5"/>
      <c r="J1503" s="107"/>
      <c r="L1503" s="6"/>
      <c r="M1503" s="6"/>
      <c r="N1503" s="6"/>
      <c r="O1503" s="6"/>
      <c r="P1503" s="6"/>
      <c r="Q1503" s="6"/>
      <c r="R1503" s="6"/>
      <c r="S1503" s="6"/>
      <c r="T1503" s="6"/>
      <c r="U1503" s="6"/>
      <c r="V1503" s="6"/>
      <c r="W1503" s="6"/>
      <c r="X1503" s="6"/>
      <c r="Y1503" s="6"/>
      <c r="Z1503" s="6"/>
      <c r="AA1503" s="6"/>
      <c r="AB1503" s="6"/>
      <c r="AC1503" s="6"/>
      <c r="AD1503" s="6"/>
      <c r="AE1503" s="6"/>
    </row>
    <row r="1504" spans="8:31" s="4" customFormat="1" ht="15" customHeight="1" x14ac:dyDescent="0.2">
      <c r="H1504" s="5"/>
      <c r="J1504" s="107"/>
      <c r="L1504" s="6"/>
      <c r="M1504" s="6"/>
      <c r="N1504" s="6"/>
      <c r="O1504" s="6"/>
      <c r="P1504" s="6"/>
      <c r="Q1504" s="6"/>
      <c r="R1504" s="6"/>
      <c r="S1504" s="6"/>
      <c r="T1504" s="6"/>
      <c r="U1504" s="6"/>
      <c r="V1504" s="6"/>
      <c r="W1504" s="6"/>
      <c r="X1504" s="6"/>
      <c r="Y1504" s="6"/>
      <c r="Z1504" s="6"/>
      <c r="AA1504" s="6"/>
      <c r="AB1504" s="6"/>
      <c r="AC1504" s="6"/>
      <c r="AD1504" s="6"/>
      <c r="AE1504" s="6"/>
    </row>
    <row r="1505" spans="8:31" s="4" customFormat="1" ht="15" customHeight="1" x14ac:dyDescent="0.2">
      <c r="H1505" s="5"/>
      <c r="J1505" s="107"/>
      <c r="L1505" s="6"/>
      <c r="M1505" s="6"/>
      <c r="N1505" s="6"/>
      <c r="O1505" s="6"/>
      <c r="P1505" s="6"/>
      <c r="Q1505" s="6"/>
      <c r="R1505" s="6"/>
      <c r="S1505" s="6"/>
      <c r="T1505" s="6"/>
      <c r="U1505" s="6"/>
      <c r="V1505" s="6"/>
      <c r="W1505" s="6"/>
      <c r="X1505" s="6"/>
      <c r="Y1505" s="6"/>
      <c r="Z1505" s="6"/>
      <c r="AA1505" s="6"/>
      <c r="AB1505" s="6"/>
      <c r="AC1505" s="6"/>
      <c r="AD1505" s="6"/>
      <c r="AE1505" s="6"/>
    </row>
    <row r="1506" spans="8:31" s="4" customFormat="1" ht="15" customHeight="1" x14ac:dyDescent="0.2">
      <c r="H1506" s="5"/>
      <c r="J1506" s="107"/>
      <c r="L1506" s="6"/>
      <c r="M1506" s="6"/>
      <c r="N1506" s="6"/>
      <c r="O1506" s="6"/>
      <c r="P1506" s="6"/>
      <c r="Q1506" s="6"/>
      <c r="R1506" s="6"/>
      <c r="S1506" s="6"/>
      <c r="T1506" s="6"/>
      <c r="U1506" s="6"/>
      <c r="V1506" s="6"/>
      <c r="W1506" s="6"/>
      <c r="X1506" s="6"/>
      <c r="Y1506" s="6"/>
      <c r="Z1506" s="6"/>
      <c r="AA1506" s="6"/>
      <c r="AB1506" s="6"/>
      <c r="AC1506" s="6"/>
      <c r="AD1506" s="6"/>
      <c r="AE1506" s="6"/>
    </row>
    <row r="1507" spans="8:31" s="4" customFormat="1" ht="15" customHeight="1" x14ac:dyDescent="0.2">
      <c r="H1507" s="5"/>
      <c r="J1507" s="107"/>
      <c r="L1507" s="6"/>
      <c r="M1507" s="6"/>
      <c r="N1507" s="6"/>
      <c r="O1507" s="6"/>
      <c r="P1507" s="6"/>
      <c r="Q1507" s="6"/>
      <c r="R1507" s="6"/>
      <c r="S1507" s="6"/>
      <c r="T1507" s="6"/>
      <c r="U1507" s="6"/>
      <c r="V1507" s="6"/>
      <c r="W1507" s="6"/>
      <c r="X1507" s="6"/>
      <c r="Y1507" s="6"/>
      <c r="Z1507" s="6"/>
      <c r="AA1507" s="6"/>
      <c r="AB1507" s="6"/>
      <c r="AC1507" s="6"/>
      <c r="AD1507" s="6"/>
      <c r="AE1507" s="6"/>
    </row>
    <row r="1508" spans="8:31" s="4" customFormat="1" ht="15" customHeight="1" x14ac:dyDescent="0.2">
      <c r="H1508" s="5"/>
      <c r="J1508" s="107"/>
      <c r="L1508" s="6"/>
      <c r="M1508" s="6"/>
      <c r="N1508" s="6"/>
      <c r="O1508" s="6"/>
      <c r="P1508" s="6"/>
      <c r="Q1508" s="6"/>
      <c r="R1508" s="6"/>
      <c r="S1508" s="6"/>
      <c r="T1508" s="6"/>
      <c r="U1508" s="6"/>
      <c r="V1508" s="6"/>
      <c r="W1508" s="6"/>
      <c r="X1508" s="6"/>
      <c r="Y1508" s="6"/>
      <c r="Z1508" s="6"/>
      <c r="AA1508" s="6"/>
      <c r="AB1508" s="6"/>
      <c r="AC1508" s="6"/>
      <c r="AD1508" s="6"/>
      <c r="AE1508" s="6"/>
    </row>
    <row r="1509" spans="8:31" s="4" customFormat="1" ht="15" customHeight="1" x14ac:dyDescent="0.2">
      <c r="H1509" s="5"/>
      <c r="J1509" s="107"/>
      <c r="L1509" s="6"/>
      <c r="M1509" s="6"/>
      <c r="N1509" s="6"/>
      <c r="O1509" s="6"/>
      <c r="P1509" s="6"/>
      <c r="Q1509" s="6"/>
      <c r="R1509" s="6"/>
      <c r="S1509" s="6"/>
      <c r="T1509" s="6"/>
      <c r="U1509" s="6"/>
      <c r="V1509" s="6"/>
      <c r="W1509" s="6"/>
      <c r="X1509" s="6"/>
      <c r="Y1509" s="6"/>
      <c r="Z1509" s="6"/>
      <c r="AA1509" s="6"/>
      <c r="AB1509" s="6"/>
      <c r="AC1509" s="6"/>
      <c r="AD1509" s="6"/>
      <c r="AE1509" s="6"/>
    </row>
    <row r="1510" spans="8:31" s="4" customFormat="1" ht="15" customHeight="1" x14ac:dyDescent="0.2">
      <c r="H1510" s="5"/>
      <c r="J1510" s="107"/>
      <c r="L1510" s="6"/>
      <c r="M1510" s="6"/>
      <c r="N1510" s="6"/>
      <c r="O1510" s="6"/>
      <c r="P1510" s="6"/>
      <c r="Q1510" s="6"/>
      <c r="R1510" s="6"/>
      <c r="S1510" s="6"/>
      <c r="T1510" s="6"/>
      <c r="U1510" s="6"/>
      <c r="V1510" s="6"/>
      <c r="W1510" s="6"/>
      <c r="X1510" s="6"/>
      <c r="Y1510" s="6"/>
      <c r="Z1510" s="6"/>
      <c r="AA1510" s="6"/>
      <c r="AB1510" s="6"/>
      <c r="AC1510" s="6"/>
      <c r="AD1510" s="6"/>
      <c r="AE1510" s="6"/>
    </row>
    <row r="1511" spans="8:31" s="4" customFormat="1" ht="15" customHeight="1" x14ac:dyDescent="0.2">
      <c r="H1511" s="5"/>
      <c r="J1511" s="107"/>
      <c r="L1511" s="6"/>
      <c r="M1511" s="6"/>
      <c r="N1511" s="6"/>
      <c r="O1511" s="6"/>
      <c r="P1511" s="6"/>
      <c r="Q1511" s="6"/>
      <c r="R1511" s="6"/>
      <c r="S1511" s="6"/>
      <c r="T1511" s="6"/>
      <c r="U1511" s="6"/>
      <c r="V1511" s="6"/>
      <c r="W1511" s="6"/>
      <c r="X1511" s="6"/>
      <c r="Y1511" s="6"/>
      <c r="Z1511" s="6"/>
      <c r="AA1511" s="6"/>
      <c r="AB1511" s="6"/>
      <c r="AC1511" s="6"/>
      <c r="AD1511" s="6"/>
      <c r="AE1511" s="6"/>
    </row>
    <row r="1512" spans="8:31" s="4" customFormat="1" ht="15" customHeight="1" x14ac:dyDescent="0.2">
      <c r="H1512" s="5"/>
      <c r="J1512" s="107"/>
      <c r="L1512" s="6"/>
      <c r="M1512" s="6"/>
      <c r="N1512" s="6"/>
      <c r="O1512" s="6"/>
      <c r="P1512" s="6"/>
      <c r="Q1512" s="6"/>
      <c r="R1512" s="6"/>
      <c r="S1512" s="6"/>
      <c r="T1512" s="6"/>
      <c r="U1512" s="6"/>
      <c r="V1512" s="6"/>
      <c r="W1512" s="6"/>
      <c r="X1512" s="6"/>
      <c r="Y1512" s="6"/>
      <c r="Z1512" s="6"/>
      <c r="AA1512" s="6"/>
      <c r="AB1512" s="6"/>
      <c r="AC1512" s="6"/>
      <c r="AD1512" s="6"/>
      <c r="AE1512" s="6"/>
    </row>
    <row r="1513" spans="8:31" s="4" customFormat="1" ht="15" customHeight="1" x14ac:dyDescent="0.2">
      <c r="H1513" s="5"/>
      <c r="J1513" s="107"/>
      <c r="L1513" s="6"/>
      <c r="M1513" s="6"/>
      <c r="N1513" s="6"/>
      <c r="O1513" s="6"/>
      <c r="P1513" s="6"/>
      <c r="Q1513" s="6"/>
      <c r="R1513" s="6"/>
      <c r="S1513" s="6"/>
      <c r="T1513" s="6"/>
      <c r="U1513" s="6"/>
      <c r="V1513" s="6"/>
      <c r="W1513" s="6"/>
      <c r="X1513" s="6"/>
      <c r="Y1513" s="6"/>
      <c r="Z1513" s="6"/>
      <c r="AA1513" s="6"/>
      <c r="AB1513" s="6"/>
      <c r="AC1513" s="6"/>
      <c r="AD1513" s="6"/>
      <c r="AE1513" s="6"/>
    </row>
    <row r="1514" spans="8:31" s="4" customFormat="1" ht="15" customHeight="1" x14ac:dyDescent="0.2">
      <c r="H1514" s="5"/>
      <c r="J1514" s="107"/>
      <c r="L1514" s="6"/>
      <c r="M1514" s="6"/>
      <c r="N1514" s="6"/>
      <c r="O1514" s="6"/>
      <c r="P1514" s="6"/>
      <c r="Q1514" s="6"/>
      <c r="R1514" s="6"/>
      <c r="S1514" s="6"/>
      <c r="T1514" s="6"/>
      <c r="U1514" s="6"/>
      <c r="V1514" s="6"/>
      <c r="W1514" s="6"/>
      <c r="X1514" s="6"/>
      <c r="Y1514" s="6"/>
      <c r="Z1514" s="6"/>
      <c r="AA1514" s="6"/>
      <c r="AB1514" s="6"/>
      <c r="AC1514" s="6"/>
      <c r="AD1514" s="6"/>
      <c r="AE1514" s="6"/>
    </row>
    <row r="1515" spans="8:31" s="4" customFormat="1" ht="15" customHeight="1" x14ac:dyDescent="0.2">
      <c r="H1515" s="5"/>
      <c r="J1515" s="107"/>
      <c r="L1515" s="6"/>
      <c r="M1515" s="6"/>
      <c r="N1515" s="6"/>
      <c r="O1515" s="6"/>
      <c r="P1515" s="6"/>
      <c r="Q1515" s="6"/>
      <c r="R1515" s="6"/>
      <c r="S1515" s="6"/>
      <c r="T1515" s="6"/>
      <c r="U1515" s="6"/>
      <c r="V1515" s="6"/>
      <c r="W1515" s="6"/>
      <c r="X1515" s="6"/>
      <c r="Y1515" s="6"/>
      <c r="Z1515" s="6"/>
      <c r="AA1515" s="6"/>
      <c r="AB1515" s="6"/>
      <c r="AC1515" s="6"/>
      <c r="AD1515" s="6"/>
      <c r="AE1515" s="6"/>
    </row>
    <row r="1516" spans="8:31" s="4" customFormat="1" ht="15" customHeight="1" x14ac:dyDescent="0.2">
      <c r="H1516" s="5"/>
      <c r="J1516" s="107"/>
      <c r="L1516" s="6"/>
      <c r="M1516" s="6"/>
      <c r="N1516" s="6"/>
      <c r="O1516" s="6"/>
      <c r="P1516" s="6"/>
      <c r="Q1516" s="6"/>
      <c r="R1516" s="6"/>
      <c r="S1516" s="6"/>
      <c r="T1516" s="6"/>
      <c r="U1516" s="6"/>
      <c r="V1516" s="6"/>
      <c r="W1516" s="6"/>
      <c r="X1516" s="6"/>
      <c r="Y1516" s="6"/>
      <c r="Z1516" s="6"/>
      <c r="AA1516" s="6"/>
      <c r="AB1516" s="6"/>
      <c r="AC1516" s="6"/>
      <c r="AD1516" s="6"/>
      <c r="AE1516" s="6"/>
    </row>
    <row r="1517" spans="8:31" s="4" customFormat="1" ht="15" customHeight="1" x14ac:dyDescent="0.2">
      <c r="H1517" s="5"/>
      <c r="J1517" s="107"/>
      <c r="L1517" s="6"/>
      <c r="M1517" s="6"/>
      <c r="N1517" s="6"/>
      <c r="O1517" s="6"/>
      <c r="P1517" s="6"/>
      <c r="Q1517" s="6"/>
      <c r="R1517" s="6"/>
      <c r="S1517" s="6"/>
      <c r="T1517" s="6"/>
      <c r="U1517" s="6"/>
      <c r="V1517" s="6"/>
      <c r="W1517" s="6"/>
      <c r="X1517" s="6"/>
      <c r="Y1517" s="6"/>
      <c r="Z1517" s="6"/>
      <c r="AA1517" s="6"/>
      <c r="AB1517" s="6"/>
      <c r="AC1517" s="6"/>
      <c r="AD1517" s="6"/>
      <c r="AE1517" s="6"/>
    </row>
    <row r="1518" spans="8:31" s="4" customFormat="1" ht="15" customHeight="1" x14ac:dyDescent="0.2">
      <c r="H1518" s="5"/>
      <c r="J1518" s="107"/>
      <c r="L1518" s="6"/>
      <c r="M1518" s="6"/>
      <c r="N1518" s="6"/>
      <c r="O1518" s="6"/>
      <c r="P1518" s="6"/>
      <c r="Q1518" s="6"/>
      <c r="R1518" s="6"/>
      <c r="S1518" s="6"/>
      <c r="T1518" s="6"/>
      <c r="U1518" s="6"/>
      <c r="V1518" s="6"/>
      <c r="W1518" s="6"/>
      <c r="X1518" s="6"/>
      <c r="Y1518" s="6"/>
      <c r="Z1518" s="6"/>
      <c r="AA1518" s="6"/>
      <c r="AB1518" s="6"/>
      <c r="AC1518" s="6"/>
      <c r="AD1518" s="6"/>
      <c r="AE1518" s="6"/>
    </row>
    <row r="1519" spans="8:31" s="4" customFormat="1" ht="15" customHeight="1" x14ac:dyDescent="0.2">
      <c r="H1519" s="5"/>
      <c r="J1519" s="107"/>
      <c r="L1519" s="6"/>
      <c r="M1519" s="6"/>
      <c r="N1519" s="6"/>
      <c r="O1519" s="6"/>
      <c r="P1519" s="6"/>
      <c r="Q1519" s="6"/>
      <c r="R1519" s="6"/>
      <c r="S1519" s="6"/>
      <c r="T1519" s="6"/>
      <c r="U1519" s="6"/>
      <c r="V1519" s="6"/>
      <c r="W1519" s="6"/>
      <c r="X1519" s="6"/>
      <c r="Y1519" s="6"/>
      <c r="Z1519" s="6"/>
      <c r="AA1519" s="6"/>
      <c r="AB1519" s="6"/>
      <c r="AC1519" s="6"/>
      <c r="AD1519" s="6"/>
      <c r="AE1519" s="6"/>
    </row>
    <row r="1520" spans="8:31" s="4" customFormat="1" ht="15" customHeight="1" x14ac:dyDescent="0.2">
      <c r="H1520" s="5"/>
      <c r="J1520" s="107"/>
      <c r="L1520" s="6"/>
      <c r="M1520" s="6"/>
      <c r="N1520" s="6"/>
      <c r="O1520" s="6"/>
      <c r="P1520" s="6"/>
      <c r="Q1520" s="6"/>
      <c r="R1520" s="6"/>
      <c r="S1520" s="6"/>
      <c r="T1520" s="6"/>
      <c r="U1520" s="6"/>
      <c r="V1520" s="6"/>
      <c r="W1520" s="6"/>
      <c r="X1520" s="6"/>
      <c r="Y1520" s="6"/>
      <c r="Z1520" s="6"/>
      <c r="AA1520" s="6"/>
      <c r="AB1520" s="6"/>
      <c r="AC1520" s="6"/>
      <c r="AD1520" s="6"/>
      <c r="AE1520" s="6"/>
    </row>
    <row r="1521" spans="8:31" s="4" customFormat="1" ht="15" customHeight="1" x14ac:dyDescent="0.2">
      <c r="H1521" s="5"/>
      <c r="J1521" s="107"/>
      <c r="L1521" s="6"/>
      <c r="M1521" s="6"/>
      <c r="N1521" s="6"/>
      <c r="O1521" s="6"/>
      <c r="P1521" s="6"/>
      <c r="Q1521" s="6"/>
      <c r="R1521" s="6"/>
      <c r="S1521" s="6"/>
      <c r="T1521" s="6"/>
      <c r="U1521" s="6"/>
      <c r="V1521" s="6"/>
      <c r="W1521" s="6"/>
      <c r="X1521" s="6"/>
      <c r="Y1521" s="6"/>
      <c r="Z1521" s="6"/>
      <c r="AA1521" s="6"/>
      <c r="AB1521" s="6"/>
      <c r="AC1521" s="6"/>
      <c r="AD1521" s="6"/>
      <c r="AE1521" s="6"/>
    </row>
    <row r="1522" spans="8:31" s="4" customFormat="1" ht="15" customHeight="1" x14ac:dyDescent="0.2">
      <c r="H1522" s="5"/>
      <c r="J1522" s="107"/>
      <c r="L1522" s="6"/>
      <c r="M1522" s="6"/>
      <c r="N1522" s="6"/>
      <c r="O1522" s="6"/>
      <c r="P1522" s="6"/>
      <c r="Q1522" s="6"/>
      <c r="R1522" s="6"/>
      <c r="S1522" s="6"/>
      <c r="T1522" s="6"/>
      <c r="U1522" s="6"/>
      <c r="V1522" s="6"/>
      <c r="W1522" s="6"/>
      <c r="X1522" s="6"/>
      <c r="Y1522" s="6"/>
      <c r="Z1522" s="6"/>
      <c r="AA1522" s="6"/>
      <c r="AB1522" s="6"/>
      <c r="AC1522" s="6"/>
      <c r="AD1522" s="6"/>
      <c r="AE1522" s="6"/>
    </row>
    <row r="1523" spans="8:31" s="4" customFormat="1" ht="15" customHeight="1" x14ac:dyDescent="0.2">
      <c r="H1523" s="5"/>
      <c r="J1523" s="107"/>
      <c r="L1523" s="6"/>
      <c r="M1523" s="6"/>
      <c r="N1523" s="6"/>
      <c r="O1523" s="6"/>
      <c r="P1523" s="6"/>
      <c r="Q1523" s="6"/>
      <c r="R1523" s="6"/>
      <c r="S1523" s="6"/>
      <c r="T1523" s="6"/>
      <c r="U1523" s="6"/>
      <c r="V1523" s="6"/>
      <c r="W1523" s="6"/>
      <c r="X1523" s="6"/>
      <c r="Y1523" s="6"/>
      <c r="Z1523" s="6"/>
      <c r="AA1523" s="6"/>
      <c r="AB1523" s="6"/>
      <c r="AC1523" s="6"/>
      <c r="AD1523" s="6"/>
      <c r="AE1523" s="6"/>
    </row>
    <row r="1524" spans="8:31" s="4" customFormat="1" ht="15" customHeight="1" x14ac:dyDescent="0.2">
      <c r="H1524" s="5"/>
      <c r="J1524" s="107"/>
      <c r="L1524" s="6"/>
      <c r="M1524" s="6"/>
      <c r="N1524" s="6"/>
      <c r="O1524" s="6"/>
      <c r="P1524" s="6"/>
      <c r="Q1524" s="6"/>
      <c r="R1524" s="6"/>
      <c r="S1524" s="6"/>
      <c r="T1524" s="6"/>
      <c r="U1524" s="6"/>
      <c r="V1524" s="6"/>
      <c r="W1524" s="6"/>
      <c r="X1524" s="6"/>
      <c r="Y1524" s="6"/>
      <c r="Z1524" s="6"/>
      <c r="AA1524" s="6"/>
      <c r="AB1524" s="6"/>
      <c r="AC1524" s="6"/>
      <c r="AD1524" s="6"/>
      <c r="AE1524" s="6"/>
    </row>
    <row r="1525" spans="8:31" s="4" customFormat="1" ht="15" customHeight="1" x14ac:dyDescent="0.2">
      <c r="H1525" s="5"/>
      <c r="J1525" s="107"/>
      <c r="L1525" s="6"/>
      <c r="M1525" s="6"/>
      <c r="N1525" s="6"/>
      <c r="O1525" s="6"/>
      <c r="P1525" s="6"/>
      <c r="Q1525" s="6"/>
      <c r="R1525" s="6"/>
      <c r="S1525" s="6"/>
      <c r="T1525" s="6"/>
      <c r="U1525" s="6"/>
      <c r="V1525" s="6"/>
      <c r="W1525" s="6"/>
      <c r="X1525" s="6"/>
      <c r="Y1525" s="6"/>
      <c r="Z1525" s="6"/>
      <c r="AA1525" s="6"/>
      <c r="AB1525" s="6"/>
      <c r="AC1525" s="6"/>
      <c r="AD1525" s="6"/>
      <c r="AE1525" s="6"/>
    </row>
    <row r="1526" spans="8:31" s="4" customFormat="1" ht="15" customHeight="1" x14ac:dyDescent="0.2">
      <c r="H1526" s="5"/>
      <c r="J1526" s="107"/>
      <c r="L1526" s="6"/>
      <c r="M1526" s="6"/>
      <c r="N1526" s="6"/>
      <c r="O1526" s="6"/>
      <c r="P1526" s="6"/>
      <c r="Q1526" s="6"/>
      <c r="R1526" s="6"/>
      <c r="S1526" s="6"/>
      <c r="T1526" s="6"/>
      <c r="U1526" s="6"/>
      <c r="V1526" s="6"/>
      <c r="W1526" s="6"/>
      <c r="X1526" s="6"/>
      <c r="Y1526" s="6"/>
      <c r="Z1526" s="6"/>
      <c r="AA1526" s="6"/>
      <c r="AB1526" s="6"/>
      <c r="AC1526" s="6"/>
      <c r="AD1526" s="6"/>
      <c r="AE1526" s="6"/>
    </row>
    <row r="1527" spans="8:31" s="4" customFormat="1" ht="15" customHeight="1" x14ac:dyDescent="0.2">
      <c r="H1527" s="5"/>
      <c r="J1527" s="107"/>
      <c r="L1527" s="6"/>
      <c r="M1527" s="6"/>
      <c r="N1527" s="6"/>
      <c r="O1527" s="6"/>
      <c r="P1527" s="6"/>
      <c r="Q1527" s="6"/>
      <c r="R1527" s="6"/>
      <c r="S1527" s="6"/>
      <c r="T1527" s="6"/>
      <c r="U1527" s="6"/>
      <c r="V1527" s="6"/>
      <c r="W1527" s="6"/>
      <c r="X1527" s="6"/>
      <c r="Y1527" s="6"/>
      <c r="Z1527" s="6"/>
      <c r="AA1527" s="6"/>
      <c r="AB1527" s="6"/>
      <c r="AC1527" s="6"/>
      <c r="AD1527" s="6"/>
      <c r="AE1527" s="6"/>
    </row>
    <row r="1528" spans="8:31" s="4" customFormat="1" ht="15" customHeight="1" x14ac:dyDescent="0.2">
      <c r="H1528" s="5"/>
      <c r="J1528" s="107"/>
      <c r="L1528" s="6"/>
      <c r="M1528" s="6"/>
      <c r="N1528" s="6"/>
      <c r="O1528" s="6"/>
      <c r="P1528" s="6"/>
      <c r="Q1528" s="6"/>
      <c r="R1528" s="6"/>
      <c r="S1528" s="6"/>
      <c r="T1528" s="6"/>
      <c r="U1528" s="6"/>
      <c r="V1528" s="6"/>
      <c r="W1528" s="6"/>
      <c r="X1528" s="6"/>
      <c r="Y1528" s="6"/>
      <c r="Z1528" s="6"/>
      <c r="AA1528" s="6"/>
      <c r="AB1528" s="6"/>
      <c r="AC1528" s="6"/>
      <c r="AD1528" s="6"/>
      <c r="AE1528" s="6"/>
    </row>
    <row r="1529" spans="8:31" s="4" customFormat="1" ht="15" customHeight="1" x14ac:dyDescent="0.2">
      <c r="H1529" s="5"/>
      <c r="J1529" s="107"/>
      <c r="L1529" s="6"/>
      <c r="M1529" s="6"/>
      <c r="N1529" s="6"/>
      <c r="O1529" s="6"/>
      <c r="P1529" s="6"/>
      <c r="Q1529" s="6"/>
      <c r="R1529" s="6"/>
      <c r="S1529" s="6"/>
      <c r="T1529" s="6"/>
      <c r="U1529" s="6"/>
      <c r="V1529" s="6"/>
      <c r="W1529" s="6"/>
      <c r="X1529" s="6"/>
      <c r="Y1529" s="6"/>
      <c r="Z1529" s="6"/>
      <c r="AA1529" s="6"/>
      <c r="AB1529" s="6"/>
      <c r="AC1529" s="6"/>
      <c r="AD1529" s="6"/>
      <c r="AE1529" s="6"/>
    </row>
    <row r="1530" spans="8:31" s="4" customFormat="1" ht="15" customHeight="1" x14ac:dyDescent="0.2">
      <c r="H1530" s="5"/>
      <c r="J1530" s="107"/>
      <c r="L1530" s="6"/>
      <c r="M1530" s="6"/>
      <c r="N1530" s="6"/>
      <c r="O1530" s="6"/>
      <c r="P1530" s="6"/>
      <c r="Q1530" s="6"/>
      <c r="R1530" s="6"/>
      <c r="S1530" s="6"/>
      <c r="T1530" s="6"/>
      <c r="U1530" s="6"/>
      <c r="V1530" s="6"/>
      <c r="W1530" s="6"/>
      <c r="X1530" s="6"/>
      <c r="Y1530" s="6"/>
      <c r="Z1530" s="6"/>
      <c r="AA1530" s="6"/>
      <c r="AB1530" s="6"/>
      <c r="AC1530" s="6"/>
      <c r="AD1530" s="6"/>
      <c r="AE1530" s="6"/>
    </row>
    <row r="1531" spans="8:31" s="4" customFormat="1" ht="15" customHeight="1" x14ac:dyDescent="0.2">
      <c r="H1531" s="5"/>
      <c r="J1531" s="107"/>
      <c r="L1531" s="6"/>
      <c r="M1531" s="6"/>
      <c r="N1531" s="6"/>
      <c r="O1531" s="6"/>
      <c r="P1531" s="6"/>
      <c r="Q1531" s="6"/>
      <c r="R1531" s="6"/>
      <c r="S1531" s="6"/>
      <c r="T1531" s="6"/>
      <c r="U1531" s="6"/>
      <c r="V1531" s="6"/>
      <c r="W1531" s="6"/>
      <c r="X1531" s="6"/>
      <c r="Y1531" s="6"/>
      <c r="Z1531" s="6"/>
      <c r="AA1531" s="6"/>
      <c r="AB1531" s="6"/>
      <c r="AC1531" s="6"/>
      <c r="AD1531" s="6"/>
      <c r="AE1531" s="6"/>
    </row>
    <row r="1532" spans="8:31" s="4" customFormat="1" ht="15" customHeight="1" x14ac:dyDescent="0.2">
      <c r="H1532" s="5"/>
      <c r="J1532" s="107"/>
      <c r="L1532" s="6"/>
      <c r="M1532" s="6"/>
      <c r="N1532" s="6"/>
      <c r="O1532" s="6"/>
      <c r="P1532" s="6"/>
      <c r="Q1532" s="6"/>
      <c r="R1532" s="6"/>
      <c r="S1532" s="6"/>
      <c r="T1532" s="6"/>
      <c r="U1532" s="6"/>
      <c r="V1532" s="6"/>
      <c r="W1532" s="6"/>
      <c r="X1532" s="6"/>
      <c r="Y1532" s="6"/>
      <c r="Z1532" s="6"/>
      <c r="AA1532" s="6"/>
      <c r="AB1532" s="6"/>
      <c r="AC1532" s="6"/>
      <c r="AD1532" s="6"/>
      <c r="AE1532" s="6"/>
    </row>
    <row r="1533" spans="8:31" s="4" customFormat="1" ht="15" customHeight="1" x14ac:dyDescent="0.2">
      <c r="H1533" s="5"/>
      <c r="J1533" s="107"/>
      <c r="L1533" s="6"/>
      <c r="M1533" s="6"/>
      <c r="N1533" s="6"/>
      <c r="O1533" s="6"/>
      <c r="P1533" s="6"/>
      <c r="Q1533" s="6"/>
      <c r="R1533" s="6"/>
      <c r="S1533" s="6"/>
      <c r="T1533" s="6"/>
      <c r="U1533" s="6"/>
      <c r="V1533" s="6"/>
      <c r="W1533" s="6"/>
      <c r="X1533" s="6"/>
      <c r="Y1533" s="6"/>
      <c r="Z1533" s="6"/>
      <c r="AA1533" s="6"/>
      <c r="AB1533" s="6"/>
      <c r="AC1533" s="6"/>
      <c r="AD1533" s="6"/>
      <c r="AE1533" s="6"/>
    </row>
    <row r="1534" spans="8:31" s="4" customFormat="1" ht="15" customHeight="1" x14ac:dyDescent="0.2">
      <c r="H1534" s="5"/>
      <c r="J1534" s="107"/>
      <c r="L1534" s="6"/>
      <c r="M1534" s="6"/>
      <c r="N1534" s="6"/>
      <c r="O1534" s="6"/>
      <c r="P1534" s="6"/>
      <c r="Q1534" s="6"/>
      <c r="R1534" s="6"/>
      <c r="S1534" s="6"/>
      <c r="T1534" s="6"/>
      <c r="U1534" s="6"/>
      <c r="V1534" s="6"/>
      <c r="W1534" s="6"/>
      <c r="X1534" s="6"/>
      <c r="Y1534" s="6"/>
      <c r="Z1534" s="6"/>
      <c r="AA1534" s="6"/>
      <c r="AB1534" s="6"/>
      <c r="AC1534" s="6"/>
      <c r="AD1534" s="6"/>
      <c r="AE1534" s="6"/>
    </row>
    <row r="1535" spans="8:31" s="4" customFormat="1" ht="15" customHeight="1" x14ac:dyDescent="0.2">
      <c r="H1535" s="5"/>
      <c r="J1535" s="107"/>
      <c r="L1535" s="6"/>
      <c r="M1535" s="6"/>
      <c r="N1535" s="6"/>
      <c r="O1535" s="6"/>
      <c r="P1535" s="6"/>
      <c r="Q1535" s="6"/>
      <c r="R1535" s="6"/>
      <c r="S1535" s="6"/>
      <c r="T1535" s="6"/>
      <c r="U1535" s="6"/>
      <c r="V1535" s="6"/>
      <c r="W1535" s="6"/>
      <c r="X1535" s="6"/>
      <c r="Y1535" s="6"/>
      <c r="Z1535" s="6"/>
      <c r="AA1535" s="6"/>
      <c r="AB1535" s="6"/>
      <c r="AC1535" s="6"/>
      <c r="AD1535" s="6"/>
      <c r="AE1535" s="6"/>
    </row>
    <row r="1536" spans="8:31" s="4" customFormat="1" ht="15" customHeight="1" x14ac:dyDescent="0.2">
      <c r="H1536" s="5"/>
      <c r="J1536" s="107"/>
      <c r="L1536" s="6"/>
      <c r="M1536" s="6"/>
      <c r="N1536" s="6"/>
      <c r="O1536" s="6"/>
      <c r="P1536" s="6"/>
      <c r="Q1536" s="6"/>
      <c r="R1536" s="6"/>
      <c r="S1536" s="6"/>
      <c r="T1536" s="6"/>
      <c r="U1536" s="6"/>
      <c r="V1536" s="6"/>
      <c r="W1536" s="6"/>
      <c r="X1536" s="6"/>
      <c r="Y1536" s="6"/>
      <c r="Z1536" s="6"/>
      <c r="AA1536" s="6"/>
      <c r="AB1536" s="6"/>
      <c r="AC1536" s="6"/>
      <c r="AD1536" s="6"/>
      <c r="AE1536" s="6"/>
    </row>
    <row r="1537" spans="8:31" s="4" customFormat="1" ht="15" customHeight="1" x14ac:dyDescent="0.2">
      <c r="H1537" s="5"/>
      <c r="J1537" s="107"/>
      <c r="L1537" s="6"/>
      <c r="M1537" s="6"/>
      <c r="N1537" s="6"/>
      <c r="O1537" s="6"/>
      <c r="P1537" s="6"/>
      <c r="Q1537" s="6"/>
      <c r="R1537" s="6"/>
      <c r="S1537" s="6"/>
      <c r="T1537" s="6"/>
      <c r="U1537" s="6"/>
      <c r="V1537" s="6"/>
      <c r="W1537" s="6"/>
      <c r="X1537" s="6"/>
      <c r="Y1537" s="6"/>
      <c r="Z1537" s="6"/>
      <c r="AA1537" s="6"/>
      <c r="AB1537" s="6"/>
      <c r="AC1537" s="6"/>
      <c r="AD1537" s="6"/>
      <c r="AE1537" s="6"/>
    </row>
    <row r="1538" spans="8:31" s="4" customFormat="1" ht="15" customHeight="1" x14ac:dyDescent="0.2">
      <c r="H1538" s="5"/>
      <c r="J1538" s="107"/>
      <c r="L1538" s="6"/>
      <c r="M1538" s="6"/>
      <c r="N1538" s="6"/>
      <c r="O1538" s="6"/>
      <c r="P1538" s="6"/>
      <c r="Q1538" s="6"/>
      <c r="R1538" s="6"/>
      <c r="S1538" s="6"/>
      <c r="T1538" s="6"/>
      <c r="U1538" s="6"/>
      <c r="V1538" s="6"/>
      <c r="W1538" s="6"/>
      <c r="X1538" s="6"/>
      <c r="Y1538" s="6"/>
      <c r="Z1538" s="6"/>
      <c r="AA1538" s="6"/>
      <c r="AB1538" s="6"/>
      <c r="AC1538" s="6"/>
      <c r="AD1538" s="6"/>
      <c r="AE1538" s="6"/>
    </row>
    <row r="1539" spans="8:31" s="4" customFormat="1" ht="15" customHeight="1" x14ac:dyDescent="0.2">
      <c r="H1539" s="5"/>
      <c r="J1539" s="107"/>
      <c r="L1539" s="6"/>
      <c r="M1539" s="6"/>
      <c r="N1539" s="6"/>
      <c r="O1539" s="6"/>
      <c r="P1539" s="6"/>
      <c r="Q1539" s="6"/>
      <c r="R1539" s="6"/>
      <c r="S1539" s="6"/>
      <c r="T1539" s="6"/>
      <c r="U1539" s="6"/>
      <c r="V1539" s="6"/>
      <c r="W1539" s="6"/>
      <c r="X1539" s="6"/>
      <c r="Y1539" s="6"/>
      <c r="Z1539" s="6"/>
      <c r="AA1539" s="6"/>
      <c r="AB1539" s="6"/>
      <c r="AC1539" s="6"/>
      <c r="AD1539" s="6"/>
      <c r="AE1539" s="6"/>
    </row>
    <row r="1540" spans="8:31" s="4" customFormat="1" ht="15" customHeight="1" x14ac:dyDescent="0.2">
      <c r="H1540" s="5"/>
      <c r="J1540" s="107"/>
      <c r="L1540" s="6"/>
      <c r="M1540" s="6"/>
      <c r="N1540" s="6"/>
      <c r="O1540" s="6"/>
      <c r="P1540" s="6"/>
      <c r="Q1540" s="6"/>
      <c r="R1540" s="6"/>
      <c r="S1540" s="6"/>
      <c r="T1540" s="6"/>
      <c r="U1540" s="6"/>
      <c r="V1540" s="6"/>
      <c r="W1540" s="6"/>
      <c r="X1540" s="6"/>
      <c r="Y1540" s="6"/>
      <c r="Z1540" s="6"/>
      <c r="AA1540" s="6"/>
      <c r="AB1540" s="6"/>
      <c r="AC1540" s="6"/>
      <c r="AD1540" s="6"/>
      <c r="AE1540" s="6"/>
    </row>
    <row r="1541" spans="8:31" s="4" customFormat="1" ht="15" customHeight="1" x14ac:dyDescent="0.2">
      <c r="H1541" s="5"/>
      <c r="J1541" s="107"/>
      <c r="L1541" s="6"/>
      <c r="M1541" s="6"/>
      <c r="N1541" s="6"/>
      <c r="O1541" s="6"/>
      <c r="P1541" s="6"/>
      <c r="Q1541" s="6"/>
      <c r="R1541" s="6"/>
      <c r="S1541" s="6"/>
      <c r="T1541" s="6"/>
      <c r="U1541" s="6"/>
      <c r="V1541" s="6"/>
      <c r="W1541" s="6"/>
      <c r="X1541" s="6"/>
      <c r="Y1541" s="6"/>
      <c r="Z1541" s="6"/>
      <c r="AA1541" s="6"/>
      <c r="AB1541" s="6"/>
      <c r="AC1541" s="6"/>
      <c r="AD1541" s="6"/>
      <c r="AE1541" s="6"/>
    </row>
    <row r="1542" spans="8:31" s="4" customFormat="1" ht="15" customHeight="1" x14ac:dyDescent="0.2">
      <c r="H1542" s="5"/>
      <c r="J1542" s="107"/>
      <c r="L1542" s="6"/>
      <c r="M1542" s="6"/>
      <c r="N1542" s="6"/>
      <c r="O1542" s="6"/>
      <c r="P1542" s="6"/>
      <c r="Q1542" s="6"/>
      <c r="R1542" s="6"/>
      <c r="S1542" s="6"/>
      <c r="T1542" s="6"/>
      <c r="U1542" s="6"/>
      <c r="V1542" s="6"/>
      <c r="W1542" s="6"/>
      <c r="X1542" s="6"/>
      <c r="Y1542" s="6"/>
      <c r="Z1542" s="6"/>
      <c r="AA1542" s="6"/>
      <c r="AB1542" s="6"/>
      <c r="AC1542" s="6"/>
      <c r="AD1542" s="6"/>
      <c r="AE1542" s="6"/>
    </row>
    <row r="1543" spans="8:31" s="4" customFormat="1" ht="15" customHeight="1" x14ac:dyDescent="0.2">
      <c r="H1543" s="5"/>
      <c r="J1543" s="107"/>
      <c r="L1543" s="6"/>
      <c r="M1543" s="6"/>
      <c r="N1543" s="6"/>
      <c r="O1543" s="6"/>
      <c r="P1543" s="6"/>
      <c r="Q1543" s="6"/>
      <c r="R1543" s="6"/>
      <c r="S1543" s="6"/>
      <c r="T1543" s="6"/>
      <c r="U1543" s="6"/>
      <c r="V1543" s="6"/>
      <c r="W1543" s="6"/>
      <c r="X1543" s="6"/>
      <c r="Y1543" s="6"/>
      <c r="Z1543" s="6"/>
      <c r="AA1543" s="6"/>
      <c r="AB1543" s="6"/>
      <c r="AC1543" s="6"/>
      <c r="AD1543" s="6"/>
      <c r="AE1543" s="6"/>
    </row>
    <row r="1544" spans="8:31" s="4" customFormat="1" ht="15" customHeight="1" x14ac:dyDescent="0.2">
      <c r="H1544" s="5"/>
      <c r="J1544" s="107"/>
      <c r="L1544" s="6"/>
      <c r="M1544" s="6"/>
      <c r="N1544" s="6"/>
      <c r="O1544" s="6"/>
      <c r="P1544" s="6"/>
      <c r="Q1544" s="6"/>
      <c r="R1544" s="6"/>
      <c r="S1544" s="6"/>
      <c r="T1544" s="6"/>
      <c r="U1544" s="6"/>
      <c r="V1544" s="6"/>
      <c r="W1544" s="6"/>
      <c r="X1544" s="6"/>
      <c r="Y1544" s="6"/>
      <c r="Z1544" s="6"/>
      <c r="AA1544" s="6"/>
      <c r="AB1544" s="6"/>
      <c r="AC1544" s="6"/>
      <c r="AD1544" s="6"/>
      <c r="AE1544" s="6"/>
    </row>
    <row r="1545" spans="8:31" s="4" customFormat="1" ht="15" customHeight="1" x14ac:dyDescent="0.2">
      <c r="H1545" s="5"/>
      <c r="J1545" s="107"/>
      <c r="L1545" s="6"/>
      <c r="M1545" s="6"/>
      <c r="N1545" s="6"/>
      <c r="O1545" s="6"/>
      <c r="P1545" s="6"/>
      <c r="Q1545" s="6"/>
      <c r="R1545" s="6"/>
      <c r="S1545" s="6"/>
      <c r="T1545" s="6"/>
      <c r="U1545" s="6"/>
      <c r="V1545" s="6"/>
      <c r="W1545" s="6"/>
      <c r="X1545" s="6"/>
      <c r="Y1545" s="6"/>
      <c r="Z1545" s="6"/>
      <c r="AA1545" s="6"/>
      <c r="AB1545" s="6"/>
      <c r="AC1545" s="6"/>
      <c r="AD1545" s="6"/>
      <c r="AE1545" s="6"/>
    </row>
    <row r="1546" spans="8:31" s="4" customFormat="1" ht="15" customHeight="1" x14ac:dyDescent="0.2">
      <c r="H1546" s="5"/>
      <c r="J1546" s="107"/>
      <c r="L1546" s="6"/>
      <c r="M1546" s="6"/>
      <c r="N1546" s="6"/>
      <c r="O1546" s="6"/>
      <c r="P1546" s="6"/>
      <c r="Q1546" s="6"/>
      <c r="R1546" s="6"/>
      <c r="S1546" s="6"/>
      <c r="T1546" s="6"/>
      <c r="U1546" s="6"/>
      <c r="V1546" s="6"/>
      <c r="W1546" s="6"/>
      <c r="X1546" s="6"/>
      <c r="Y1546" s="6"/>
      <c r="Z1546" s="6"/>
      <c r="AA1546" s="6"/>
      <c r="AB1546" s="6"/>
      <c r="AC1546" s="6"/>
      <c r="AD1546" s="6"/>
      <c r="AE1546" s="6"/>
    </row>
    <row r="1547" spans="8:31" s="4" customFormat="1" ht="15" customHeight="1" x14ac:dyDescent="0.2">
      <c r="H1547" s="5"/>
      <c r="J1547" s="107"/>
      <c r="L1547" s="6"/>
      <c r="M1547" s="6"/>
      <c r="N1547" s="6"/>
      <c r="O1547" s="6"/>
      <c r="P1547" s="6"/>
      <c r="Q1547" s="6"/>
      <c r="R1547" s="6"/>
      <c r="S1547" s="6"/>
      <c r="T1547" s="6"/>
      <c r="U1547" s="6"/>
      <c r="V1547" s="6"/>
      <c r="W1547" s="6"/>
      <c r="X1547" s="6"/>
      <c r="Y1547" s="6"/>
      <c r="Z1547" s="6"/>
      <c r="AA1547" s="6"/>
      <c r="AB1547" s="6"/>
      <c r="AC1547" s="6"/>
      <c r="AD1547" s="6"/>
      <c r="AE1547" s="6"/>
    </row>
    <row r="1548" spans="8:31" s="4" customFormat="1" ht="15" customHeight="1" x14ac:dyDescent="0.2">
      <c r="H1548" s="5"/>
      <c r="J1548" s="107"/>
      <c r="L1548" s="6"/>
      <c r="M1548" s="6"/>
      <c r="N1548" s="6"/>
      <c r="O1548" s="6"/>
      <c r="P1548" s="6"/>
      <c r="Q1548" s="6"/>
      <c r="R1548" s="6"/>
      <c r="S1548" s="6"/>
      <c r="T1548" s="6"/>
      <c r="U1548" s="6"/>
      <c r="V1548" s="6"/>
      <c r="W1548" s="6"/>
      <c r="X1548" s="6"/>
      <c r="Y1548" s="6"/>
      <c r="Z1548" s="6"/>
      <c r="AA1548" s="6"/>
      <c r="AB1548" s="6"/>
      <c r="AC1548" s="6"/>
      <c r="AD1548" s="6"/>
      <c r="AE1548" s="6"/>
    </row>
    <row r="1549" spans="8:31" s="4" customFormat="1" ht="15" customHeight="1" x14ac:dyDescent="0.2">
      <c r="H1549" s="5"/>
      <c r="J1549" s="107"/>
      <c r="L1549" s="6"/>
      <c r="M1549" s="6"/>
      <c r="N1549" s="6"/>
      <c r="O1549" s="6"/>
      <c r="P1549" s="6"/>
      <c r="Q1549" s="6"/>
      <c r="R1549" s="6"/>
      <c r="S1549" s="6"/>
      <c r="T1549" s="6"/>
      <c r="U1549" s="6"/>
      <c r="V1549" s="6"/>
      <c r="W1549" s="6"/>
      <c r="X1549" s="6"/>
      <c r="Y1549" s="6"/>
      <c r="Z1549" s="6"/>
      <c r="AA1549" s="6"/>
      <c r="AB1549" s="6"/>
      <c r="AC1549" s="6"/>
      <c r="AD1549" s="6"/>
      <c r="AE1549" s="6"/>
    </row>
    <row r="1550" spans="8:31" s="4" customFormat="1" ht="15" customHeight="1" x14ac:dyDescent="0.2">
      <c r="H1550" s="5"/>
      <c r="J1550" s="107"/>
      <c r="L1550" s="6"/>
      <c r="M1550" s="6"/>
      <c r="N1550" s="6"/>
      <c r="O1550" s="6"/>
      <c r="P1550" s="6"/>
      <c r="Q1550" s="6"/>
      <c r="R1550" s="6"/>
      <c r="S1550" s="6"/>
      <c r="T1550" s="6"/>
      <c r="U1550" s="6"/>
      <c r="V1550" s="6"/>
      <c r="W1550" s="6"/>
      <c r="X1550" s="6"/>
      <c r="Y1550" s="6"/>
      <c r="Z1550" s="6"/>
      <c r="AA1550" s="6"/>
      <c r="AB1550" s="6"/>
      <c r="AC1550" s="6"/>
      <c r="AD1550" s="6"/>
      <c r="AE1550" s="6"/>
    </row>
    <row r="1551" spans="8:31" s="4" customFormat="1" ht="15" customHeight="1" x14ac:dyDescent="0.2">
      <c r="H1551" s="5"/>
      <c r="J1551" s="107"/>
      <c r="L1551" s="6"/>
      <c r="M1551" s="6"/>
      <c r="N1551" s="6"/>
      <c r="O1551" s="6"/>
      <c r="P1551" s="6"/>
      <c r="Q1551" s="6"/>
      <c r="R1551" s="6"/>
      <c r="S1551" s="6"/>
      <c r="T1551" s="6"/>
      <c r="U1551" s="6"/>
      <c r="V1551" s="6"/>
      <c r="W1551" s="6"/>
      <c r="X1551" s="6"/>
      <c r="Y1551" s="6"/>
      <c r="Z1551" s="6"/>
      <c r="AA1551" s="6"/>
      <c r="AB1551" s="6"/>
      <c r="AC1551" s="6"/>
      <c r="AD1551" s="6"/>
      <c r="AE1551" s="6"/>
    </row>
    <row r="1552" spans="8:31" s="4" customFormat="1" ht="15" customHeight="1" x14ac:dyDescent="0.2">
      <c r="H1552" s="5"/>
      <c r="J1552" s="107"/>
      <c r="L1552" s="6"/>
      <c r="M1552" s="6"/>
      <c r="N1552" s="6"/>
      <c r="O1552" s="6"/>
      <c r="P1552" s="6"/>
      <c r="Q1552" s="6"/>
      <c r="R1552" s="6"/>
      <c r="S1552" s="6"/>
      <c r="T1552" s="6"/>
      <c r="U1552" s="6"/>
      <c r="V1552" s="6"/>
      <c r="W1552" s="6"/>
      <c r="X1552" s="6"/>
      <c r="Y1552" s="6"/>
      <c r="Z1552" s="6"/>
      <c r="AA1552" s="6"/>
      <c r="AB1552" s="6"/>
      <c r="AC1552" s="6"/>
      <c r="AD1552" s="6"/>
      <c r="AE1552" s="6"/>
    </row>
    <row r="1553" spans="8:31" s="4" customFormat="1" ht="15" customHeight="1" x14ac:dyDescent="0.2">
      <c r="H1553" s="5"/>
      <c r="J1553" s="107"/>
      <c r="L1553" s="6"/>
      <c r="M1553" s="6"/>
      <c r="N1553" s="6"/>
      <c r="O1553" s="6"/>
      <c r="P1553" s="6"/>
      <c r="Q1553" s="6"/>
      <c r="R1553" s="6"/>
      <c r="S1553" s="6"/>
      <c r="T1553" s="6"/>
      <c r="U1553" s="6"/>
      <c r="V1553" s="6"/>
      <c r="W1553" s="6"/>
      <c r="X1553" s="6"/>
      <c r="Y1553" s="6"/>
      <c r="Z1553" s="6"/>
      <c r="AA1553" s="6"/>
      <c r="AB1553" s="6"/>
      <c r="AC1553" s="6"/>
      <c r="AD1553" s="6"/>
      <c r="AE1553" s="6"/>
    </row>
    <row r="1554" spans="8:31" s="4" customFormat="1" ht="15" customHeight="1" x14ac:dyDescent="0.2">
      <c r="H1554" s="5"/>
      <c r="J1554" s="107"/>
      <c r="L1554" s="6"/>
      <c r="M1554" s="6"/>
      <c r="N1554" s="6"/>
      <c r="O1554" s="6"/>
      <c r="P1554" s="6"/>
      <c r="Q1554" s="6"/>
      <c r="R1554" s="6"/>
      <c r="S1554" s="6"/>
      <c r="T1554" s="6"/>
      <c r="U1554" s="6"/>
      <c r="V1554" s="6"/>
      <c r="W1554" s="6"/>
      <c r="X1554" s="6"/>
      <c r="Y1554" s="6"/>
      <c r="Z1554" s="6"/>
      <c r="AA1554" s="6"/>
      <c r="AB1554" s="6"/>
      <c r="AC1554" s="6"/>
      <c r="AD1554" s="6"/>
      <c r="AE1554" s="6"/>
    </row>
    <row r="1555" spans="8:31" s="4" customFormat="1" ht="15" customHeight="1" x14ac:dyDescent="0.2">
      <c r="H1555" s="5"/>
      <c r="J1555" s="107"/>
      <c r="L1555" s="6"/>
      <c r="M1555" s="6"/>
      <c r="N1555" s="6"/>
      <c r="O1555" s="6"/>
      <c r="P1555" s="6"/>
      <c r="Q1555" s="6"/>
      <c r="R1555" s="6"/>
      <c r="S1555" s="6"/>
      <c r="T1555" s="6"/>
      <c r="U1555" s="6"/>
      <c r="V1555" s="6"/>
      <c r="W1555" s="6"/>
      <c r="X1555" s="6"/>
      <c r="Y1555" s="6"/>
      <c r="Z1555" s="6"/>
      <c r="AA1555" s="6"/>
      <c r="AB1555" s="6"/>
      <c r="AC1555" s="6"/>
      <c r="AD1555" s="6"/>
      <c r="AE1555" s="6"/>
    </row>
    <row r="1556" spans="8:31" s="4" customFormat="1" ht="15" customHeight="1" x14ac:dyDescent="0.2">
      <c r="H1556" s="5"/>
      <c r="J1556" s="107"/>
      <c r="L1556" s="6"/>
      <c r="M1556" s="6"/>
      <c r="N1556" s="6"/>
      <c r="O1556" s="6"/>
      <c r="P1556" s="6"/>
      <c r="Q1556" s="6"/>
      <c r="R1556" s="6"/>
      <c r="S1556" s="6"/>
      <c r="T1556" s="6"/>
      <c r="U1556" s="6"/>
      <c r="V1556" s="6"/>
      <c r="W1556" s="6"/>
      <c r="X1556" s="6"/>
      <c r="Y1556" s="6"/>
      <c r="Z1556" s="6"/>
      <c r="AA1556" s="6"/>
      <c r="AB1556" s="6"/>
      <c r="AC1556" s="6"/>
      <c r="AD1556" s="6"/>
      <c r="AE1556" s="6"/>
    </row>
    <row r="1557" spans="8:31" s="4" customFormat="1" ht="15" customHeight="1" x14ac:dyDescent="0.2">
      <c r="H1557" s="5"/>
      <c r="J1557" s="107"/>
      <c r="L1557" s="6"/>
      <c r="M1557" s="6"/>
      <c r="N1557" s="6"/>
      <c r="O1557" s="6"/>
      <c r="P1557" s="6"/>
      <c r="Q1557" s="6"/>
      <c r="R1557" s="6"/>
      <c r="S1557" s="6"/>
      <c r="T1557" s="6"/>
      <c r="U1557" s="6"/>
      <c r="V1557" s="6"/>
      <c r="W1557" s="6"/>
      <c r="X1557" s="6"/>
      <c r="Y1557" s="6"/>
      <c r="Z1557" s="6"/>
      <c r="AA1557" s="6"/>
      <c r="AB1557" s="6"/>
      <c r="AC1557" s="6"/>
      <c r="AD1557" s="6"/>
      <c r="AE1557" s="6"/>
    </row>
    <row r="1558" spans="8:31" s="4" customFormat="1" ht="15" customHeight="1" x14ac:dyDescent="0.2">
      <c r="H1558" s="5"/>
      <c r="J1558" s="107"/>
      <c r="L1558" s="6"/>
      <c r="M1558" s="6"/>
      <c r="N1558" s="6"/>
      <c r="O1558" s="6"/>
      <c r="P1558" s="6"/>
      <c r="Q1558" s="6"/>
      <c r="R1558" s="6"/>
      <c r="S1558" s="6"/>
      <c r="T1558" s="6"/>
      <c r="U1558" s="6"/>
      <c r="V1558" s="6"/>
      <c r="W1558" s="6"/>
      <c r="X1558" s="6"/>
      <c r="Y1558" s="6"/>
      <c r="Z1558" s="6"/>
      <c r="AA1558" s="6"/>
      <c r="AB1558" s="6"/>
      <c r="AC1558" s="6"/>
      <c r="AD1558" s="6"/>
      <c r="AE1558" s="6"/>
    </row>
    <row r="1559" spans="8:31" s="4" customFormat="1" ht="15" customHeight="1" x14ac:dyDescent="0.2">
      <c r="H1559" s="5"/>
      <c r="J1559" s="107"/>
      <c r="L1559" s="6"/>
      <c r="M1559" s="6"/>
      <c r="N1559" s="6"/>
      <c r="O1559" s="6"/>
      <c r="P1559" s="6"/>
      <c r="Q1559" s="6"/>
      <c r="R1559" s="6"/>
      <c r="S1559" s="6"/>
      <c r="T1559" s="6"/>
      <c r="U1559" s="6"/>
      <c r="V1559" s="6"/>
      <c r="W1559" s="6"/>
      <c r="X1559" s="6"/>
      <c r="Y1559" s="6"/>
      <c r="Z1559" s="6"/>
      <c r="AA1559" s="6"/>
      <c r="AB1559" s="6"/>
      <c r="AC1559" s="6"/>
      <c r="AD1559" s="6"/>
      <c r="AE1559" s="6"/>
    </row>
    <row r="1560" spans="8:31" s="4" customFormat="1" ht="15" customHeight="1" x14ac:dyDescent="0.2">
      <c r="H1560" s="5"/>
      <c r="J1560" s="107"/>
      <c r="L1560" s="6"/>
      <c r="M1560" s="6"/>
      <c r="N1560" s="6"/>
      <c r="O1560" s="6"/>
      <c r="P1560" s="6"/>
      <c r="Q1560" s="6"/>
      <c r="R1560" s="6"/>
      <c r="S1560" s="6"/>
      <c r="T1560" s="6"/>
      <c r="U1560" s="6"/>
      <c r="V1560" s="6"/>
      <c r="W1560" s="6"/>
      <c r="X1560" s="6"/>
      <c r="Y1560" s="6"/>
      <c r="Z1560" s="6"/>
      <c r="AA1560" s="6"/>
      <c r="AB1560" s="6"/>
      <c r="AC1560" s="6"/>
      <c r="AD1560" s="6"/>
      <c r="AE1560" s="6"/>
    </row>
    <row r="1561" spans="8:31" s="4" customFormat="1" ht="15" customHeight="1" x14ac:dyDescent="0.2">
      <c r="H1561" s="5"/>
      <c r="J1561" s="107"/>
      <c r="L1561" s="6"/>
      <c r="M1561" s="6"/>
      <c r="N1561" s="6"/>
      <c r="O1561" s="6"/>
      <c r="P1561" s="6"/>
      <c r="Q1561" s="6"/>
      <c r="R1561" s="6"/>
      <c r="S1561" s="6"/>
      <c r="T1561" s="6"/>
      <c r="U1561" s="6"/>
      <c r="V1561" s="6"/>
      <c r="W1561" s="6"/>
      <c r="X1561" s="6"/>
      <c r="Y1561" s="6"/>
      <c r="Z1561" s="6"/>
      <c r="AA1561" s="6"/>
      <c r="AB1561" s="6"/>
      <c r="AC1561" s="6"/>
      <c r="AD1561" s="6"/>
      <c r="AE1561" s="6"/>
    </row>
    <row r="1562" spans="8:31" s="4" customFormat="1" ht="15" customHeight="1" x14ac:dyDescent="0.2">
      <c r="H1562" s="5"/>
      <c r="J1562" s="107"/>
      <c r="L1562" s="6"/>
      <c r="M1562" s="6"/>
      <c r="N1562" s="6"/>
      <c r="O1562" s="6"/>
      <c r="P1562" s="6"/>
      <c r="Q1562" s="6"/>
      <c r="R1562" s="6"/>
      <c r="S1562" s="6"/>
      <c r="T1562" s="6"/>
      <c r="U1562" s="6"/>
      <c r="V1562" s="6"/>
      <c r="W1562" s="6"/>
      <c r="X1562" s="6"/>
      <c r="Y1562" s="6"/>
      <c r="Z1562" s="6"/>
      <c r="AA1562" s="6"/>
      <c r="AB1562" s="6"/>
      <c r="AC1562" s="6"/>
      <c r="AD1562" s="6"/>
      <c r="AE1562" s="6"/>
    </row>
    <row r="1563" spans="8:31" s="4" customFormat="1" ht="15" customHeight="1" x14ac:dyDescent="0.2">
      <c r="H1563" s="5"/>
      <c r="J1563" s="107"/>
      <c r="L1563" s="6"/>
      <c r="M1563" s="6"/>
      <c r="N1563" s="6"/>
      <c r="O1563" s="6"/>
      <c r="P1563" s="6"/>
      <c r="Q1563" s="6"/>
      <c r="R1563" s="6"/>
      <c r="S1563" s="6"/>
      <c r="T1563" s="6"/>
      <c r="U1563" s="6"/>
      <c r="V1563" s="6"/>
      <c r="W1563" s="6"/>
      <c r="X1563" s="6"/>
      <c r="Y1563" s="6"/>
      <c r="Z1563" s="6"/>
      <c r="AA1563" s="6"/>
      <c r="AB1563" s="6"/>
      <c r="AC1563" s="6"/>
      <c r="AD1563" s="6"/>
      <c r="AE1563" s="6"/>
    </row>
    <row r="1564" spans="8:31" s="4" customFormat="1" ht="15" customHeight="1" x14ac:dyDescent="0.2">
      <c r="H1564" s="5"/>
      <c r="J1564" s="107"/>
      <c r="L1564" s="6"/>
      <c r="M1564" s="6"/>
      <c r="N1564" s="6"/>
      <c r="O1564" s="6"/>
      <c r="P1564" s="6"/>
      <c r="Q1564" s="6"/>
      <c r="R1564" s="6"/>
      <c r="S1564" s="6"/>
      <c r="T1564" s="6"/>
      <c r="U1564" s="6"/>
      <c r="V1564" s="6"/>
      <c r="W1564" s="6"/>
      <c r="X1564" s="6"/>
      <c r="Y1564" s="6"/>
      <c r="Z1564" s="6"/>
      <c r="AA1564" s="6"/>
      <c r="AB1564" s="6"/>
      <c r="AC1564" s="6"/>
      <c r="AD1564" s="6"/>
      <c r="AE1564" s="6"/>
    </row>
    <row r="1565" spans="8:31" s="4" customFormat="1" ht="15" customHeight="1" x14ac:dyDescent="0.2">
      <c r="H1565" s="5"/>
      <c r="J1565" s="107"/>
      <c r="L1565" s="6"/>
      <c r="M1565" s="6"/>
      <c r="N1565" s="6"/>
      <c r="O1565" s="6"/>
      <c r="P1565" s="6"/>
      <c r="Q1565" s="6"/>
      <c r="R1565" s="6"/>
      <c r="S1565" s="6"/>
      <c r="T1565" s="6"/>
      <c r="U1565" s="6"/>
      <c r="V1565" s="6"/>
      <c r="W1565" s="6"/>
      <c r="X1565" s="6"/>
      <c r="Y1565" s="6"/>
      <c r="Z1565" s="6"/>
      <c r="AA1565" s="6"/>
      <c r="AB1565" s="6"/>
      <c r="AC1565" s="6"/>
      <c r="AD1565" s="6"/>
      <c r="AE1565" s="6"/>
    </row>
    <row r="1566" spans="8:31" s="4" customFormat="1" ht="15" customHeight="1" x14ac:dyDescent="0.2">
      <c r="H1566" s="5"/>
      <c r="J1566" s="107"/>
      <c r="L1566" s="6"/>
      <c r="M1566" s="6"/>
      <c r="N1566" s="6"/>
      <c r="O1566" s="6"/>
      <c r="P1566" s="6"/>
      <c r="Q1566" s="6"/>
      <c r="R1566" s="6"/>
      <c r="S1566" s="6"/>
      <c r="T1566" s="6"/>
      <c r="U1566" s="6"/>
      <c r="V1566" s="6"/>
      <c r="W1566" s="6"/>
      <c r="X1566" s="6"/>
      <c r="Y1566" s="6"/>
      <c r="Z1566" s="6"/>
      <c r="AA1566" s="6"/>
      <c r="AB1566" s="6"/>
      <c r="AC1566" s="6"/>
      <c r="AD1566" s="6"/>
      <c r="AE1566" s="6"/>
    </row>
    <row r="1567" spans="8:31" s="4" customFormat="1" ht="15" customHeight="1" x14ac:dyDescent="0.2">
      <c r="H1567" s="5"/>
      <c r="J1567" s="107"/>
      <c r="L1567" s="6"/>
      <c r="M1567" s="6"/>
      <c r="N1567" s="6"/>
      <c r="O1567" s="6"/>
      <c r="P1567" s="6"/>
      <c r="Q1567" s="6"/>
      <c r="R1567" s="6"/>
      <c r="S1567" s="6"/>
      <c r="T1567" s="6"/>
      <c r="U1567" s="6"/>
      <c r="V1567" s="6"/>
      <c r="W1567" s="6"/>
      <c r="X1567" s="6"/>
      <c r="Y1567" s="6"/>
      <c r="Z1567" s="6"/>
      <c r="AA1567" s="6"/>
      <c r="AB1567" s="6"/>
      <c r="AC1567" s="6"/>
      <c r="AD1567" s="6"/>
      <c r="AE1567" s="6"/>
    </row>
    <row r="1568" spans="8:31" s="4" customFormat="1" ht="15" customHeight="1" x14ac:dyDescent="0.2">
      <c r="H1568" s="5"/>
      <c r="J1568" s="107"/>
      <c r="L1568" s="6"/>
      <c r="M1568" s="6"/>
      <c r="N1568" s="6"/>
      <c r="O1568" s="6"/>
      <c r="P1568" s="6"/>
      <c r="Q1568" s="6"/>
      <c r="R1568" s="6"/>
      <c r="S1568" s="6"/>
      <c r="T1568" s="6"/>
      <c r="U1568" s="6"/>
      <c r="V1568" s="6"/>
      <c r="W1568" s="6"/>
      <c r="X1568" s="6"/>
      <c r="Y1568" s="6"/>
      <c r="Z1568" s="6"/>
      <c r="AA1568" s="6"/>
      <c r="AB1568" s="6"/>
      <c r="AC1568" s="6"/>
      <c r="AD1568" s="6"/>
      <c r="AE1568" s="6"/>
    </row>
    <row r="1569" spans="8:31" s="4" customFormat="1" ht="15" customHeight="1" x14ac:dyDescent="0.2">
      <c r="H1569" s="5"/>
      <c r="J1569" s="107"/>
      <c r="L1569" s="6"/>
      <c r="M1569" s="6"/>
      <c r="N1569" s="6"/>
      <c r="O1569" s="6"/>
      <c r="P1569" s="6"/>
      <c r="Q1569" s="6"/>
      <c r="R1569" s="6"/>
      <c r="S1569" s="6"/>
      <c r="T1569" s="6"/>
      <c r="U1569" s="6"/>
      <c r="V1569" s="6"/>
      <c r="W1569" s="6"/>
      <c r="X1569" s="6"/>
      <c r="Y1569" s="6"/>
      <c r="Z1569" s="6"/>
      <c r="AA1569" s="6"/>
      <c r="AB1569" s="6"/>
      <c r="AC1569" s="6"/>
      <c r="AD1569" s="6"/>
      <c r="AE1569" s="6"/>
    </row>
    <row r="1570" spans="8:31" s="4" customFormat="1" ht="15" customHeight="1" x14ac:dyDescent="0.2">
      <c r="H1570" s="5"/>
      <c r="J1570" s="107"/>
      <c r="L1570" s="6"/>
      <c r="M1570" s="6"/>
      <c r="N1570" s="6"/>
      <c r="O1570" s="6"/>
      <c r="P1570" s="6"/>
      <c r="Q1570" s="6"/>
      <c r="R1570" s="6"/>
      <c r="S1570" s="6"/>
      <c r="T1570" s="6"/>
      <c r="U1570" s="6"/>
      <c r="V1570" s="6"/>
      <c r="W1570" s="6"/>
      <c r="X1570" s="6"/>
      <c r="Y1570" s="6"/>
      <c r="Z1570" s="6"/>
      <c r="AA1570" s="6"/>
      <c r="AB1570" s="6"/>
      <c r="AC1570" s="6"/>
      <c r="AD1570" s="6"/>
      <c r="AE1570" s="6"/>
    </row>
    <row r="1571" spans="8:31" s="4" customFormat="1" ht="15" customHeight="1" x14ac:dyDescent="0.2">
      <c r="H1571" s="5"/>
      <c r="J1571" s="107"/>
      <c r="L1571" s="6"/>
      <c r="M1571" s="6"/>
      <c r="N1571" s="6"/>
      <c r="O1571" s="6"/>
      <c r="P1571" s="6"/>
      <c r="Q1571" s="6"/>
      <c r="R1571" s="6"/>
      <c r="S1571" s="6"/>
      <c r="T1571" s="6"/>
      <c r="U1571" s="6"/>
      <c r="V1571" s="6"/>
      <c r="W1571" s="6"/>
      <c r="X1571" s="6"/>
      <c r="Y1571" s="6"/>
      <c r="Z1571" s="6"/>
      <c r="AA1571" s="6"/>
      <c r="AB1571" s="6"/>
      <c r="AC1571" s="6"/>
      <c r="AD1571" s="6"/>
      <c r="AE1571" s="6"/>
    </row>
    <row r="1572" spans="8:31" s="4" customFormat="1" ht="15" customHeight="1" x14ac:dyDescent="0.2">
      <c r="H1572" s="5"/>
      <c r="J1572" s="107"/>
      <c r="L1572" s="6"/>
      <c r="M1572" s="6"/>
      <c r="N1572" s="6"/>
      <c r="O1572" s="6"/>
      <c r="P1572" s="6"/>
      <c r="Q1572" s="6"/>
      <c r="R1572" s="6"/>
      <c r="S1572" s="6"/>
      <c r="T1572" s="6"/>
      <c r="U1572" s="6"/>
      <c r="V1572" s="6"/>
      <c r="W1572" s="6"/>
      <c r="X1572" s="6"/>
      <c r="Y1572" s="6"/>
      <c r="Z1572" s="6"/>
      <c r="AA1572" s="6"/>
      <c r="AB1572" s="6"/>
      <c r="AC1572" s="6"/>
      <c r="AD1572" s="6"/>
      <c r="AE1572" s="6"/>
    </row>
    <row r="1573" spans="8:31" s="4" customFormat="1" ht="15" customHeight="1" x14ac:dyDescent="0.2">
      <c r="H1573" s="5"/>
      <c r="J1573" s="107"/>
      <c r="L1573" s="6"/>
      <c r="M1573" s="6"/>
      <c r="N1573" s="6"/>
      <c r="O1573" s="6"/>
      <c r="P1573" s="6"/>
      <c r="Q1573" s="6"/>
      <c r="R1573" s="6"/>
      <c r="S1573" s="6"/>
      <c r="T1573" s="6"/>
      <c r="U1573" s="6"/>
      <c r="V1573" s="6"/>
      <c r="W1573" s="6"/>
      <c r="X1573" s="6"/>
      <c r="Y1573" s="6"/>
      <c r="Z1573" s="6"/>
      <c r="AA1573" s="6"/>
      <c r="AB1573" s="6"/>
      <c r="AC1573" s="6"/>
      <c r="AD1573" s="6"/>
      <c r="AE1573" s="6"/>
    </row>
    <row r="1574" spans="8:31" s="4" customFormat="1" ht="15" customHeight="1" x14ac:dyDescent="0.2">
      <c r="H1574" s="5"/>
      <c r="J1574" s="107"/>
      <c r="L1574" s="6"/>
      <c r="M1574" s="6"/>
      <c r="N1574" s="6"/>
      <c r="O1574" s="6"/>
      <c r="P1574" s="6"/>
      <c r="Q1574" s="6"/>
      <c r="R1574" s="6"/>
      <c r="S1574" s="6"/>
      <c r="T1574" s="6"/>
      <c r="U1574" s="6"/>
      <c r="V1574" s="6"/>
      <c r="W1574" s="6"/>
      <c r="X1574" s="6"/>
      <c r="Y1574" s="6"/>
      <c r="Z1574" s="6"/>
      <c r="AA1574" s="6"/>
      <c r="AB1574" s="6"/>
      <c r="AC1574" s="6"/>
      <c r="AD1574" s="6"/>
      <c r="AE1574" s="6"/>
    </row>
    <row r="1575" spans="8:31" s="4" customFormat="1" ht="15" customHeight="1" x14ac:dyDescent="0.2">
      <c r="H1575" s="5"/>
      <c r="J1575" s="107"/>
      <c r="L1575" s="6"/>
      <c r="M1575" s="6"/>
      <c r="N1575" s="6"/>
      <c r="O1575" s="6"/>
      <c r="P1575" s="6"/>
      <c r="Q1575" s="6"/>
      <c r="R1575" s="6"/>
      <c r="S1575" s="6"/>
      <c r="T1575" s="6"/>
      <c r="U1575" s="6"/>
      <c r="V1575" s="6"/>
      <c r="W1575" s="6"/>
      <c r="X1575" s="6"/>
      <c r="Y1575" s="6"/>
      <c r="Z1575" s="6"/>
      <c r="AA1575" s="6"/>
      <c r="AB1575" s="6"/>
      <c r="AC1575" s="6"/>
      <c r="AD1575" s="6"/>
      <c r="AE1575" s="6"/>
    </row>
    <row r="1576" spans="8:31" s="4" customFormat="1" ht="15" customHeight="1" x14ac:dyDescent="0.2">
      <c r="H1576" s="5"/>
      <c r="J1576" s="107"/>
      <c r="L1576" s="6"/>
      <c r="M1576" s="6"/>
      <c r="N1576" s="6"/>
      <c r="O1576" s="6"/>
      <c r="P1576" s="6"/>
      <c r="Q1576" s="6"/>
      <c r="R1576" s="6"/>
      <c r="S1576" s="6"/>
      <c r="T1576" s="6"/>
      <c r="U1576" s="6"/>
      <c r="V1576" s="6"/>
      <c r="W1576" s="6"/>
      <c r="X1576" s="6"/>
      <c r="Y1576" s="6"/>
      <c r="Z1576" s="6"/>
      <c r="AA1576" s="6"/>
      <c r="AB1576" s="6"/>
      <c r="AC1576" s="6"/>
      <c r="AD1576" s="6"/>
      <c r="AE1576" s="6"/>
    </row>
    <row r="1577" spans="8:31" s="4" customFormat="1" ht="15" customHeight="1" x14ac:dyDescent="0.2">
      <c r="H1577" s="5"/>
      <c r="J1577" s="107"/>
      <c r="L1577" s="6"/>
      <c r="M1577" s="6"/>
      <c r="N1577" s="6"/>
      <c r="O1577" s="6"/>
      <c r="P1577" s="6"/>
      <c r="Q1577" s="6"/>
      <c r="R1577" s="6"/>
      <c r="S1577" s="6"/>
      <c r="T1577" s="6"/>
      <c r="U1577" s="6"/>
      <c r="V1577" s="6"/>
      <c r="W1577" s="6"/>
      <c r="X1577" s="6"/>
      <c r="Y1577" s="6"/>
      <c r="Z1577" s="6"/>
      <c r="AA1577" s="6"/>
      <c r="AB1577" s="6"/>
      <c r="AC1577" s="6"/>
      <c r="AD1577" s="6"/>
      <c r="AE1577" s="6"/>
    </row>
    <row r="1578" spans="8:31" s="4" customFormat="1" ht="15" customHeight="1" x14ac:dyDescent="0.2">
      <c r="H1578" s="5"/>
      <c r="J1578" s="107"/>
      <c r="L1578" s="6"/>
      <c r="M1578" s="6"/>
      <c r="N1578" s="6"/>
      <c r="O1578" s="6"/>
      <c r="P1578" s="6"/>
      <c r="Q1578" s="6"/>
      <c r="R1578" s="6"/>
      <c r="S1578" s="6"/>
      <c r="T1578" s="6"/>
      <c r="U1578" s="6"/>
      <c r="V1578" s="6"/>
      <c r="W1578" s="6"/>
      <c r="X1578" s="6"/>
      <c r="Y1578" s="6"/>
      <c r="Z1578" s="6"/>
      <c r="AA1578" s="6"/>
      <c r="AB1578" s="6"/>
      <c r="AC1578" s="6"/>
      <c r="AD1578" s="6"/>
      <c r="AE1578" s="6"/>
    </row>
    <row r="1579" spans="8:31" s="4" customFormat="1" ht="15" customHeight="1" x14ac:dyDescent="0.2">
      <c r="H1579" s="5"/>
      <c r="J1579" s="107"/>
      <c r="L1579" s="6"/>
      <c r="M1579" s="6"/>
      <c r="N1579" s="6"/>
      <c r="O1579" s="6"/>
      <c r="P1579" s="6"/>
      <c r="Q1579" s="6"/>
      <c r="R1579" s="6"/>
      <c r="S1579" s="6"/>
      <c r="T1579" s="6"/>
      <c r="U1579" s="6"/>
      <c r="V1579" s="6"/>
      <c r="W1579" s="6"/>
      <c r="X1579" s="6"/>
      <c r="Y1579" s="6"/>
      <c r="Z1579" s="6"/>
      <c r="AA1579" s="6"/>
      <c r="AB1579" s="6"/>
      <c r="AC1579" s="6"/>
      <c r="AD1579" s="6"/>
      <c r="AE1579" s="6"/>
    </row>
    <row r="1580" spans="8:31" s="4" customFormat="1" ht="15" customHeight="1" x14ac:dyDescent="0.2">
      <c r="H1580" s="5"/>
      <c r="J1580" s="107"/>
      <c r="L1580" s="6"/>
      <c r="M1580" s="6"/>
      <c r="N1580" s="6"/>
      <c r="O1580" s="6"/>
      <c r="P1580" s="6"/>
      <c r="Q1580" s="6"/>
      <c r="R1580" s="6"/>
      <c r="S1580" s="6"/>
      <c r="T1580" s="6"/>
      <c r="U1580" s="6"/>
      <c r="V1580" s="6"/>
      <c r="W1580" s="6"/>
      <c r="X1580" s="6"/>
      <c r="Y1580" s="6"/>
      <c r="Z1580" s="6"/>
      <c r="AA1580" s="6"/>
      <c r="AB1580" s="6"/>
      <c r="AC1580" s="6"/>
      <c r="AD1580" s="6"/>
      <c r="AE1580" s="6"/>
    </row>
    <row r="1581" spans="8:31" s="4" customFormat="1" ht="15" customHeight="1" x14ac:dyDescent="0.2">
      <c r="H1581" s="5"/>
      <c r="J1581" s="107"/>
      <c r="L1581" s="6"/>
      <c r="M1581" s="6"/>
      <c r="N1581" s="6"/>
      <c r="O1581" s="6"/>
      <c r="P1581" s="6"/>
      <c r="Q1581" s="6"/>
      <c r="R1581" s="6"/>
      <c r="S1581" s="6"/>
      <c r="T1581" s="6"/>
      <c r="U1581" s="6"/>
      <c r="V1581" s="6"/>
      <c r="W1581" s="6"/>
      <c r="X1581" s="6"/>
      <c r="Y1581" s="6"/>
      <c r="Z1581" s="6"/>
      <c r="AA1581" s="6"/>
      <c r="AB1581" s="6"/>
      <c r="AC1581" s="6"/>
      <c r="AD1581" s="6"/>
      <c r="AE1581" s="6"/>
    </row>
    <row r="1582" spans="8:31" s="4" customFormat="1" ht="15" customHeight="1" x14ac:dyDescent="0.2">
      <c r="H1582" s="5"/>
      <c r="J1582" s="107"/>
      <c r="L1582" s="6"/>
      <c r="M1582" s="6"/>
      <c r="N1582" s="6"/>
      <c r="O1582" s="6"/>
      <c r="P1582" s="6"/>
      <c r="Q1582" s="6"/>
      <c r="R1582" s="6"/>
      <c r="S1582" s="6"/>
      <c r="T1582" s="6"/>
      <c r="U1582" s="6"/>
      <c r="V1582" s="6"/>
      <c r="W1582" s="6"/>
      <c r="X1582" s="6"/>
      <c r="Y1582" s="6"/>
      <c r="Z1582" s="6"/>
      <c r="AA1582" s="6"/>
      <c r="AB1582" s="6"/>
      <c r="AC1582" s="6"/>
      <c r="AD1582" s="6"/>
      <c r="AE1582" s="6"/>
    </row>
    <row r="1583" spans="8:31" s="4" customFormat="1" ht="15" customHeight="1" x14ac:dyDescent="0.2">
      <c r="H1583" s="5"/>
      <c r="J1583" s="107"/>
      <c r="L1583" s="6"/>
      <c r="M1583" s="6"/>
      <c r="N1583" s="6"/>
      <c r="O1583" s="6"/>
      <c r="P1583" s="6"/>
      <c r="Q1583" s="6"/>
      <c r="R1583" s="6"/>
      <c r="S1583" s="6"/>
      <c r="T1583" s="6"/>
      <c r="U1583" s="6"/>
      <c r="V1583" s="6"/>
      <c r="W1583" s="6"/>
      <c r="X1583" s="6"/>
      <c r="Y1583" s="6"/>
      <c r="Z1583" s="6"/>
      <c r="AA1583" s="6"/>
      <c r="AB1583" s="6"/>
      <c r="AC1583" s="6"/>
      <c r="AD1583" s="6"/>
      <c r="AE1583" s="6"/>
    </row>
    <row r="1584" spans="8:31" s="4" customFormat="1" ht="15" customHeight="1" x14ac:dyDescent="0.2">
      <c r="H1584" s="5"/>
      <c r="J1584" s="107"/>
      <c r="L1584" s="6"/>
      <c r="M1584" s="6"/>
      <c r="N1584" s="6"/>
      <c r="O1584" s="6"/>
      <c r="P1584" s="6"/>
      <c r="Q1584" s="6"/>
      <c r="R1584" s="6"/>
      <c r="S1584" s="6"/>
      <c r="T1584" s="6"/>
      <c r="U1584" s="6"/>
      <c r="V1584" s="6"/>
      <c r="W1584" s="6"/>
      <c r="X1584" s="6"/>
      <c r="Y1584" s="6"/>
      <c r="Z1584" s="6"/>
      <c r="AA1584" s="6"/>
      <c r="AB1584" s="6"/>
      <c r="AC1584" s="6"/>
      <c r="AD1584" s="6"/>
      <c r="AE1584" s="6"/>
    </row>
    <row r="1585" spans="8:31" s="4" customFormat="1" ht="15" customHeight="1" x14ac:dyDescent="0.2">
      <c r="H1585" s="5"/>
      <c r="J1585" s="107"/>
      <c r="L1585" s="6"/>
      <c r="M1585" s="6"/>
      <c r="N1585" s="6"/>
      <c r="O1585" s="6"/>
      <c r="P1585" s="6"/>
      <c r="Q1585" s="6"/>
      <c r="R1585" s="6"/>
      <c r="S1585" s="6"/>
      <c r="T1585" s="6"/>
      <c r="U1585" s="6"/>
      <c r="V1585" s="6"/>
      <c r="W1585" s="6"/>
      <c r="X1585" s="6"/>
      <c r="Y1585" s="6"/>
      <c r="Z1585" s="6"/>
      <c r="AA1585" s="6"/>
      <c r="AB1585" s="6"/>
      <c r="AC1585" s="6"/>
      <c r="AD1585" s="6"/>
      <c r="AE1585" s="6"/>
    </row>
    <row r="1586" spans="8:31" s="4" customFormat="1" ht="15" customHeight="1" x14ac:dyDescent="0.2">
      <c r="H1586" s="5"/>
      <c r="J1586" s="107"/>
      <c r="L1586" s="6"/>
      <c r="M1586" s="6"/>
      <c r="N1586" s="6"/>
      <c r="O1586" s="6"/>
      <c r="P1586" s="6"/>
      <c r="Q1586" s="6"/>
      <c r="R1586" s="6"/>
      <c r="S1586" s="6"/>
      <c r="T1586" s="6"/>
      <c r="U1586" s="6"/>
      <c r="V1586" s="6"/>
      <c r="W1586" s="6"/>
      <c r="X1586" s="6"/>
      <c r="Y1586" s="6"/>
      <c r="Z1586" s="6"/>
      <c r="AA1586" s="6"/>
      <c r="AB1586" s="6"/>
      <c r="AC1586" s="6"/>
      <c r="AD1586" s="6"/>
      <c r="AE1586" s="6"/>
    </row>
    <row r="1587" spans="8:31" s="4" customFormat="1" ht="15" customHeight="1" x14ac:dyDescent="0.2">
      <c r="H1587" s="5"/>
      <c r="J1587" s="107"/>
      <c r="L1587" s="6"/>
      <c r="M1587" s="6"/>
      <c r="N1587" s="6"/>
      <c r="O1587" s="6"/>
      <c r="P1587" s="6"/>
      <c r="Q1587" s="6"/>
      <c r="R1587" s="6"/>
      <c r="S1587" s="6"/>
      <c r="T1587" s="6"/>
      <c r="U1587" s="6"/>
      <c r="V1587" s="6"/>
      <c r="W1587" s="6"/>
      <c r="X1587" s="6"/>
      <c r="Y1587" s="6"/>
      <c r="Z1587" s="6"/>
      <c r="AA1587" s="6"/>
      <c r="AB1587" s="6"/>
      <c r="AC1587" s="6"/>
      <c r="AD1587" s="6"/>
      <c r="AE1587" s="6"/>
    </row>
    <row r="1588" spans="8:31" s="4" customFormat="1" ht="15" customHeight="1" x14ac:dyDescent="0.2">
      <c r="H1588" s="5"/>
      <c r="J1588" s="107"/>
      <c r="L1588" s="6"/>
      <c r="M1588" s="6"/>
      <c r="N1588" s="6"/>
      <c r="O1588" s="6"/>
      <c r="P1588" s="6"/>
      <c r="Q1588" s="6"/>
      <c r="R1588" s="6"/>
      <c r="S1588" s="6"/>
      <c r="T1588" s="6"/>
      <c r="U1588" s="6"/>
      <c r="V1588" s="6"/>
      <c r="W1588" s="6"/>
      <c r="X1588" s="6"/>
      <c r="Y1588" s="6"/>
      <c r="Z1588" s="6"/>
      <c r="AA1588" s="6"/>
      <c r="AB1588" s="6"/>
      <c r="AC1588" s="6"/>
      <c r="AD1588" s="6"/>
      <c r="AE1588" s="6"/>
    </row>
    <row r="1589" spans="8:31" s="4" customFormat="1" ht="15" customHeight="1" x14ac:dyDescent="0.2">
      <c r="H1589" s="5"/>
      <c r="J1589" s="107"/>
      <c r="L1589" s="6"/>
      <c r="M1589" s="6"/>
      <c r="N1589" s="6"/>
      <c r="O1589" s="6"/>
      <c r="P1589" s="6"/>
      <c r="Q1589" s="6"/>
      <c r="R1589" s="6"/>
      <c r="S1589" s="6"/>
      <c r="T1589" s="6"/>
      <c r="U1589" s="6"/>
      <c r="V1589" s="6"/>
      <c r="W1589" s="6"/>
      <c r="X1589" s="6"/>
      <c r="Y1589" s="6"/>
      <c r="Z1589" s="6"/>
      <c r="AA1589" s="6"/>
      <c r="AB1589" s="6"/>
      <c r="AC1589" s="6"/>
      <c r="AD1589" s="6"/>
      <c r="AE1589" s="6"/>
    </row>
    <row r="1590" spans="8:31" s="4" customFormat="1" ht="15" customHeight="1" x14ac:dyDescent="0.2">
      <c r="H1590" s="5"/>
      <c r="J1590" s="107"/>
      <c r="L1590" s="6"/>
      <c r="M1590" s="6"/>
      <c r="N1590" s="6"/>
      <c r="O1590" s="6"/>
      <c r="P1590" s="6"/>
      <c r="Q1590" s="6"/>
      <c r="R1590" s="6"/>
      <c r="S1590" s="6"/>
      <c r="T1590" s="6"/>
      <c r="U1590" s="6"/>
      <c r="V1590" s="6"/>
      <c r="W1590" s="6"/>
      <c r="X1590" s="6"/>
      <c r="Y1590" s="6"/>
      <c r="Z1590" s="6"/>
      <c r="AA1590" s="6"/>
      <c r="AB1590" s="6"/>
      <c r="AC1590" s="6"/>
      <c r="AD1590" s="6"/>
      <c r="AE1590" s="6"/>
    </row>
    <row r="1591" spans="8:31" s="4" customFormat="1" ht="15" customHeight="1" x14ac:dyDescent="0.2">
      <c r="H1591" s="5"/>
      <c r="J1591" s="107"/>
      <c r="L1591" s="6"/>
      <c r="M1591" s="6"/>
      <c r="N1591" s="6"/>
      <c r="O1591" s="6"/>
      <c r="P1591" s="6"/>
      <c r="Q1591" s="6"/>
      <c r="R1591" s="6"/>
      <c r="S1591" s="6"/>
      <c r="T1591" s="6"/>
      <c r="U1591" s="6"/>
      <c r="V1591" s="6"/>
      <c r="W1591" s="6"/>
      <c r="X1591" s="6"/>
      <c r="Y1591" s="6"/>
      <c r="Z1591" s="6"/>
      <c r="AA1591" s="6"/>
      <c r="AB1591" s="6"/>
      <c r="AC1591" s="6"/>
      <c r="AD1591" s="6"/>
      <c r="AE1591" s="6"/>
    </row>
    <row r="1592" spans="8:31" s="4" customFormat="1" ht="15" customHeight="1" x14ac:dyDescent="0.2">
      <c r="H1592" s="5"/>
      <c r="J1592" s="107"/>
      <c r="L1592" s="6"/>
      <c r="M1592" s="6"/>
      <c r="N1592" s="6"/>
      <c r="O1592" s="6"/>
      <c r="P1592" s="6"/>
      <c r="Q1592" s="6"/>
      <c r="R1592" s="6"/>
      <c r="S1592" s="6"/>
      <c r="T1592" s="6"/>
      <c r="U1592" s="6"/>
      <c r="V1592" s="6"/>
      <c r="W1592" s="6"/>
      <c r="X1592" s="6"/>
      <c r="Y1592" s="6"/>
      <c r="Z1592" s="6"/>
      <c r="AA1592" s="6"/>
      <c r="AB1592" s="6"/>
      <c r="AC1592" s="6"/>
      <c r="AD1592" s="6"/>
      <c r="AE1592" s="6"/>
    </row>
    <row r="1593" spans="8:31" s="4" customFormat="1" ht="15" customHeight="1" x14ac:dyDescent="0.2">
      <c r="H1593" s="5"/>
      <c r="J1593" s="107"/>
      <c r="L1593" s="6"/>
      <c r="M1593" s="6"/>
      <c r="N1593" s="6"/>
      <c r="O1593" s="6"/>
      <c r="P1593" s="6"/>
      <c r="Q1593" s="6"/>
      <c r="R1593" s="6"/>
      <c r="S1593" s="6"/>
      <c r="T1593" s="6"/>
      <c r="U1593" s="6"/>
      <c r="V1593" s="6"/>
      <c r="W1593" s="6"/>
      <c r="X1593" s="6"/>
      <c r="Y1593" s="6"/>
      <c r="Z1593" s="6"/>
      <c r="AA1593" s="6"/>
      <c r="AB1593" s="6"/>
      <c r="AC1593" s="6"/>
      <c r="AD1593" s="6"/>
      <c r="AE1593" s="6"/>
    </row>
    <row r="1594" spans="8:31" s="4" customFormat="1" ht="15" customHeight="1" x14ac:dyDescent="0.2">
      <c r="H1594" s="5"/>
      <c r="J1594" s="107"/>
      <c r="L1594" s="6"/>
      <c r="M1594" s="6"/>
      <c r="N1594" s="6"/>
      <c r="O1594" s="6"/>
      <c r="P1594" s="6"/>
      <c r="Q1594" s="6"/>
      <c r="R1594" s="6"/>
      <c r="S1594" s="6"/>
      <c r="T1594" s="6"/>
      <c r="U1594" s="6"/>
      <c r="V1594" s="6"/>
      <c r="W1594" s="6"/>
      <c r="X1594" s="6"/>
      <c r="Y1594" s="6"/>
      <c r="Z1594" s="6"/>
      <c r="AA1594" s="6"/>
      <c r="AB1594" s="6"/>
      <c r="AC1594" s="6"/>
      <c r="AD1594" s="6"/>
      <c r="AE1594" s="6"/>
    </row>
    <row r="1595" spans="8:31" s="4" customFormat="1" ht="15" customHeight="1" x14ac:dyDescent="0.2">
      <c r="H1595" s="5"/>
      <c r="J1595" s="107"/>
      <c r="L1595" s="6"/>
      <c r="M1595" s="6"/>
      <c r="N1595" s="6"/>
      <c r="O1595" s="6"/>
      <c r="P1595" s="6"/>
      <c r="Q1595" s="6"/>
      <c r="R1595" s="6"/>
      <c r="S1595" s="6"/>
      <c r="T1595" s="6"/>
      <c r="U1595" s="6"/>
      <c r="V1595" s="6"/>
      <c r="W1595" s="6"/>
      <c r="X1595" s="6"/>
      <c r="Y1595" s="6"/>
      <c r="Z1595" s="6"/>
      <c r="AA1595" s="6"/>
      <c r="AB1595" s="6"/>
      <c r="AC1595" s="6"/>
      <c r="AD1595" s="6"/>
      <c r="AE1595" s="6"/>
    </row>
    <row r="1596" spans="8:31" s="4" customFormat="1" ht="15" customHeight="1" x14ac:dyDescent="0.2">
      <c r="H1596" s="5"/>
      <c r="J1596" s="107"/>
      <c r="L1596" s="6"/>
      <c r="M1596" s="6"/>
      <c r="N1596" s="6"/>
      <c r="O1596" s="6"/>
      <c r="P1596" s="6"/>
      <c r="Q1596" s="6"/>
      <c r="R1596" s="6"/>
      <c r="S1596" s="6"/>
      <c r="T1596" s="6"/>
      <c r="U1596" s="6"/>
      <c r="V1596" s="6"/>
      <c r="W1596" s="6"/>
      <c r="X1596" s="6"/>
      <c r="Y1596" s="6"/>
      <c r="Z1596" s="6"/>
      <c r="AA1596" s="6"/>
      <c r="AB1596" s="6"/>
      <c r="AC1596" s="6"/>
      <c r="AD1596" s="6"/>
      <c r="AE1596" s="6"/>
    </row>
    <row r="1597" spans="8:31" s="4" customFormat="1" ht="15" customHeight="1" x14ac:dyDescent="0.2">
      <c r="H1597" s="5"/>
      <c r="J1597" s="107"/>
      <c r="L1597" s="6"/>
      <c r="M1597" s="6"/>
      <c r="N1597" s="6"/>
      <c r="O1597" s="6"/>
      <c r="P1597" s="6"/>
      <c r="Q1597" s="6"/>
      <c r="R1597" s="6"/>
      <c r="S1597" s="6"/>
      <c r="T1597" s="6"/>
      <c r="U1597" s="6"/>
      <c r="V1597" s="6"/>
      <c r="W1597" s="6"/>
      <c r="X1597" s="6"/>
      <c r="Y1597" s="6"/>
      <c r="Z1597" s="6"/>
      <c r="AA1597" s="6"/>
      <c r="AB1597" s="6"/>
      <c r="AC1597" s="6"/>
      <c r="AD1597" s="6"/>
      <c r="AE1597" s="6"/>
    </row>
    <row r="1598" spans="8:31" s="4" customFormat="1" ht="15" customHeight="1" x14ac:dyDescent="0.2">
      <c r="H1598" s="5"/>
      <c r="J1598" s="107"/>
      <c r="L1598" s="6"/>
      <c r="M1598" s="6"/>
      <c r="N1598" s="6"/>
      <c r="O1598" s="6"/>
      <c r="P1598" s="6"/>
      <c r="Q1598" s="6"/>
      <c r="R1598" s="6"/>
      <c r="S1598" s="6"/>
      <c r="T1598" s="6"/>
      <c r="U1598" s="6"/>
      <c r="V1598" s="6"/>
      <c r="W1598" s="6"/>
      <c r="X1598" s="6"/>
      <c r="Y1598" s="6"/>
      <c r="Z1598" s="6"/>
      <c r="AA1598" s="6"/>
      <c r="AB1598" s="6"/>
      <c r="AC1598" s="6"/>
      <c r="AD1598" s="6"/>
      <c r="AE1598" s="6"/>
    </row>
    <row r="1599" spans="8:31" s="4" customFormat="1" ht="15" customHeight="1" x14ac:dyDescent="0.2">
      <c r="H1599" s="5"/>
      <c r="J1599" s="107"/>
      <c r="L1599" s="6"/>
      <c r="M1599" s="6"/>
      <c r="N1599" s="6"/>
      <c r="O1599" s="6"/>
      <c r="P1599" s="6"/>
      <c r="Q1599" s="6"/>
      <c r="R1599" s="6"/>
      <c r="S1599" s="6"/>
      <c r="T1599" s="6"/>
      <c r="U1599" s="6"/>
      <c r="V1599" s="6"/>
      <c r="W1599" s="6"/>
      <c r="X1599" s="6"/>
      <c r="Y1599" s="6"/>
      <c r="Z1599" s="6"/>
      <c r="AA1599" s="6"/>
      <c r="AB1599" s="6"/>
      <c r="AC1599" s="6"/>
      <c r="AD1599" s="6"/>
      <c r="AE1599" s="6"/>
    </row>
    <row r="1600" spans="8:31" s="4" customFormat="1" ht="15" customHeight="1" x14ac:dyDescent="0.2">
      <c r="H1600" s="5"/>
      <c r="J1600" s="107"/>
      <c r="L1600" s="6"/>
      <c r="M1600" s="6"/>
      <c r="N1600" s="6"/>
      <c r="O1600" s="6"/>
      <c r="P1600" s="6"/>
      <c r="Q1600" s="6"/>
      <c r="R1600" s="6"/>
      <c r="S1600" s="6"/>
      <c r="T1600" s="6"/>
      <c r="U1600" s="6"/>
      <c r="V1600" s="6"/>
      <c r="W1600" s="6"/>
      <c r="X1600" s="6"/>
      <c r="Y1600" s="6"/>
      <c r="Z1600" s="6"/>
      <c r="AA1600" s="6"/>
      <c r="AB1600" s="6"/>
      <c r="AC1600" s="6"/>
      <c r="AD1600" s="6"/>
      <c r="AE1600" s="6"/>
    </row>
    <row r="1601" spans="8:31" s="4" customFormat="1" ht="15" customHeight="1" x14ac:dyDescent="0.2">
      <c r="H1601" s="5"/>
      <c r="J1601" s="107"/>
      <c r="L1601" s="6"/>
      <c r="M1601" s="6"/>
      <c r="N1601" s="6"/>
      <c r="O1601" s="6"/>
      <c r="P1601" s="6"/>
      <c r="Q1601" s="6"/>
      <c r="R1601" s="6"/>
      <c r="S1601" s="6"/>
      <c r="T1601" s="6"/>
      <c r="U1601" s="6"/>
      <c r="V1601" s="6"/>
      <c r="W1601" s="6"/>
      <c r="X1601" s="6"/>
      <c r="Y1601" s="6"/>
      <c r="Z1601" s="6"/>
      <c r="AA1601" s="6"/>
      <c r="AB1601" s="6"/>
      <c r="AC1601" s="6"/>
      <c r="AD1601" s="6"/>
      <c r="AE1601" s="6"/>
    </row>
    <row r="1602" spans="8:31" s="4" customFormat="1" ht="15" customHeight="1" x14ac:dyDescent="0.2">
      <c r="H1602" s="5"/>
      <c r="J1602" s="107"/>
      <c r="L1602" s="6"/>
      <c r="M1602" s="6"/>
      <c r="N1602" s="6"/>
      <c r="O1602" s="6"/>
      <c r="P1602" s="6"/>
      <c r="Q1602" s="6"/>
      <c r="R1602" s="6"/>
      <c r="S1602" s="6"/>
      <c r="T1602" s="6"/>
      <c r="U1602" s="6"/>
      <c r="V1602" s="6"/>
      <c r="W1602" s="6"/>
      <c r="X1602" s="6"/>
      <c r="Y1602" s="6"/>
      <c r="Z1602" s="6"/>
      <c r="AA1602" s="6"/>
      <c r="AB1602" s="6"/>
      <c r="AC1602" s="6"/>
      <c r="AD1602" s="6"/>
      <c r="AE1602" s="6"/>
    </row>
    <row r="1603" spans="8:31" s="4" customFormat="1" ht="15" customHeight="1" x14ac:dyDescent="0.2">
      <c r="H1603" s="5"/>
      <c r="J1603" s="107"/>
      <c r="L1603" s="6"/>
      <c r="M1603" s="6"/>
      <c r="N1603" s="6"/>
      <c r="O1603" s="6"/>
      <c r="P1603" s="6"/>
      <c r="Q1603" s="6"/>
      <c r="R1603" s="6"/>
      <c r="S1603" s="6"/>
      <c r="T1603" s="6"/>
      <c r="U1603" s="6"/>
      <c r="V1603" s="6"/>
      <c r="W1603" s="6"/>
      <c r="X1603" s="6"/>
      <c r="Y1603" s="6"/>
      <c r="Z1603" s="6"/>
      <c r="AA1603" s="6"/>
      <c r="AB1603" s="6"/>
      <c r="AC1603" s="6"/>
      <c r="AD1603" s="6"/>
      <c r="AE1603" s="6"/>
    </row>
    <row r="1604" spans="8:31" s="4" customFormat="1" ht="15" customHeight="1" x14ac:dyDescent="0.2">
      <c r="H1604" s="5"/>
      <c r="J1604" s="107"/>
      <c r="L1604" s="6"/>
      <c r="M1604" s="6"/>
      <c r="N1604" s="6"/>
      <c r="O1604" s="6"/>
      <c r="P1604" s="6"/>
      <c r="Q1604" s="6"/>
      <c r="R1604" s="6"/>
      <c r="S1604" s="6"/>
      <c r="T1604" s="6"/>
      <c r="U1604" s="6"/>
      <c r="V1604" s="6"/>
      <c r="W1604" s="6"/>
      <c r="X1604" s="6"/>
      <c r="Y1604" s="6"/>
      <c r="Z1604" s="6"/>
      <c r="AA1604" s="6"/>
      <c r="AB1604" s="6"/>
      <c r="AC1604" s="6"/>
      <c r="AD1604" s="6"/>
      <c r="AE1604" s="6"/>
    </row>
    <row r="1605" spans="8:31" s="4" customFormat="1" ht="15" customHeight="1" x14ac:dyDescent="0.2">
      <c r="H1605" s="5"/>
      <c r="J1605" s="107"/>
      <c r="L1605" s="6"/>
      <c r="M1605" s="6"/>
      <c r="N1605" s="6"/>
      <c r="O1605" s="6"/>
      <c r="P1605" s="6"/>
      <c r="Q1605" s="6"/>
      <c r="R1605" s="6"/>
      <c r="S1605" s="6"/>
      <c r="T1605" s="6"/>
      <c r="U1605" s="6"/>
      <c r="V1605" s="6"/>
      <c r="W1605" s="6"/>
      <c r="X1605" s="6"/>
      <c r="Y1605" s="6"/>
      <c r="Z1605" s="6"/>
      <c r="AA1605" s="6"/>
      <c r="AB1605" s="6"/>
      <c r="AC1605" s="6"/>
      <c r="AD1605" s="6"/>
      <c r="AE1605" s="6"/>
    </row>
    <row r="1606" spans="8:31" s="4" customFormat="1" ht="15" customHeight="1" x14ac:dyDescent="0.2">
      <c r="H1606" s="5"/>
      <c r="J1606" s="107"/>
      <c r="L1606" s="6"/>
      <c r="M1606" s="6"/>
      <c r="N1606" s="6"/>
      <c r="O1606" s="6"/>
      <c r="P1606" s="6"/>
      <c r="Q1606" s="6"/>
      <c r="R1606" s="6"/>
      <c r="S1606" s="6"/>
      <c r="T1606" s="6"/>
      <c r="U1606" s="6"/>
      <c r="V1606" s="6"/>
      <c r="W1606" s="6"/>
      <c r="X1606" s="6"/>
      <c r="Y1606" s="6"/>
      <c r="Z1606" s="6"/>
      <c r="AA1606" s="6"/>
      <c r="AB1606" s="6"/>
      <c r="AC1606" s="6"/>
      <c r="AD1606" s="6"/>
      <c r="AE1606" s="6"/>
    </row>
    <row r="1607" spans="8:31" s="4" customFormat="1" ht="15" customHeight="1" x14ac:dyDescent="0.2">
      <c r="H1607" s="5"/>
      <c r="J1607" s="107"/>
      <c r="L1607" s="6"/>
      <c r="M1607" s="6"/>
      <c r="N1607" s="6"/>
      <c r="O1607" s="6"/>
      <c r="P1607" s="6"/>
      <c r="Q1607" s="6"/>
      <c r="R1607" s="6"/>
      <c r="S1607" s="6"/>
      <c r="T1607" s="6"/>
      <c r="U1607" s="6"/>
      <c r="V1607" s="6"/>
      <c r="W1607" s="6"/>
      <c r="X1607" s="6"/>
      <c r="Y1607" s="6"/>
      <c r="Z1607" s="6"/>
      <c r="AA1607" s="6"/>
      <c r="AB1607" s="6"/>
      <c r="AC1607" s="6"/>
      <c r="AD1607" s="6"/>
      <c r="AE1607" s="6"/>
    </row>
    <row r="1608" spans="8:31" s="4" customFormat="1" ht="15" customHeight="1" x14ac:dyDescent="0.2">
      <c r="H1608" s="5"/>
      <c r="J1608" s="107"/>
      <c r="L1608" s="6"/>
      <c r="M1608" s="6"/>
      <c r="N1608" s="6"/>
      <c r="O1608" s="6"/>
      <c r="P1608" s="6"/>
      <c r="Q1608" s="6"/>
      <c r="R1608" s="6"/>
      <c r="S1608" s="6"/>
      <c r="T1608" s="6"/>
      <c r="U1608" s="6"/>
      <c r="V1608" s="6"/>
      <c r="W1608" s="6"/>
      <c r="X1608" s="6"/>
      <c r="Y1608" s="6"/>
      <c r="Z1608" s="6"/>
      <c r="AA1608" s="6"/>
      <c r="AB1608" s="6"/>
      <c r="AC1608" s="6"/>
      <c r="AD1608" s="6"/>
      <c r="AE1608" s="6"/>
    </row>
    <row r="1609" spans="8:31" s="4" customFormat="1" ht="15" customHeight="1" x14ac:dyDescent="0.2">
      <c r="H1609" s="5"/>
      <c r="J1609" s="107"/>
      <c r="L1609" s="6"/>
      <c r="M1609" s="6"/>
      <c r="N1609" s="6"/>
      <c r="O1609" s="6"/>
      <c r="P1609" s="6"/>
      <c r="Q1609" s="6"/>
      <c r="R1609" s="6"/>
      <c r="S1609" s="6"/>
      <c r="T1609" s="6"/>
      <c r="U1609" s="6"/>
      <c r="V1609" s="6"/>
      <c r="W1609" s="6"/>
      <c r="X1609" s="6"/>
      <c r="Y1609" s="6"/>
      <c r="Z1609" s="6"/>
      <c r="AA1609" s="6"/>
      <c r="AB1609" s="6"/>
      <c r="AC1609" s="6"/>
      <c r="AD1609" s="6"/>
      <c r="AE1609" s="6"/>
    </row>
    <row r="1610" spans="8:31" s="4" customFormat="1" ht="15" customHeight="1" x14ac:dyDescent="0.2">
      <c r="H1610" s="5"/>
      <c r="J1610" s="107"/>
      <c r="L1610" s="6"/>
      <c r="M1610" s="6"/>
      <c r="N1610" s="6"/>
      <c r="O1610" s="6"/>
      <c r="P1610" s="6"/>
      <c r="Q1610" s="6"/>
      <c r="R1610" s="6"/>
      <c r="S1610" s="6"/>
      <c r="T1610" s="6"/>
      <c r="U1610" s="6"/>
      <c r="V1610" s="6"/>
      <c r="W1610" s="6"/>
      <c r="X1610" s="6"/>
      <c r="Y1610" s="6"/>
      <c r="Z1610" s="6"/>
      <c r="AA1610" s="6"/>
      <c r="AB1610" s="6"/>
      <c r="AC1610" s="6"/>
      <c r="AD1610" s="6"/>
      <c r="AE1610" s="6"/>
    </row>
    <row r="1611" spans="8:31" s="4" customFormat="1" ht="15" customHeight="1" x14ac:dyDescent="0.2">
      <c r="H1611" s="5"/>
      <c r="J1611" s="107"/>
      <c r="L1611" s="6"/>
      <c r="M1611" s="6"/>
      <c r="N1611" s="6"/>
      <c r="O1611" s="6"/>
      <c r="P1611" s="6"/>
      <c r="Q1611" s="6"/>
      <c r="R1611" s="6"/>
      <c r="S1611" s="6"/>
      <c r="T1611" s="6"/>
      <c r="U1611" s="6"/>
      <c r="V1611" s="6"/>
      <c r="W1611" s="6"/>
      <c r="X1611" s="6"/>
      <c r="Y1611" s="6"/>
      <c r="Z1611" s="6"/>
      <c r="AA1611" s="6"/>
      <c r="AB1611" s="6"/>
      <c r="AC1611" s="6"/>
      <c r="AD1611" s="6"/>
      <c r="AE1611" s="6"/>
    </row>
    <row r="1612" spans="8:31" s="4" customFormat="1" ht="15" customHeight="1" x14ac:dyDescent="0.2">
      <c r="H1612" s="5"/>
      <c r="J1612" s="107"/>
      <c r="L1612" s="6"/>
      <c r="M1612" s="6"/>
      <c r="N1612" s="6"/>
      <c r="O1612" s="6"/>
      <c r="P1612" s="6"/>
      <c r="Q1612" s="6"/>
      <c r="R1612" s="6"/>
      <c r="S1612" s="6"/>
      <c r="T1612" s="6"/>
      <c r="U1612" s="6"/>
      <c r="V1612" s="6"/>
      <c r="W1612" s="6"/>
      <c r="X1612" s="6"/>
      <c r="Y1612" s="6"/>
      <c r="Z1612" s="6"/>
      <c r="AA1612" s="6"/>
      <c r="AB1612" s="6"/>
      <c r="AC1612" s="6"/>
      <c r="AD1612" s="6"/>
      <c r="AE1612" s="6"/>
    </row>
    <row r="1613" spans="8:31" s="4" customFormat="1" ht="15" customHeight="1" x14ac:dyDescent="0.2">
      <c r="H1613" s="5"/>
      <c r="J1613" s="107"/>
      <c r="L1613" s="6"/>
      <c r="M1613" s="6"/>
      <c r="N1613" s="6"/>
      <c r="O1613" s="6"/>
      <c r="P1613" s="6"/>
      <c r="Q1613" s="6"/>
      <c r="R1613" s="6"/>
      <c r="S1613" s="6"/>
      <c r="T1613" s="6"/>
      <c r="U1613" s="6"/>
      <c r="V1613" s="6"/>
      <c r="W1613" s="6"/>
      <c r="X1613" s="6"/>
      <c r="Y1613" s="6"/>
      <c r="Z1613" s="6"/>
      <c r="AA1613" s="6"/>
      <c r="AB1613" s="6"/>
      <c r="AC1613" s="6"/>
      <c r="AD1613" s="6"/>
      <c r="AE1613" s="6"/>
    </row>
    <row r="1614" spans="8:31" s="4" customFormat="1" ht="15" customHeight="1" x14ac:dyDescent="0.2">
      <c r="H1614" s="5"/>
      <c r="J1614" s="107"/>
      <c r="L1614" s="6"/>
      <c r="M1614" s="6"/>
      <c r="N1614" s="6"/>
      <c r="O1614" s="6"/>
      <c r="P1614" s="6"/>
      <c r="Q1614" s="6"/>
      <c r="R1614" s="6"/>
      <c r="S1614" s="6"/>
      <c r="T1614" s="6"/>
      <c r="U1614" s="6"/>
      <c r="V1614" s="6"/>
      <c r="W1614" s="6"/>
      <c r="X1614" s="6"/>
      <c r="Y1614" s="6"/>
      <c r="Z1614" s="6"/>
      <c r="AA1614" s="6"/>
      <c r="AB1614" s="6"/>
      <c r="AC1614" s="6"/>
      <c r="AD1614" s="6"/>
      <c r="AE1614" s="6"/>
    </row>
    <row r="1615" spans="8:31" s="4" customFormat="1" ht="15" customHeight="1" x14ac:dyDescent="0.2">
      <c r="H1615" s="5"/>
      <c r="J1615" s="107"/>
      <c r="L1615" s="6"/>
      <c r="M1615" s="6"/>
      <c r="N1615" s="6"/>
      <c r="O1615" s="6"/>
      <c r="P1615" s="6"/>
      <c r="Q1615" s="6"/>
      <c r="R1615" s="6"/>
      <c r="S1615" s="6"/>
      <c r="T1615" s="6"/>
      <c r="U1615" s="6"/>
      <c r="V1615" s="6"/>
      <c r="W1615" s="6"/>
      <c r="X1615" s="6"/>
      <c r="Y1615" s="6"/>
      <c r="Z1615" s="6"/>
      <c r="AA1615" s="6"/>
      <c r="AB1615" s="6"/>
      <c r="AC1615" s="6"/>
      <c r="AD1615" s="6"/>
      <c r="AE1615" s="6"/>
    </row>
    <row r="1616" spans="8:31" s="4" customFormat="1" ht="15" customHeight="1" x14ac:dyDescent="0.2">
      <c r="H1616" s="5"/>
      <c r="J1616" s="107"/>
      <c r="L1616" s="6"/>
      <c r="M1616" s="6"/>
      <c r="N1616" s="6"/>
      <c r="O1616" s="6"/>
      <c r="P1616" s="6"/>
      <c r="Q1616" s="6"/>
      <c r="R1616" s="6"/>
      <c r="S1616" s="6"/>
      <c r="T1616" s="6"/>
      <c r="U1616" s="6"/>
      <c r="V1616" s="6"/>
      <c r="W1616" s="6"/>
      <c r="X1616" s="6"/>
      <c r="Y1616" s="6"/>
      <c r="Z1616" s="6"/>
      <c r="AA1616" s="6"/>
      <c r="AB1616" s="6"/>
      <c r="AC1616" s="6"/>
      <c r="AD1616" s="6"/>
      <c r="AE1616" s="6"/>
    </row>
    <row r="1617" spans="8:31" s="4" customFormat="1" ht="15" customHeight="1" x14ac:dyDescent="0.2">
      <c r="H1617" s="5"/>
      <c r="J1617" s="107"/>
      <c r="L1617" s="6"/>
      <c r="M1617" s="6"/>
      <c r="N1617" s="6"/>
      <c r="O1617" s="6"/>
      <c r="P1617" s="6"/>
      <c r="Q1617" s="6"/>
      <c r="R1617" s="6"/>
      <c r="S1617" s="6"/>
      <c r="T1617" s="6"/>
      <c r="U1617" s="6"/>
      <c r="V1617" s="6"/>
      <c r="W1617" s="6"/>
      <c r="X1617" s="6"/>
      <c r="Y1617" s="6"/>
      <c r="Z1617" s="6"/>
      <c r="AA1617" s="6"/>
      <c r="AB1617" s="6"/>
      <c r="AC1617" s="6"/>
      <c r="AD1617" s="6"/>
      <c r="AE1617" s="6"/>
    </row>
    <row r="1618" spans="8:31" s="4" customFormat="1" ht="15" customHeight="1" x14ac:dyDescent="0.2">
      <c r="H1618" s="5"/>
      <c r="J1618" s="107"/>
      <c r="L1618" s="6"/>
      <c r="M1618" s="6"/>
      <c r="N1618" s="6"/>
      <c r="O1618" s="6"/>
      <c r="P1618" s="6"/>
      <c r="Q1618" s="6"/>
      <c r="R1618" s="6"/>
      <c r="S1618" s="6"/>
      <c r="T1618" s="6"/>
      <c r="U1618" s="6"/>
      <c r="V1618" s="6"/>
      <c r="W1618" s="6"/>
      <c r="X1618" s="6"/>
      <c r="Y1618" s="6"/>
      <c r="Z1618" s="6"/>
      <c r="AA1618" s="6"/>
      <c r="AB1618" s="6"/>
      <c r="AC1618" s="6"/>
      <c r="AD1618" s="6"/>
      <c r="AE1618" s="6"/>
    </row>
    <row r="1619" spans="8:31" s="4" customFormat="1" ht="15" customHeight="1" x14ac:dyDescent="0.2">
      <c r="H1619" s="5"/>
      <c r="J1619" s="107"/>
      <c r="L1619" s="6"/>
      <c r="M1619" s="6"/>
      <c r="N1619" s="6"/>
      <c r="O1619" s="6"/>
      <c r="P1619" s="6"/>
      <c r="Q1619" s="6"/>
      <c r="R1619" s="6"/>
      <c r="S1619" s="6"/>
      <c r="T1619" s="6"/>
      <c r="U1619" s="6"/>
      <c r="V1619" s="6"/>
      <c r="W1619" s="6"/>
      <c r="X1619" s="6"/>
      <c r="Y1619" s="6"/>
      <c r="Z1619" s="6"/>
      <c r="AA1619" s="6"/>
      <c r="AB1619" s="6"/>
      <c r="AC1619" s="6"/>
      <c r="AD1619" s="6"/>
      <c r="AE1619" s="6"/>
    </row>
    <row r="1620" spans="8:31" s="4" customFormat="1" ht="15" customHeight="1" x14ac:dyDescent="0.2">
      <c r="H1620" s="5"/>
      <c r="J1620" s="107"/>
      <c r="L1620" s="6"/>
      <c r="M1620" s="6"/>
      <c r="N1620" s="6"/>
      <c r="O1620" s="6"/>
      <c r="P1620" s="6"/>
      <c r="Q1620" s="6"/>
      <c r="R1620" s="6"/>
      <c r="S1620" s="6"/>
      <c r="T1620" s="6"/>
      <c r="U1620" s="6"/>
      <c r="V1620" s="6"/>
      <c r="W1620" s="6"/>
      <c r="X1620" s="6"/>
      <c r="Y1620" s="6"/>
      <c r="Z1620" s="6"/>
      <c r="AA1620" s="6"/>
      <c r="AB1620" s="6"/>
      <c r="AC1620" s="6"/>
      <c r="AD1620" s="6"/>
      <c r="AE1620" s="6"/>
    </row>
    <row r="1621" spans="8:31" s="4" customFormat="1" ht="15" customHeight="1" x14ac:dyDescent="0.2">
      <c r="H1621" s="5"/>
      <c r="J1621" s="107"/>
      <c r="L1621" s="6"/>
      <c r="M1621" s="6"/>
      <c r="N1621" s="6"/>
      <c r="O1621" s="6"/>
      <c r="P1621" s="6"/>
      <c r="Q1621" s="6"/>
      <c r="R1621" s="6"/>
      <c r="S1621" s="6"/>
      <c r="T1621" s="6"/>
      <c r="U1621" s="6"/>
      <c r="V1621" s="6"/>
      <c r="W1621" s="6"/>
      <c r="X1621" s="6"/>
      <c r="Y1621" s="6"/>
      <c r="Z1621" s="6"/>
      <c r="AA1621" s="6"/>
      <c r="AB1621" s="6"/>
      <c r="AC1621" s="6"/>
      <c r="AD1621" s="6"/>
      <c r="AE1621" s="6"/>
    </row>
    <row r="1622" spans="8:31" s="4" customFormat="1" ht="15" customHeight="1" x14ac:dyDescent="0.2">
      <c r="H1622" s="5"/>
      <c r="J1622" s="107"/>
      <c r="L1622" s="6"/>
      <c r="M1622" s="6"/>
      <c r="N1622" s="6"/>
      <c r="O1622" s="6"/>
      <c r="P1622" s="6"/>
      <c r="Q1622" s="6"/>
      <c r="R1622" s="6"/>
      <c r="S1622" s="6"/>
      <c r="T1622" s="6"/>
      <c r="U1622" s="6"/>
      <c r="V1622" s="6"/>
      <c r="W1622" s="6"/>
      <c r="X1622" s="6"/>
      <c r="Y1622" s="6"/>
      <c r="Z1622" s="6"/>
      <c r="AA1622" s="6"/>
      <c r="AB1622" s="6"/>
      <c r="AC1622" s="6"/>
      <c r="AD1622" s="6"/>
      <c r="AE1622" s="6"/>
    </row>
    <row r="1623" spans="8:31" s="4" customFormat="1" ht="15" customHeight="1" x14ac:dyDescent="0.2">
      <c r="H1623" s="5"/>
      <c r="J1623" s="107"/>
      <c r="L1623" s="6"/>
      <c r="M1623" s="6"/>
      <c r="N1623" s="6"/>
      <c r="O1623" s="6"/>
      <c r="P1623" s="6"/>
      <c r="Q1623" s="6"/>
      <c r="R1623" s="6"/>
      <c r="S1623" s="6"/>
      <c r="T1623" s="6"/>
      <c r="U1623" s="6"/>
      <c r="V1623" s="6"/>
      <c r="W1623" s="6"/>
      <c r="X1623" s="6"/>
      <c r="Y1623" s="6"/>
      <c r="Z1623" s="6"/>
      <c r="AA1623" s="6"/>
      <c r="AB1623" s="6"/>
      <c r="AC1623" s="6"/>
      <c r="AD1623" s="6"/>
      <c r="AE1623" s="6"/>
    </row>
    <row r="1624" spans="8:31" s="4" customFormat="1" ht="15" customHeight="1" x14ac:dyDescent="0.2">
      <c r="H1624" s="5"/>
      <c r="J1624" s="107"/>
      <c r="L1624" s="6"/>
      <c r="M1624" s="6"/>
      <c r="N1624" s="6"/>
      <c r="O1624" s="6"/>
      <c r="P1624" s="6"/>
      <c r="Q1624" s="6"/>
      <c r="R1624" s="6"/>
      <c r="S1624" s="6"/>
      <c r="T1624" s="6"/>
      <c r="U1624" s="6"/>
      <c r="V1624" s="6"/>
      <c r="W1624" s="6"/>
      <c r="X1624" s="6"/>
      <c r="Y1624" s="6"/>
      <c r="Z1624" s="6"/>
      <c r="AA1624" s="6"/>
      <c r="AB1624" s="6"/>
      <c r="AC1624" s="6"/>
      <c r="AD1624" s="6"/>
      <c r="AE1624" s="6"/>
    </row>
    <row r="1625" spans="8:31" s="4" customFormat="1" ht="15" customHeight="1" x14ac:dyDescent="0.2">
      <c r="H1625" s="5"/>
      <c r="J1625" s="107"/>
      <c r="L1625" s="6"/>
      <c r="M1625" s="6"/>
      <c r="N1625" s="6"/>
      <c r="O1625" s="6"/>
      <c r="P1625" s="6"/>
      <c r="Q1625" s="6"/>
      <c r="R1625" s="6"/>
      <c r="S1625" s="6"/>
      <c r="T1625" s="6"/>
      <c r="U1625" s="6"/>
      <c r="V1625" s="6"/>
      <c r="W1625" s="6"/>
      <c r="X1625" s="6"/>
      <c r="Y1625" s="6"/>
      <c r="Z1625" s="6"/>
      <c r="AA1625" s="6"/>
      <c r="AB1625" s="6"/>
      <c r="AC1625" s="6"/>
      <c r="AD1625" s="6"/>
      <c r="AE1625" s="6"/>
    </row>
    <row r="1626" spans="8:31" s="4" customFormat="1" ht="15" customHeight="1" x14ac:dyDescent="0.2">
      <c r="H1626" s="5"/>
      <c r="J1626" s="107"/>
      <c r="L1626" s="6"/>
      <c r="M1626" s="6"/>
      <c r="N1626" s="6"/>
      <c r="O1626" s="6"/>
      <c r="P1626" s="6"/>
      <c r="Q1626" s="6"/>
      <c r="R1626" s="6"/>
      <c r="S1626" s="6"/>
      <c r="T1626" s="6"/>
      <c r="U1626" s="6"/>
      <c r="V1626" s="6"/>
      <c r="W1626" s="6"/>
      <c r="X1626" s="6"/>
      <c r="Y1626" s="6"/>
      <c r="Z1626" s="6"/>
      <c r="AA1626" s="6"/>
      <c r="AB1626" s="6"/>
      <c r="AC1626" s="6"/>
      <c r="AD1626" s="6"/>
      <c r="AE1626" s="6"/>
    </row>
    <row r="1627" spans="8:31" s="4" customFormat="1" ht="15" customHeight="1" x14ac:dyDescent="0.2">
      <c r="H1627" s="5"/>
      <c r="J1627" s="107"/>
      <c r="L1627" s="6"/>
      <c r="M1627" s="6"/>
      <c r="N1627" s="6"/>
      <c r="O1627" s="6"/>
      <c r="P1627" s="6"/>
      <c r="Q1627" s="6"/>
      <c r="R1627" s="6"/>
      <c r="S1627" s="6"/>
      <c r="T1627" s="6"/>
      <c r="U1627" s="6"/>
      <c r="V1627" s="6"/>
      <c r="W1627" s="6"/>
      <c r="X1627" s="6"/>
      <c r="Y1627" s="6"/>
      <c r="Z1627" s="6"/>
      <c r="AA1627" s="6"/>
      <c r="AB1627" s="6"/>
      <c r="AC1627" s="6"/>
      <c r="AD1627" s="6"/>
      <c r="AE1627" s="6"/>
    </row>
    <row r="1628" spans="8:31" s="4" customFormat="1" ht="15" customHeight="1" x14ac:dyDescent="0.2">
      <c r="H1628" s="5"/>
      <c r="J1628" s="107"/>
      <c r="L1628" s="6"/>
      <c r="M1628" s="6"/>
      <c r="N1628" s="6"/>
      <c r="O1628" s="6"/>
      <c r="P1628" s="6"/>
      <c r="Q1628" s="6"/>
      <c r="R1628" s="6"/>
      <c r="S1628" s="6"/>
      <c r="T1628" s="6"/>
      <c r="U1628" s="6"/>
      <c r="V1628" s="6"/>
      <c r="W1628" s="6"/>
      <c r="X1628" s="6"/>
      <c r="Y1628" s="6"/>
      <c r="Z1628" s="6"/>
      <c r="AA1628" s="6"/>
      <c r="AB1628" s="6"/>
      <c r="AC1628" s="6"/>
      <c r="AD1628" s="6"/>
      <c r="AE1628" s="6"/>
    </row>
    <row r="1629" spans="8:31" s="4" customFormat="1" ht="15" customHeight="1" x14ac:dyDescent="0.2">
      <c r="H1629" s="5"/>
      <c r="J1629" s="107"/>
      <c r="L1629" s="6"/>
      <c r="M1629" s="6"/>
      <c r="N1629" s="6"/>
      <c r="O1629" s="6"/>
      <c r="P1629" s="6"/>
      <c r="Q1629" s="6"/>
      <c r="R1629" s="6"/>
      <c r="S1629" s="6"/>
      <c r="T1629" s="6"/>
      <c r="U1629" s="6"/>
      <c r="V1629" s="6"/>
      <c r="W1629" s="6"/>
      <c r="X1629" s="6"/>
      <c r="Y1629" s="6"/>
      <c r="Z1629" s="6"/>
      <c r="AA1629" s="6"/>
      <c r="AB1629" s="6"/>
      <c r="AC1629" s="6"/>
      <c r="AD1629" s="6"/>
      <c r="AE1629" s="6"/>
    </row>
    <row r="1630" spans="8:31" s="4" customFormat="1" ht="15" customHeight="1" x14ac:dyDescent="0.2">
      <c r="H1630" s="5"/>
      <c r="J1630" s="107"/>
      <c r="L1630" s="6"/>
      <c r="M1630" s="6"/>
      <c r="N1630" s="6"/>
      <c r="O1630" s="6"/>
      <c r="P1630" s="6"/>
      <c r="Q1630" s="6"/>
      <c r="R1630" s="6"/>
      <c r="S1630" s="6"/>
      <c r="T1630" s="6"/>
      <c r="U1630" s="6"/>
      <c r="V1630" s="6"/>
      <c r="W1630" s="6"/>
      <c r="X1630" s="6"/>
      <c r="Y1630" s="6"/>
      <c r="Z1630" s="6"/>
      <c r="AA1630" s="6"/>
      <c r="AB1630" s="6"/>
      <c r="AC1630" s="6"/>
      <c r="AD1630" s="6"/>
      <c r="AE1630" s="6"/>
    </row>
    <row r="1631" spans="8:31" s="4" customFormat="1" ht="15" customHeight="1" x14ac:dyDescent="0.2">
      <c r="H1631" s="5"/>
      <c r="J1631" s="107"/>
      <c r="L1631" s="6"/>
      <c r="M1631" s="6"/>
      <c r="N1631" s="6"/>
      <c r="O1631" s="6"/>
      <c r="P1631" s="6"/>
      <c r="Q1631" s="6"/>
      <c r="R1631" s="6"/>
      <c r="S1631" s="6"/>
      <c r="T1631" s="6"/>
      <c r="U1631" s="6"/>
      <c r="V1631" s="6"/>
      <c r="W1631" s="6"/>
      <c r="X1631" s="6"/>
      <c r="Y1631" s="6"/>
      <c r="Z1631" s="6"/>
      <c r="AA1631" s="6"/>
      <c r="AB1631" s="6"/>
      <c r="AC1631" s="6"/>
      <c r="AD1631" s="6"/>
      <c r="AE1631" s="6"/>
    </row>
    <row r="1632" spans="8:31" s="4" customFormat="1" ht="15" customHeight="1" x14ac:dyDescent="0.2">
      <c r="H1632" s="5"/>
      <c r="J1632" s="107"/>
      <c r="L1632" s="6"/>
      <c r="M1632" s="6"/>
      <c r="N1632" s="6"/>
      <c r="O1632" s="6"/>
      <c r="P1632" s="6"/>
      <c r="Q1632" s="6"/>
      <c r="R1632" s="6"/>
      <c r="S1632" s="6"/>
      <c r="T1632" s="6"/>
      <c r="U1632" s="6"/>
      <c r="V1632" s="6"/>
      <c r="W1632" s="6"/>
      <c r="X1632" s="6"/>
      <c r="Y1632" s="6"/>
      <c r="Z1632" s="6"/>
      <c r="AA1632" s="6"/>
      <c r="AB1632" s="6"/>
      <c r="AC1632" s="6"/>
      <c r="AD1632" s="6"/>
      <c r="AE1632" s="6"/>
    </row>
    <row r="1633" spans="8:31" s="4" customFormat="1" ht="15" customHeight="1" x14ac:dyDescent="0.2">
      <c r="H1633" s="5"/>
      <c r="J1633" s="107"/>
      <c r="L1633" s="6"/>
      <c r="M1633" s="6"/>
      <c r="N1633" s="6"/>
      <c r="O1633" s="6"/>
      <c r="P1633" s="6"/>
      <c r="Q1633" s="6"/>
      <c r="R1633" s="6"/>
      <c r="S1633" s="6"/>
      <c r="T1633" s="6"/>
      <c r="U1633" s="6"/>
      <c r="V1633" s="6"/>
      <c r="W1633" s="6"/>
      <c r="X1633" s="6"/>
      <c r="Y1633" s="6"/>
      <c r="Z1633" s="6"/>
      <c r="AA1633" s="6"/>
      <c r="AB1633" s="6"/>
      <c r="AC1633" s="6"/>
      <c r="AD1633" s="6"/>
      <c r="AE1633" s="6"/>
    </row>
    <row r="1634" spans="8:31" s="4" customFormat="1" ht="15" customHeight="1" x14ac:dyDescent="0.2">
      <c r="H1634" s="5"/>
      <c r="J1634" s="107"/>
      <c r="L1634" s="6"/>
      <c r="M1634" s="6"/>
      <c r="N1634" s="6"/>
      <c r="O1634" s="6"/>
      <c r="P1634" s="6"/>
      <c r="Q1634" s="6"/>
      <c r="R1634" s="6"/>
      <c r="S1634" s="6"/>
      <c r="T1634" s="6"/>
      <c r="U1634" s="6"/>
      <c r="V1634" s="6"/>
      <c r="W1634" s="6"/>
      <c r="X1634" s="6"/>
      <c r="Y1634" s="6"/>
      <c r="Z1634" s="6"/>
      <c r="AA1634" s="6"/>
      <c r="AB1634" s="6"/>
      <c r="AC1634" s="6"/>
      <c r="AD1634" s="6"/>
      <c r="AE1634" s="6"/>
    </row>
    <row r="1635" spans="8:31" s="4" customFormat="1" ht="15" customHeight="1" x14ac:dyDescent="0.2">
      <c r="H1635" s="5"/>
      <c r="J1635" s="107"/>
      <c r="L1635" s="6"/>
      <c r="M1635" s="6"/>
      <c r="N1635" s="6"/>
      <c r="O1635" s="6"/>
      <c r="P1635" s="6"/>
      <c r="Q1635" s="6"/>
      <c r="R1635" s="6"/>
      <c r="S1635" s="6"/>
      <c r="T1635" s="6"/>
      <c r="U1635" s="6"/>
      <c r="V1635" s="6"/>
      <c r="W1635" s="6"/>
      <c r="X1635" s="6"/>
      <c r="Y1635" s="6"/>
      <c r="Z1635" s="6"/>
      <c r="AA1635" s="6"/>
      <c r="AB1635" s="6"/>
      <c r="AC1635" s="6"/>
      <c r="AD1635" s="6"/>
      <c r="AE1635" s="6"/>
    </row>
    <row r="1636" spans="8:31" s="4" customFormat="1" ht="15" customHeight="1" x14ac:dyDescent="0.2">
      <c r="H1636" s="5"/>
      <c r="J1636" s="107"/>
      <c r="L1636" s="6"/>
      <c r="M1636" s="6"/>
      <c r="N1636" s="6"/>
      <c r="O1636" s="6"/>
      <c r="P1636" s="6"/>
      <c r="Q1636" s="6"/>
      <c r="R1636" s="6"/>
      <c r="S1636" s="6"/>
      <c r="T1636" s="6"/>
      <c r="U1636" s="6"/>
      <c r="V1636" s="6"/>
      <c r="W1636" s="6"/>
      <c r="X1636" s="6"/>
      <c r="Y1636" s="6"/>
      <c r="Z1636" s="6"/>
      <c r="AA1636" s="6"/>
      <c r="AB1636" s="6"/>
      <c r="AC1636" s="6"/>
      <c r="AD1636" s="6"/>
      <c r="AE1636" s="6"/>
    </row>
    <row r="1637" spans="8:31" s="4" customFormat="1" ht="15" customHeight="1" x14ac:dyDescent="0.2">
      <c r="H1637" s="5"/>
      <c r="J1637" s="107"/>
      <c r="L1637" s="6"/>
      <c r="M1637" s="6"/>
      <c r="N1637" s="6"/>
      <c r="O1637" s="6"/>
      <c r="P1637" s="6"/>
      <c r="Q1637" s="6"/>
      <c r="R1637" s="6"/>
      <c r="S1637" s="6"/>
      <c r="T1637" s="6"/>
      <c r="U1637" s="6"/>
      <c r="V1637" s="6"/>
      <c r="W1637" s="6"/>
      <c r="X1637" s="6"/>
      <c r="Y1637" s="6"/>
      <c r="Z1637" s="6"/>
      <c r="AA1637" s="6"/>
      <c r="AB1637" s="6"/>
      <c r="AC1637" s="6"/>
      <c r="AD1637" s="6"/>
      <c r="AE1637" s="6"/>
    </row>
    <row r="1638" spans="8:31" s="4" customFormat="1" ht="15" customHeight="1" x14ac:dyDescent="0.2">
      <c r="H1638" s="5"/>
      <c r="J1638" s="107"/>
      <c r="L1638" s="6"/>
      <c r="M1638" s="6"/>
      <c r="N1638" s="6"/>
      <c r="O1638" s="6"/>
      <c r="P1638" s="6"/>
      <c r="Q1638" s="6"/>
      <c r="R1638" s="6"/>
      <c r="S1638" s="6"/>
      <c r="T1638" s="6"/>
      <c r="U1638" s="6"/>
      <c r="V1638" s="6"/>
      <c r="W1638" s="6"/>
      <c r="X1638" s="6"/>
      <c r="Y1638" s="6"/>
      <c r="Z1638" s="6"/>
      <c r="AA1638" s="6"/>
      <c r="AB1638" s="6"/>
      <c r="AC1638" s="6"/>
      <c r="AD1638" s="6"/>
      <c r="AE1638" s="6"/>
    </row>
    <row r="1639" spans="8:31" s="4" customFormat="1" ht="15" customHeight="1" x14ac:dyDescent="0.2">
      <c r="H1639" s="5"/>
      <c r="J1639" s="107"/>
      <c r="L1639" s="6"/>
      <c r="M1639" s="6"/>
      <c r="N1639" s="6"/>
      <c r="O1639" s="6"/>
      <c r="P1639" s="6"/>
      <c r="Q1639" s="6"/>
      <c r="R1639" s="6"/>
      <c r="S1639" s="6"/>
      <c r="T1639" s="6"/>
      <c r="U1639" s="6"/>
      <c r="V1639" s="6"/>
      <c r="W1639" s="6"/>
      <c r="X1639" s="6"/>
      <c r="Y1639" s="6"/>
      <c r="Z1639" s="6"/>
      <c r="AA1639" s="6"/>
      <c r="AB1639" s="6"/>
      <c r="AC1639" s="6"/>
      <c r="AD1639" s="6"/>
      <c r="AE1639" s="6"/>
    </row>
    <row r="1640" spans="8:31" s="4" customFormat="1" ht="15" customHeight="1" x14ac:dyDescent="0.2">
      <c r="H1640" s="5"/>
      <c r="J1640" s="107"/>
      <c r="L1640" s="6"/>
      <c r="M1640" s="6"/>
      <c r="N1640" s="6"/>
      <c r="O1640" s="6"/>
      <c r="P1640" s="6"/>
      <c r="Q1640" s="6"/>
      <c r="R1640" s="6"/>
      <c r="S1640" s="6"/>
      <c r="T1640" s="6"/>
      <c r="U1640" s="6"/>
      <c r="V1640" s="6"/>
      <c r="W1640" s="6"/>
      <c r="X1640" s="6"/>
      <c r="Y1640" s="6"/>
      <c r="Z1640" s="6"/>
      <c r="AA1640" s="6"/>
      <c r="AB1640" s="6"/>
      <c r="AC1640" s="6"/>
      <c r="AD1640" s="6"/>
      <c r="AE1640" s="6"/>
    </row>
    <row r="1641" spans="8:31" s="4" customFormat="1" ht="15" customHeight="1" x14ac:dyDescent="0.2">
      <c r="H1641" s="5"/>
      <c r="J1641" s="107"/>
      <c r="L1641" s="6"/>
      <c r="M1641" s="6"/>
      <c r="N1641" s="6"/>
      <c r="O1641" s="6"/>
      <c r="P1641" s="6"/>
      <c r="Q1641" s="6"/>
      <c r="R1641" s="6"/>
      <c r="S1641" s="6"/>
      <c r="T1641" s="6"/>
      <c r="U1641" s="6"/>
      <c r="V1641" s="6"/>
      <c r="W1641" s="6"/>
      <c r="X1641" s="6"/>
      <c r="Y1641" s="6"/>
      <c r="Z1641" s="6"/>
      <c r="AA1641" s="6"/>
      <c r="AB1641" s="6"/>
      <c r="AC1641" s="6"/>
      <c r="AD1641" s="6"/>
      <c r="AE1641" s="6"/>
    </row>
    <row r="1642" spans="8:31" s="4" customFormat="1" ht="15" customHeight="1" x14ac:dyDescent="0.2">
      <c r="H1642" s="5"/>
      <c r="J1642" s="107"/>
      <c r="L1642" s="6"/>
      <c r="M1642" s="6"/>
      <c r="N1642" s="6"/>
      <c r="O1642" s="6"/>
      <c r="P1642" s="6"/>
      <c r="Q1642" s="6"/>
      <c r="R1642" s="6"/>
      <c r="S1642" s="6"/>
      <c r="T1642" s="6"/>
      <c r="U1642" s="6"/>
      <c r="V1642" s="6"/>
      <c r="W1642" s="6"/>
      <c r="X1642" s="6"/>
      <c r="Y1642" s="6"/>
      <c r="Z1642" s="6"/>
      <c r="AA1642" s="6"/>
      <c r="AB1642" s="6"/>
      <c r="AC1642" s="6"/>
      <c r="AD1642" s="6"/>
      <c r="AE1642" s="6"/>
    </row>
    <row r="1643" spans="8:31" s="4" customFormat="1" ht="15" customHeight="1" x14ac:dyDescent="0.2">
      <c r="H1643" s="5"/>
      <c r="J1643" s="107"/>
      <c r="L1643" s="6"/>
      <c r="M1643" s="6"/>
      <c r="N1643" s="6"/>
      <c r="O1643" s="6"/>
      <c r="P1643" s="6"/>
      <c r="Q1643" s="6"/>
      <c r="R1643" s="6"/>
      <c r="S1643" s="6"/>
      <c r="T1643" s="6"/>
      <c r="U1643" s="6"/>
      <c r="V1643" s="6"/>
      <c r="W1643" s="6"/>
      <c r="X1643" s="6"/>
      <c r="Y1643" s="6"/>
      <c r="Z1643" s="6"/>
      <c r="AA1643" s="6"/>
      <c r="AB1643" s="6"/>
      <c r="AC1643" s="6"/>
      <c r="AD1643" s="6"/>
      <c r="AE1643" s="6"/>
    </row>
  </sheetData>
  <sheetProtection algorithmName="SHA-512" hashValue="wNQ8sKWvBueLPrDTO3btpJ9SxO9nT8wlbZm6XuwmpSkrPa02u2xLzbuv/jh4UiSsTcJnKMgr7I7OPtIOqh5w9A==" saltValue="LepDhxYGaOYW75yifU3LGQ==" spinCount="100000" sheet="1" formatCells="0" formatColumns="0" formatRows="0" sort="0" autoFilter="0"/>
  <autoFilter ref="A13:K676" xr:uid="{CD149377-5679-405F-A3E0-E7DA164B54FC}"/>
  <dataConsolidate/>
  <mergeCells count="38">
    <mergeCell ref="J6:K6"/>
    <mergeCell ref="J7:K7"/>
    <mergeCell ref="J8:K8"/>
    <mergeCell ref="A705:B705"/>
    <mergeCell ref="A689:B689"/>
    <mergeCell ref="A11:K11"/>
    <mergeCell ref="D697:E697"/>
    <mergeCell ref="D702:E702"/>
    <mergeCell ref="A6:D8"/>
    <mergeCell ref="F7:G7"/>
    <mergeCell ref="F8:G8"/>
    <mergeCell ref="C2:F2"/>
    <mergeCell ref="B711:C711"/>
    <mergeCell ref="B714:C714"/>
    <mergeCell ref="B715:C715"/>
    <mergeCell ref="B716:C716"/>
    <mergeCell ref="D714:E714"/>
    <mergeCell ref="D712:E712"/>
    <mergeCell ref="B706:C706"/>
    <mergeCell ref="B707:C707"/>
    <mergeCell ref="B708:C708"/>
    <mergeCell ref="B709:C709"/>
    <mergeCell ref="B710:C710"/>
    <mergeCell ref="C726:E726"/>
    <mergeCell ref="E729:F729"/>
    <mergeCell ref="D715:E715"/>
    <mergeCell ref="D716:E716"/>
    <mergeCell ref="D717:E717"/>
    <mergeCell ref="D718:E718"/>
    <mergeCell ref="D719:E719"/>
    <mergeCell ref="C725:E725"/>
    <mergeCell ref="B717:C717"/>
    <mergeCell ref="A724:B724"/>
    <mergeCell ref="C723:E723"/>
    <mergeCell ref="C724:E724"/>
    <mergeCell ref="B718:C718"/>
    <mergeCell ref="B719:C719"/>
    <mergeCell ref="D720:E720"/>
  </mergeCells>
  <phoneticPr fontId="2" type="noConversion"/>
  <dataValidations count="13">
    <dataValidation type="list" allowBlank="1" showInputMessage="1" showErrorMessage="1" sqref="J6:K6" xr:uid="{686BAF29-9179-42AB-B164-CD3E59C3C658}">
      <formula1>$C$784:$C$787</formula1>
    </dataValidation>
    <dataValidation type="list" allowBlank="1" showInputMessage="1" showErrorMessage="1" sqref="E691" xr:uid="{51E1C50F-00B4-4F5E-976E-0D80679EEEBB}">
      <formula1>$G$731:$G$734</formula1>
    </dataValidation>
    <dataValidation type="list" allowBlank="1" showInputMessage="1" showErrorMessage="1" sqref="E692" xr:uid="{F9BE79E2-2897-4646-AE4D-47B844E0BC52}">
      <formula1>$H$731:$H$734</formula1>
    </dataValidation>
    <dataValidation type="list" allowBlank="1" showInputMessage="1" showErrorMessage="1" sqref="E693" xr:uid="{F352B964-BEF4-4E2B-BA52-2E55A32E2CCC}">
      <formula1>$I$731:$I$734</formula1>
    </dataValidation>
    <dataValidation type="list" allowBlank="1" showInputMessage="1" showErrorMessage="1" sqref="E694" xr:uid="{848B082F-7CA2-40F5-A55D-8842F4516321}">
      <formula1>$J$731:$J$734</formula1>
    </dataValidation>
    <dataValidation type="list" allowBlank="1" showInputMessage="1" showErrorMessage="1" sqref="E695" xr:uid="{BFDAA20D-240A-430D-B1F5-B8C7A087E05B}">
      <formula1>$K$731:$K$734</formula1>
    </dataValidation>
    <dataValidation type="list" allowBlank="1" showInputMessage="1" showErrorMessage="1" sqref="E696" xr:uid="{A60AFCE4-14FC-4B9B-AFAD-4E41DDF97AAA}">
      <formula1>$L$731:$L$734</formula1>
    </dataValidation>
    <dataValidation type="list" allowBlank="1" showInputMessage="1" showErrorMessage="1" sqref="E701" xr:uid="{F497CA18-576B-4A31-8EFE-4200B9801326}">
      <formula1>$M$731:$M$734</formula1>
    </dataValidation>
    <dataValidation type="list" allowBlank="1" showInputMessage="1" showErrorMessage="1" sqref="D707" xr:uid="{C4783CE5-9B32-44E3-A0ED-7AC00F8E1D5A}">
      <formula1>$F$782:$F$784</formula1>
    </dataValidation>
    <dataValidation type="list" allowBlank="1" showInputMessage="1" showErrorMessage="1" sqref="D708:D709 D715:D719" xr:uid="{69E3B506-5161-4396-9AD2-090A3B2F1D09}">
      <formula1>$F$785:$F$787</formula1>
    </dataValidation>
    <dataValidation type="list" allowBlank="1" showInputMessage="1" showErrorMessage="1" sqref="C723:E723" xr:uid="{E6463785-8C1A-443F-A0A0-10B8C7F92ECB}">
      <formula1>$C$730:$C$733</formula1>
    </dataValidation>
    <dataValidation type="list" allowBlank="1" showInputMessage="1" showErrorMessage="1" sqref="C724:E724" xr:uid="{93BBB2E5-FF12-4846-A33B-D830D4F12EBA}">
      <formula1>$C$735:$C$741</formula1>
    </dataValidation>
    <dataValidation type="list" allowBlank="1" showInputMessage="1" showErrorMessage="1" sqref="C726:E726" xr:uid="{C5379C8C-0876-47DD-A0FF-CDDCF3AD1125}">
      <formula1>$C$755:$C$769</formula1>
    </dataValidation>
  </dataValidations>
  <printOptions horizontalCentered="1"/>
  <pageMargins left="0.25" right="0.25" top="0.75" bottom="0.75" header="0.3" footer="0.3"/>
  <pageSetup paperSize="8" scale="38"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customProperties>
    <customPr name="_pios_id" r:id="rId2"/>
    <customPr name="EpmWorksheetKeyString_GUID" r:id="rId3"/>
  </customProperti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1FF6-E94B-4E65-BF41-8F93706F1D6D}">
  <sheetPr>
    <tabColor rgb="FFFFFF99"/>
  </sheetPr>
  <dimension ref="A1:R50"/>
  <sheetViews>
    <sheetView zoomScale="110" zoomScaleNormal="110" workbookViewId="0">
      <selection activeCell="A2" sqref="A2:D2"/>
    </sheetView>
  </sheetViews>
  <sheetFormatPr baseColWidth="10" defaultColWidth="11.5703125" defaultRowHeight="12.75" x14ac:dyDescent="0.2"/>
  <cols>
    <col min="1" max="7" width="11.5703125" style="1" customWidth="1"/>
    <col min="8" max="8" width="13.42578125" style="1" bestFit="1" customWidth="1"/>
    <col min="9" max="9" width="18.140625" style="1" bestFit="1" customWidth="1"/>
    <col min="10" max="10" width="12.5703125" style="1" customWidth="1"/>
    <col min="11" max="11" width="14.5703125" style="1" customWidth="1"/>
    <col min="12" max="12" width="11.5703125" style="1" customWidth="1"/>
    <col min="13" max="13" width="15.5703125" style="1" customWidth="1"/>
    <col min="14" max="14" width="15.140625" style="405" customWidth="1"/>
    <col min="15" max="255" width="11.5703125" style="1"/>
    <col min="256" max="256" width="12.85546875" style="1" bestFit="1" customWidth="1"/>
    <col min="257" max="257" width="12.85546875" style="1" customWidth="1"/>
    <col min="258" max="258" width="11.5703125" style="1"/>
    <col min="259" max="260" width="15.5703125" style="1" customWidth="1"/>
    <col min="261" max="262" width="6.42578125" style="1" customWidth="1"/>
    <col min="263" max="264" width="7.5703125" style="1" customWidth="1"/>
    <col min="265" max="265" width="11.5703125" style="1"/>
    <col min="266" max="267" width="8.42578125" style="1" customWidth="1"/>
    <col min="268" max="511" width="11.5703125" style="1"/>
    <col min="512" max="512" width="12.85546875" style="1" bestFit="1" customWidth="1"/>
    <col min="513" max="513" width="12.85546875" style="1" customWidth="1"/>
    <col min="514" max="514" width="11.5703125" style="1"/>
    <col min="515" max="516" width="15.5703125" style="1" customWidth="1"/>
    <col min="517" max="518" width="6.42578125" style="1" customWidth="1"/>
    <col min="519" max="520" width="7.5703125" style="1" customWidth="1"/>
    <col min="521" max="521" width="11.5703125" style="1"/>
    <col min="522" max="523" width="8.42578125" style="1" customWidth="1"/>
    <col min="524" max="767" width="11.5703125" style="1"/>
    <col min="768" max="768" width="12.85546875" style="1" bestFit="1" customWidth="1"/>
    <col min="769" max="769" width="12.85546875" style="1" customWidth="1"/>
    <col min="770" max="770" width="11.5703125" style="1"/>
    <col min="771" max="772" width="15.5703125" style="1" customWidth="1"/>
    <col min="773" max="774" width="6.42578125" style="1" customWidth="1"/>
    <col min="775" max="776" width="7.5703125" style="1" customWidth="1"/>
    <col min="777" max="777" width="11.5703125" style="1"/>
    <col min="778" max="779" width="8.42578125" style="1" customWidth="1"/>
    <col min="780" max="1023" width="11.5703125" style="1"/>
    <col min="1024" max="1024" width="12.85546875" style="1" bestFit="1" customWidth="1"/>
    <col min="1025" max="1025" width="12.85546875" style="1" customWidth="1"/>
    <col min="1026" max="1026" width="11.5703125" style="1"/>
    <col min="1027" max="1028" width="15.5703125" style="1" customWidth="1"/>
    <col min="1029" max="1030" width="6.42578125" style="1" customWidth="1"/>
    <col min="1031" max="1032" width="7.5703125" style="1" customWidth="1"/>
    <col min="1033" max="1033" width="11.5703125" style="1"/>
    <col min="1034" max="1035" width="8.42578125" style="1" customWidth="1"/>
    <col min="1036" max="1279" width="11.5703125" style="1"/>
    <col min="1280" max="1280" width="12.85546875" style="1" bestFit="1" customWidth="1"/>
    <col min="1281" max="1281" width="12.85546875" style="1" customWidth="1"/>
    <col min="1282" max="1282" width="11.5703125" style="1"/>
    <col min="1283" max="1284" width="15.5703125" style="1" customWidth="1"/>
    <col min="1285" max="1286" width="6.42578125" style="1" customWidth="1"/>
    <col min="1287" max="1288" width="7.5703125" style="1" customWidth="1"/>
    <col min="1289" max="1289" width="11.5703125" style="1"/>
    <col min="1290" max="1291" width="8.42578125" style="1" customWidth="1"/>
    <col min="1292" max="1535" width="11.5703125" style="1"/>
    <col min="1536" max="1536" width="12.85546875" style="1" bestFit="1" customWidth="1"/>
    <col min="1537" max="1537" width="12.85546875" style="1" customWidth="1"/>
    <col min="1538" max="1538" width="11.5703125" style="1"/>
    <col min="1539" max="1540" width="15.5703125" style="1" customWidth="1"/>
    <col min="1541" max="1542" width="6.42578125" style="1" customWidth="1"/>
    <col min="1543" max="1544" width="7.5703125" style="1" customWidth="1"/>
    <col min="1545" max="1545" width="11.5703125" style="1"/>
    <col min="1546" max="1547" width="8.42578125" style="1" customWidth="1"/>
    <col min="1548" max="1791" width="11.5703125" style="1"/>
    <col min="1792" max="1792" width="12.85546875" style="1" bestFit="1" customWidth="1"/>
    <col min="1793" max="1793" width="12.85546875" style="1" customWidth="1"/>
    <col min="1794" max="1794" width="11.5703125" style="1"/>
    <col min="1795" max="1796" width="15.5703125" style="1" customWidth="1"/>
    <col min="1797" max="1798" width="6.42578125" style="1" customWidth="1"/>
    <col min="1799" max="1800" width="7.5703125" style="1" customWidth="1"/>
    <col min="1801" max="1801" width="11.5703125" style="1"/>
    <col min="1802" max="1803" width="8.42578125" style="1" customWidth="1"/>
    <col min="1804" max="2047" width="11.5703125" style="1"/>
    <col min="2048" max="2048" width="12.85546875" style="1" bestFit="1" customWidth="1"/>
    <col min="2049" max="2049" width="12.85546875" style="1" customWidth="1"/>
    <col min="2050" max="2050" width="11.5703125" style="1"/>
    <col min="2051" max="2052" width="15.5703125" style="1" customWidth="1"/>
    <col min="2053" max="2054" width="6.42578125" style="1" customWidth="1"/>
    <col min="2055" max="2056" width="7.5703125" style="1" customWidth="1"/>
    <col min="2057" max="2057" width="11.5703125" style="1"/>
    <col min="2058" max="2059" width="8.42578125" style="1" customWidth="1"/>
    <col min="2060" max="2303" width="11.5703125" style="1"/>
    <col min="2304" max="2304" width="12.85546875" style="1" bestFit="1" customWidth="1"/>
    <col min="2305" max="2305" width="12.85546875" style="1" customWidth="1"/>
    <col min="2306" max="2306" width="11.5703125" style="1"/>
    <col min="2307" max="2308" width="15.5703125" style="1" customWidth="1"/>
    <col min="2309" max="2310" width="6.42578125" style="1" customWidth="1"/>
    <col min="2311" max="2312" width="7.5703125" style="1" customWidth="1"/>
    <col min="2313" max="2313" width="11.5703125" style="1"/>
    <col min="2314" max="2315" width="8.42578125" style="1" customWidth="1"/>
    <col min="2316" max="2559" width="11.5703125" style="1"/>
    <col min="2560" max="2560" width="12.85546875" style="1" bestFit="1" customWidth="1"/>
    <col min="2561" max="2561" width="12.85546875" style="1" customWidth="1"/>
    <col min="2562" max="2562" width="11.5703125" style="1"/>
    <col min="2563" max="2564" width="15.5703125" style="1" customWidth="1"/>
    <col min="2565" max="2566" width="6.42578125" style="1" customWidth="1"/>
    <col min="2567" max="2568" width="7.5703125" style="1" customWidth="1"/>
    <col min="2569" max="2569" width="11.5703125" style="1"/>
    <col min="2570" max="2571" width="8.42578125" style="1" customWidth="1"/>
    <col min="2572" max="2815" width="11.5703125" style="1"/>
    <col min="2816" max="2816" width="12.85546875" style="1" bestFit="1" customWidth="1"/>
    <col min="2817" max="2817" width="12.85546875" style="1" customWidth="1"/>
    <col min="2818" max="2818" width="11.5703125" style="1"/>
    <col min="2819" max="2820" width="15.5703125" style="1" customWidth="1"/>
    <col min="2821" max="2822" width="6.42578125" style="1" customWidth="1"/>
    <col min="2823" max="2824" width="7.5703125" style="1" customWidth="1"/>
    <col min="2825" max="2825" width="11.5703125" style="1"/>
    <col min="2826" max="2827" width="8.42578125" style="1" customWidth="1"/>
    <col min="2828" max="3071" width="11.5703125" style="1"/>
    <col min="3072" max="3072" width="12.85546875" style="1" bestFit="1" customWidth="1"/>
    <col min="3073" max="3073" width="12.85546875" style="1" customWidth="1"/>
    <col min="3074" max="3074" width="11.5703125" style="1"/>
    <col min="3075" max="3076" width="15.5703125" style="1" customWidth="1"/>
    <col min="3077" max="3078" width="6.42578125" style="1" customWidth="1"/>
    <col min="3079" max="3080" width="7.5703125" style="1" customWidth="1"/>
    <col min="3081" max="3081" width="11.5703125" style="1"/>
    <col min="3082" max="3083" width="8.42578125" style="1" customWidth="1"/>
    <col min="3084" max="3327" width="11.5703125" style="1"/>
    <col min="3328" max="3328" width="12.85546875" style="1" bestFit="1" customWidth="1"/>
    <col min="3329" max="3329" width="12.85546875" style="1" customWidth="1"/>
    <col min="3330" max="3330" width="11.5703125" style="1"/>
    <col min="3331" max="3332" width="15.5703125" style="1" customWidth="1"/>
    <col min="3333" max="3334" width="6.42578125" style="1" customWidth="1"/>
    <col min="3335" max="3336" width="7.5703125" style="1" customWidth="1"/>
    <col min="3337" max="3337" width="11.5703125" style="1"/>
    <col min="3338" max="3339" width="8.42578125" style="1" customWidth="1"/>
    <col min="3340" max="3583" width="11.5703125" style="1"/>
    <col min="3584" max="3584" width="12.85546875" style="1" bestFit="1" customWidth="1"/>
    <col min="3585" max="3585" width="12.85546875" style="1" customWidth="1"/>
    <col min="3586" max="3586" width="11.5703125" style="1"/>
    <col min="3587" max="3588" width="15.5703125" style="1" customWidth="1"/>
    <col min="3589" max="3590" width="6.42578125" style="1" customWidth="1"/>
    <col min="3591" max="3592" width="7.5703125" style="1" customWidth="1"/>
    <col min="3593" max="3593" width="11.5703125" style="1"/>
    <col min="3594" max="3595" width="8.42578125" style="1" customWidth="1"/>
    <col min="3596" max="3839" width="11.5703125" style="1"/>
    <col min="3840" max="3840" width="12.85546875" style="1" bestFit="1" customWidth="1"/>
    <col min="3841" max="3841" width="12.85546875" style="1" customWidth="1"/>
    <col min="3842" max="3842" width="11.5703125" style="1"/>
    <col min="3843" max="3844" width="15.5703125" style="1" customWidth="1"/>
    <col min="3845" max="3846" width="6.42578125" style="1" customWidth="1"/>
    <col min="3847" max="3848" width="7.5703125" style="1" customWidth="1"/>
    <col min="3849" max="3849" width="11.5703125" style="1"/>
    <col min="3850" max="3851" width="8.42578125" style="1" customWidth="1"/>
    <col min="3852" max="4095" width="11.5703125" style="1"/>
    <col min="4096" max="4096" width="12.85546875" style="1" bestFit="1" customWidth="1"/>
    <col min="4097" max="4097" width="12.85546875" style="1" customWidth="1"/>
    <col min="4098" max="4098" width="11.5703125" style="1"/>
    <col min="4099" max="4100" width="15.5703125" style="1" customWidth="1"/>
    <col min="4101" max="4102" width="6.42578125" style="1" customWidth="1"/>
    <col min="4103" max="4104" width="7.5703125" style="1" customWidth="1"/>
    <col min="4105" max="4105" width="11.5703125" style="1"/>
    <col min="4106" max="4107" width="8.42578125" style="1" customWidth="1"/>
    <col min="4108" max="4351" width="11.5703125" style="1"/>
    <col min="4352" max="4352" width="12.85546875" style="1" bestFit="1" customWidth="1"/>
    <col min="4353" max="4353" width="12.85546875" style="1" customWidth="1"/>
    <col min="4354" max="4354" width="11.5703125" style="1"/>
    <col min="4355" max="4356" width="15.5703125" style="1" customWidth="1"/>
    <col min="4357" max="4358" width="6.42578125" style="1" customWidth="1"/>
    <col min="4359" max="4360" width="7.5703125" style="1" customWidth="1"/>
    <col min="4361" max="4361" width="11.5703125" style="1"/>
    <col min="4362" max="4363" width="8.42578125" style="1" customWidth="1"/>
    <col min="4364" max="4607" width="11.5703125" style="1"/>
    <col min="4608" max="4608" width="12.85546875" style="1" bestFit="1" customWidth="1"/>
    <col min="4609" max="4609" width="12.85546875" style="1" customWidth="1"/>
    <col min="4610" max="4610" width="11.5703125" style="1"/>
    <col min="4611" max="4612" width="15.5703125" style="1" customWidth="1"/>
    <col min="4613" max="4614" width="6.42578125" style="1" customWidth="1"/>
    <col min="4615" max="4616" width="7.5703125" style="1" customWidth="1"/>
    <col min="4617" max="4617" width="11.5703125" style="1"/>
    <col min="4618" max="4619" width="8.42578125" style="1" customWidth="1"/>
    <col min="4620" max="4863" width="11.5703125" style="1"/>
    <col min="4864" max="4864" width="12.85546875" style="1" bestFit="1" customWidth="1"/>
    <col min="4865" max="4865" width="12.85546875" style="1" customWidth="1"/>
    <col min="4866" max="4866" width="11.5703125" style="1"/>
    <col min="4867" max="4868" width="15.5703125" style="1" customWidth="1"/>
    <col min="4869" max="4870" width="6.42578125" style="1" customWidth="1"/>
    <col min="4871" max="4872" width="7.5703125" style="1" customWidth="1"/>
    <col min="4873" max="4873" width="11.5703125" style="1"/>
    <col min="4874" max="4875" width="8.42578125" style="1" customWidth="1"/>
    <col min="4876" max="5119" width="11.5703125" style="1"/>
    <col min="5120" max="5120" width="12.85546875" style="1" bestFit="1" customWidth="1"/>
    <col min="5121" max="5121" width="12.85546875" style="1" customWidth="1"/>
    <col min="5122" max="5122" width="11.5703125" style="1"/>
    <col min="5123" max="5124" width="15.5703125" style="1" customWidth="1"/>
    <col min="5125" max="5126" width="6.42578125" style="1" customWidth="1"/>
    <col min="5127" max="5128" width="7.5703125" style="1" customWidth="1"/>
    <col min="5129" max="5129" width="11.5703125" style="1"/>
    <col min="5130" max="5131" width="8.42578125" style="1" customWidth="1"/>
    <col min="5132" max="5375" width="11.5703125" style="1"/>
    <col min="5376" max="5376" width="12.85546875" style="1" bestFit="1" customWidth="1"/>
    <col min="5377" max="5377" width="12.85546875" style="1" customWidth="1"/>
    <col min="5378" max="5378" width="11.5703125" style="1"/>
    <col min="5379" max="5380" width="15.5703125" style="1" customWidth="1"/>
    <col min="5381" max="5382" width="6.42578125" style="1" customWidth="1"/>
    <col min="5383" max="5384" width="7.5703125" style="1" customWidth="1"/>
    <col min="5385" max="5385" width="11.5703125" style="1"/>
    <col min="5386" max="5387" width="8.42578125" style="1" customWidth="1"/>
    <col min="5388" max="5631" width="11.5703125" style="1"/>
    <col min="5632" max="5632" width="12.85546875" style="1" bestFit="1" customWidth="1"/>
    <col min="5633" max="5633" width="12.85546875" style="1" customWidth="1"/>
    <col min="5634" max="5634" width="11.5703125" style="1"/>
    <col min="5635" max="5636" width="15.5703125" style="1" customWidth="1"/>
    <col min="5637" max="5638" width="6.42578125" style="1" customWidth="1"/>
    <col min="5639" max="5640" width="7.5703125" style="1" customWidth="1"/>
    <col min="5641" max="5641" width="11.5703125" style="1"/>
    <col min="5642" max="5643" width="8.42578125" style="1" customWidth="1"/>
    <col min="5644" max="5887" width="11.5703125" style="1"/>
    <col min="5888" max="5888" width="12.85546875" style="1" bestFit="1" customWidth="1"/>
    <col min="5889" max="5889" width="12.85546875" style="1" customWidth="1"/>
    <col min="5890" max="5890" width="11.5703125" style="1"/>
    <col min="5891" max="5892" width="15.5703125" style="1" customWidth="1"/>
    <col min="5893" max="5894" width="6.42578125" style="1" customWidth="1"/>
    <col min="5895" max="5896" width="7.5703125" style="1" customWidth="1"/>
    <col min="5897" max="5897" width="11.5703125" style="1"/>
    <col min="5898" max="5899" width="8.42578125" style="1" customWidth="1"/>
    <col min="5900" max="6143" width="11.5703125" style="1"/>
    <col min="6144" max="6144" width="12.85546875" style="1" bestFit="1" customWidth="1"/>
    <col min="6145" max="6145" width="12.85546875" style="1" customWidth="1"/>
    <col min="6146" max="6146" width="11.5703125" style="1"/>
    <col min="6147" max="6148" width="15.5703125" style="1" customWidth="1"/>
    <col min="6149" max="6150" width="6.42578125" style="1" customWidth="1"/>
    <col min="6151" max="6152" width="7.5703125" style="1" customWidth="1"/>
    <col min="6153" max="6153" width="11.5703125" style="1"/>
    <col min="6154" max="6155" width="8.42578125" style="1" customWidth="1"/>
    <col min="6156" max="6399" width="11.5703125" style="1"/>
    <col min="6400" max="6400" width="12.85546875" style="1" bestFit="1" customWidth="1"/>
    <col min="6401" max="6401" width="12.85546875" style="1" customWidth="1"/>
    <col min="6402" max="6402" width="11.5703125" style="1"/>
    <col min="6403" max="6404" width="15.5703125" style="1" customWidth="1"/>
    <col min="6405" max="6406" width="6.42578125" style="1" customWidth="1"/>
    <col min="6407" max="6408" width="7.5703125" style="1" customWidth="1"/>
    <col min="6409" max="6409" width="11.5703125" style="1"/>
    <col min="6410" max="6411" width="8.42578125" style="1" customWidth="1"/>
    <col min="6412" max="6655" width="11.5703125" style="1"/>
    <col min="6656" max="6656" width="12.85546875" style="1" bestFit="1" customWidth="1"/>
    <col min="6657" max="6657" width="12.85546875" style="1" customWidth="1"/>
    <col min="6658" max="6658" width="11.5703125" style="1"/>
    <col min="6659" max="6660" width="15.5703125" style="1" customWidth="1"/>
    <col min="6661" max="6662" width="6.42578125" style="1" customWidth="1"/>
    <col min="6663" max="6664" width="7.5703125" style="1" customWidth="1"/>
    <col min="6665" max="6665" width="11.5703125" style="1"/>
    <col min="6666" max="6667" width="8.42578125" style="1" customWidth="1"/>
    <col min="6668" max="6911" width="11.5703125" style="1"/>
    <col min="6912" max="6912" width="12.85546875" style="1" bestFit="1" customWidth="1"/>
    <col min="6913" max="6913" width="12.85546875" style="1" customWidth="1"/>
    <col min="6914" max="6914" width="11.5703125" style="1"/>
    <col min="6915" max="6916" width="15.5703125" style="1" customWidth="1"/>
    <col min="6917" max="6918" width="6.42578125" style="1" customWidth="1"/>
    <col min="6919" max="6920" width="7.5703125" style="1" customWidth="1"/>
    <col min="6921" max="6921" width="11.5703125" style="1"/>
    <col min="6922" max="6923" width="8.42578125" style="1" customWidth="1"/>
    <col min="6924" max="7167" width="11.5703125" style="1"/>
    <col min="7168" max="7168" width="12.85546875" style="1" bestFit="1" customWidth="1"/>
    <col min="7169" max="7169" width="12.85546875" style="1" customWidth="1"/>
    <col min="7170" max="7170" width="11.5703125" style="1"/>
    <col min="7171" max="7172" width="15.5703125" style="1" customWidth="1"/>
    <col min="7173" max="7174" width="6.42578125" style="1" customWidth="1"/>
    <col min="7175" max="7176" width="7.5703125" style="1" customWidth="1"/>
    <col min="7177" max="7177" width="11.5703125" style="1"/>
    <col min="7178" max="7179" width="8.42578125" style="1" customWidth="1"/>
    <col min="7180" max="7423" width="11.5703125" style="1"/>
    <col min="7424" max="7424" width="12.85546875" style="1" bestFit="1" customWidth="1"/>
    <col min="7425" max="7425" width="12.85546875" style="1" customWidth="1"/>
    <col min="7426" max="7426" width="11.5703125" style="1"/>
    <col min="7427" max="7428" width="15.5703125" style="1" customWidth="1"/>
    <col min="7429" max="7430" width="6.42578125" style="1" customWidth="1"/>
    <col min="7431" max="7432" width="7.5703125" style="1" customWidth="1"/>
    <col min="7433" max="7433" width="11.5703125" style="1"/>
    <col min="7434" max="7435" width="8.42578125" style="1" customWidth="1"/>
    <col min="7436" max="7679" width="11.5703125" style="1"/>
    <col min="7680" max="7680" width="12.85546875" style="1" bestFit="1" customWidth="1"/>
    <col min="7681" max="7681" width="12.85546875" style="1" customWidth="1"/>
    <col min="7682" max="7682" width="11.5703125" style="1"/>
    <col min="7683" max="7684" width="15.5703125" style="1" customWidth="1"/>
    <col min="7685" max="7686" width="6.42578125" style="1" customWidth="1"/>
    <col min="7687" max="7688" width="7.5703125" style="1" customWidth="1"/>
    <col min="7689" max="7689" width="11.5703125" style="1"/>
    <col min="7690" max="7691" width="8.42578125" style="1" customWidth="1"/>
    <col min="7692" max="7935" width="11.5703125" style="1"/>
    <col min="7936" max="7936" width="12.85546875" style="1" bestFit="1" customWidth="1"/>
    <col min="7937" max="7937" width="12.85546875" style="1" customWidth="1"/>
    <col min="7938" max="7938" width="11.5703125" style="1"/>
    <col min="7939" max="7940" width="15.5703125" style="1" customWidth="1"/>
    <col min="7941" max="7942" width="6.42578125" style="1" customWidth="1"/>
    <col min="7943" max="7944" width="7.5703125" style="1" customWidth="1"/>
    <col min="7945" max="7945" width="11.5703125" style="1"/>
    <col min="7946" max="7947" width="8.42578125" style="1" customWidth="1"/>
    <col min="7948" max="8191" width="11.5703125" style="1"/>
    <col min="8192" max="8192" width="12.85546875" style="1" bestFit="1" customWidth="1"/>
    <col min="8193" max="8193" width="12.85546875" style="1" customWidth="1"/>
    <col min="8194" max="8194" width="11.5703125" style="1"/>
    <col min="8195" max="8196" width="15.5703125" style="1" customWidth="1"/>
    <col min="8197" max="8198" width="6.42578125" style="1" customWidth="1"/>
    <col min="8199" max="8200" width="7.5703125" style="1" customWidth="1"/>
    <col min="8201" max="8201" width="11.5703125" style="1"/>
    <col min="8202" max="8203" width="8.42578125" style="1" customWidth="1"/>
    <col min="8204" max="8447" width="11.5703125" style="1"/>
    <col min="8448" max="8448" width="12.85546875" style="1" bestFit="1" customWidth="1"/>
    <col min="8449" max="8449" width="12.85546875" style="1" customWidth="1"/>
    <col min="8450" max="8450" width="11.5703125" style="1"/>
    <col min="8451" max="8452" width="15.5703125" style="1" customWidth="1"/>
    <col min="8453" max="8454" width="6.42578125" style="1" customWidth="1"/>
    <col min="8455" max="8456" width="7.5703125" style="1" customWidth="1"/>
    <col min="8457" max="8457" width="11.5703125" style="1"/>
    <col min="8458" max="8459" width="8.42578125" style="1" customWidth="1"/>
    <col min="8460" max="8703" width="11.5703125" style="1"/>
    <col min="8704" max="8704" width="12.85546875" style="1" bestFit="1" customWidth="1"/>
    <col min="8705" max="8705" width="12.85546875" style="1" customWidth="1"/>
    <col min="8706" max="8706" width="11.5703125" style="1"/>
    <col min="8707" max="8708" width="15.5703125" style="1" customWidth="1"/>
    <col min="8709" max="8710" width="6.42578125" style="1" customWidth="1"/>
    <col min="8711" max="8712" width="7.5703125" style="1" customWidth="1"/>
    <col min="8713" max="8713" width="11.5703125" style="1"/>
    <col min="8714" max="8715" width="8.42578125" style="1" customWidth="1"/>
    <col min="8716" max="8959" width="11.5703125" style="1"/>
    <col min="8960" max="8960" width="12.85546875" style="1" bestFit="1" customWidth="1"/>
    <col min="8961" max="8961" width="12.85546875" style="1" customWidth="1"/>
    <col min="8962" max="8962" width="11.5703125" style="1"/>
    <col min="8963" max="8964" width="15.5703125" style="1" customWidth="1"/>
    <col min="8965" max="8966" width="6.42578125" style="1" customWidth="1"/>
    <col min="8967" max="8968" width="7.5703125" style="1" customWidth="1"/>
    <col min="8969" max="8969" width="11.5703125" style="1"/>
    <col min="8970" max="8971" width="8.42578125" style="1" customWidth="1"/>
    <col min="8972" max="9215" width="11.5703125" style="1"/>
    <col min="9216" max="9216" width="12.85546875" style="1" bestFit="1" customWidth="1"/>
    <col min="9217" max="9217" width="12.85546875" style="1" customWidth="1"/>
    <col min="9218" max="9218" width="11.5703125" style="1"/>
    <col min="9219" max="9220" width="15.5703125" style="1" customWidth="1"/>
    <col min="9221" max="9222" width="6.42578125" style="1" customWidth="1"/>
    <col min="9223" max="9224" width="7.5703125" style="1" customWidth="1"/>
    <col min="9225" max="9225" width="11.5703125" style="1"/>
    <col min="9226" max="9227" width="8.42578125" style="1" customWidth="1"/>
    <col min="9228" max="9471" width="11.5703125" style="1"/>
    <col min="9472" max="9472" width="12.85546875" style="1" bestFit="1" customWidth="1"/>
    <col min="9473" max="9473" width="12.85546875" style="1" customWidth="1"/>
    <col min="9474" max="9474" width="11.5703125" style="1"/>
    <col min="9475" max="9476" width="15.5703125" style="1" customWidth="1"/>
    <col min="9477" max="9478" width="6.42578125" style="1" customWidth="1"/>
    <col min="9479" max="9480" width="7.5703125" style="1" customWidth="1"/>
    <col min="9481" max="9481" width="11.5703125" style="1"/>
    <col min="9482" max="9483" width="8.42578125" style="1" customWidth="1"/>
    <col min="9484" max="9727" width="11.5703125" style="1"/>
    <col min="9728" max="9728" width="12.85546875" style="1" bestFit="1" customWidth="1"/>
    <col min="9729" max="9729" width="12.85546875" style="1" customWidth="1"/>
    <col min="9730" max="9730" width="11.5703125" style="1"/>
    <col min="9731" max="9732" width="15.5703125" style="1" customWidth="1"/>
    <col min="9733" max="9734" width="6.42578125" style="1" customWidth="1"/>
    <col min="9735" max="9736" width="7.5703125" style="1" customWidth="1"/>
    <col min="9737" max="9737" width="11.5703125" style="1"/>
    <col min="9738" max="9739" width="8.42578125" style="1" customWidth="1"/>
    <col min="9740" max="9983" width="11.5703125" style="1"/>
    <col min="9984" max="9984" width="12.85546875" style="1" bestFit="1" customWidth="1"/>
    <col min="9985" max="9985" width="12.85546875" style="1" customWidth="1"/>
    <col min="9986" max="9986" width="11.5703125" style="1"/>
    <col min="9987" max="9988" width="15.5703125" style="1" customWidth="1"/>
    <col min="9989" max="9990" width="6.42578125" style="1" customWidth="1"/>
    <col min="9991" max="9992" width="7.5703125" style="1" customWidth="1"/>
    <col min="9993" max="9993" width="11.5703125" style="1"/>
    <col min="9994" max="9995" width="8.42578125" style="1" customWidth="1"/>
    <col min="9996" max="10239" width="11.5703125" style="1"/>
    <col min="10240" max="10240" width="12.85546875" style="1" bestFit="1" customWidth="1"/>
    <col min="10241" max="10241" width="12.85546875" style="1" customWidth="1"/>
    <col min="10242" max="10242" width="11.5703125" style="1"/>
    <col min="10243" max="10244" width="15.5703125" style="1" customWidth="1"/>
    <col min="10245" max="10246" width="6.42578125" style="1" customWidth="1"/>
    <col min="10247" max="10248" width="7.5703125" style="1" customWidth="1"/>
    <col min="10249" max="10249" width="11.5703125" style="1"/>
    <col min="10250" max="10251" width="8.42578125" style="1" customWidth="1"/>
    <col min="10252" max="10495" width="11.5703125" style="1"/>
    <col min="10496" max="10496" width="12.85546875" style="1" bestFit="1" customWidth="1"/>
    <col min="10497" max="10497" width="12.85546875" style="1" customWidth="1"/>
    <col min="10498" max="10498" width="11.5703125" style="1"/>
    <col min="10499" max="10500" width="15.5703125" style="1" customWidth="1"/>
    <col min="10501" max="10502" width="6.42578125" style="1" customWidth="1"/>
    <col min="10503" max="10504" width="7.5703125" style="1" customWidth="1"/>
    <col min="10505" max="10505" width="11.5703125" style="1"/>
    <col min="10506" max="10507" width="8.42578125" style="1" customWidth="1"/>
    <col min="10508" max="10751" width="11.5703125" style="1"/>
    <col min="10752" max="10752" width="12.85546875" style="1" bestFit="1" customWidth="1"/>
    <col min="10753" max="10753" width="12.85546875" style="1" customWidth="1"/>
    <col min="10754" max="10754" width="11.5703125" style="1"/>
    <col min="10755" max="10756" width="15.5703125" style="1" customWidth="1"/>
    <col min="10757" max="10758" width="6.42578125" style="1" customWidth="1"/>
    <col min="10759" max="10760" width="7.5703125" style="1" customWidth="1"/>
    <col min="10761" max="10761" width="11.5703125" style="1"/>
    <col min="10762" max="10763" width="8.42578125" style="1" customWidth="1"/>
    <col min="10764" max="11007" width="11.5703125" style="1"/>
    <col min="11008" max="11008" width="12.85546875" style="1" bestFit="1" customWidth="1"/>
    <col min="11009" max="11009" width="12.85546875" style="1" customWidth="1"/>
    <col min="11010" max="11010" width="11.5703125" style="1"/>
    <col min="11011" max="11012" width="15.5703125" style="1" customWidth="1"/>
    <col min="11013" max="11014" width="6.42578125" style="1" customWidth="1"/>
    <col min="11015" max="11016" width="7.5703125" style="1" customWidth="1"/>
    <col min="11017" max="11017" width="11.5703125" style="1"/>
    <col min="11018" max="11019" width="8.42578125" style="1" customWidth="1"/>
    <col min="11020" max="11263" width="11.5703125" style="1"/>
    <col min="11264" max="11264" width="12.85546875" style="1" bestFit="1" customWidth="1"/>
    <col min="11265" max="11265" width="12.85546875" style="1" customWidth="1"/>
    <col min="11266" max="11266" width="11.5703125" style="1"/>
    <col min="11267" max="11268" width="15.5703125" style="1" customWidth="1"/>
    <col min="11269" max="11270" width="6.42578125" style="1" customWidth="1"/>
    <col min="11271" max="11272" width="7.5703125" style="1" customWidth="1"/>
    <col min="11273" max="11273" width="11.5703125" style="1"/>
    <col min="11274" max="11275" width="8.42578125" style="1" customWidth="1"/>
    <col min="11276" max="11519" width="11.5703125" style="1"/>
    <col min="11520" max="11520" width="12.85546875" style="1" bestFit="1" customWidth="1"/>
    <col min="11521" max="11521" width="12.85546875" style="1" customWidth="1"/>
    <col min="11522" max="11522" width="11.5703125" style="1"/>
    <col min="11523" max="11524" width="15.5703125" style="1" customWidth="1"/>
    <col min="11525" max="11526" width="6.42578125" style="1" customWidth="1"/>
    <col min="11527" max="11528" width="7.5703125" style="1" customWidth="1"/>
    <col min="11529" max="11529" width="11.5703125" style="1"/>
    <col min="11530" max="11531" width="8.42578125" style="1" customWidth="1"/>
    <col min="11532" max="11775" width="11.5703125" style="1"/>
    <col min="11776" max="11776" width="12.85546875" style="1" bestFit="1" customWidth="1"/>
    <col min="11777" max="11777" width="12.85546875" style="1" customWidth="1"/>
    <col min="11778" max="11778" width="11.5703125" style="1"/>
    <col min="11779" max="11780" width="15.5703125" style="1" customWidth="1"/>
    <col min="11781" max="11782" width="6.42578125" style="1" customWidth="1"/>
    <col min="11783" max="11784" width="7.5703125" style="1" customWidth="1"/>
    <col min="11785" max="11785" width="11.5703125" style="1"/>
    <col min="11786" max="11787" width="8.42578125" style="1" customWidth="1"/>
    <col min="11788" max="12031" width="11.5703125" style="1"/>
    <col min="12032" max="12032" width="12.85546875" style="1" bestFit="1" customWidth="1"/>
    <col min="12033" max="12033" width="12.85546875" style="1" customWidth="1"/>
    <col min="12034" max="12034" width="11.5703125" style="1"/>
    <col min="12035" max="12036" width="15.5703125" style="1" customWidth="1"/>
    <col min="12037" max="12038" width="6.42578125" style="1" customWidth="1"/>
    <col min="12039" max="12040" width="7.5703125" style="1" customWidth="1"/>
    <col min="12041" max="12041" width="11.5703125" style="1"/>
    <col min="12042" max="12043" width="8.42578125" style="1" customWidth="1"/>
    <col min="12044" max="12287" width="11.5703125" style="1"/>
    <col min="12288" max="12288" width="12.85546875" style="1" bestFit="1" customWidth="1"/>
    <col min="12289" max="12289" width="12.85546875" style="1" customWidth="1"/>
    <col min="12290" max="12290" width="11.5703125" style="1"/>
    <col min="12291" max="12292" width="15.5703125" style="1" customWidth="1"/>
    <col min="12293" max="12294" width="6.42578125" style="1" customWidth="1"/>
    <col min="12295" max="12296" width="7.5703125" style="1" customWidth="1"/>
    <col min="12297" max="12297" width="11.5703125" style="1"/>
    <col min="12298" max="12299" width="8.42578125" style="1" customWidth="1"/>
    <col min="12300" max="12543" width="11.5703125" style="1"/>
    <col min="12544" max="12544" width="12.85546875" style="1" bestFit="1" customWidth="1"/>
    <col min="12545" max="12545" width="12.85546875" style="1" customWidth="1"/>
    <col min="12546" max="12546" width="11.5703125" style="1"/>
    <col min="12547" max="12548" width="15.5703125" style="1" customWidth="1"/>
    <col min="12549" max="12550" width="6.42578125" style="1" customWidth="1"/>
    <col min="12551" max="12552" width="7.5703125" style="1" customWidth="1"/>
    <col min="12553" max="12553" width="11.5703125" style="1"/>
    <col min="12554" max="12555" width="8.42578125" style="1" customWidth="1"/>
    <col min="12556" max="12799" width="11.5703125" style="1"/>
    <col min="12800" max="12800" width="12.85546875" style="1" bestFit="1" customWidth="1"/>
    <col min="12801" max="12801" width="12.85546875" style="1" customWidth="1"/>
    <col min="12802" max="12802" width="11.5703125" style="1"/>
    <col min="12803" max="12804" width="15.5703125" style="1" customWidth="1"/>
    <col min="12805" max="12806" width="6.42578125" style="1" customWidth="1"/>
    <col min="12807" max="12808" width="7.5703125" style="1" customWidth="1"/>
    <col min="12809" max="12809" width="11.5703125" style="1"/>
    <col min="12810" max="12811" width="8.42578125" style="1" customWidth="1"/>
    <col min="12812" max="13055" width="11.5703125" style="1"/>
    <col min="13056" max="13056" width="12.85546875" style="1" bestFit="1" customWidth="1"/>
    <col min="13057" max="13057" width="12.85546875" style="1" customWidth="1"/>
    <col min="13058" max="13058" width="11.5703125" style="1"/>
    <col min="13059" max="13060" width="15.5703125" style="1" customWidth="1"/>
    <col min="13061" max="13062" width="6.42578125" style="1" customWidth="1"/>
    <col min="13063" max="13064" width="7.5703125" style="1" customWidth="1"/>
    <col min="13065" max="13065" width="11.5703125" style="1"/>
    <col min="13066" max="13067" width="8.42578125" style="1" customWidth="1"/>
    <col min="13068" max="13311" width="11.5703125" style="1"/>
    <col min="13312" max="13312" width="12.85546875" style="1" bestFit="1" customWidth="1"/>
    <col min="13313" max="13313" width="12.85546875" style="1" customWidth="1"/>
    <col min="13314" max="13314" width="11.5703125" style="1"/>
    <col min="13315" max="13316" width="15.5703125" style="1" customWidth="1"/>
    <col min="13317" max="13318" width="6.42578125" style="1" customWidth="1"/>
    <col min="13319" max="13320" width="7.5703125" style="1" customWidth="1"/>
    <col min="13321" max="13321" width="11.5703125" style="1"/>
    <col min="13322" max="13323" width="8.42578125" style="1" customWidth="1"/>
    <col min="13324" max="13567" width="11.5703125" style="1"/>
    <col min="13568" max="13568" width="12.85546875" style="1" bestFit="1" customWidth="1"/>
    <col min="13569" max="13569" width="12.85546875" style="1" customWidth="1"/>
    <col min="13570" max="13570" width="11.5703125" style="1"/>
    <col min="13571" max="13572" width="15.5703125" style="1" customWidth="1"/>
    <col min="13573" max="13574" width="6.42578125" style="1" customWidth="1"/>
    <col min="13575" max="13576" width="7.5703125" style="1" customWidth="1"/>
    <col min="13577" max="13577" width="11.5703125" style="1"/>
    <col min="13578" max="13579" width="8.42578125" style="1" customWidth="1"/>
    <col min="13580" max="13823" width="11.5703125" style="1"/>
    <col min="13824" max="13824" width="12.85546875" style="1" bestFit="1" customWidth="1"/>
    <col min="13825" max="13825" width="12.85546875" style="1" customWidth="1"/>
    <col min="13826" max="13826" width="11.5703125" style="1"/>
    <col min="13827" max="13828" width="15.5703125" style="1" customWidth="1"/>
    <col min="13829" max="13830" width="6.42578125" style="1" customWidth="1"/>
    <col min="13831" max="13832" width="7.5703125" style="1" customWidth="1"/>
    <col min="13833" max="13833" width="11.5703125" style="1"/>
    <col min="13834" max="13835" width="8.42578125" style="1" customWidth="1"/>
    <col min="13836" max="14079" width="11.5703125" style="1"/>
    <col min="14080" max="14080" width="12.85546875" style="1" bestFit="1" customWidth="1"/>
    <col min="14081" max="14081" width="12.85546875" style="1" customWidth="1"/>
    <col min="14082" max="14082" width="11.5703125" style="1"/>
    <col min="14083" max="14084" width="15.5703125" style="1" customWidth="1"/>
    <col min="14085" max="14086" width="6.42578125" style="1" customWidth="1"/>
    <col min="14087" max="14088" width="7.5703125" style="1" customWidth="1"/>
    <col min="14089" max="14089" width="11.5703125" style="1"/>
    <col min="14090" max="14091" width="8.42578125" style="1" customWidth="1"/>
    <col min="14092" max="14335" width="11.5703125" style="1"/>
    <col min="14336" max="14336" width="12.85546875" style="1" bestFit="1" customWidth="1"/>
    <col min="14337" max="14337" width="12.85546875" style="1" customWidth="1"/>
    <col min="14338" max="14338" width="11.5703125" style="1"/>
    <col min="14339" max="14340" width="15.5703125" style="1" customWidth="1"/>
    <col min="14341" max="14342" width="6.42578125" style="1" customWidth="1"/>
    <col min="14343" max="14344" width="7.5703125" style="1" customWidth="1"/>
    <col min="14345" max="14345" width="11.5703125" style="1"/>
    <col min="14346" max="14347" width="8.42578125" style="1" customWidth="1"/>
    <col min="14348" max="14591" width="11.5703125" style="1"/>
    <col min="14592" max="14592" width="12.85546875" style="1" bestFit="1" customWidth="1"/>
    <col min="14593" max="14593" width="12.85546875" style="1" customWidth="1"/>
    <col min="14594" max="14594" width="11.5703125" style="1"/>
    <col min="14595" max="14596" width="15.5703125" style="1" customWidth="1"/>
    <col min="14597" max="14598" width="6.42578125" style="1" customWidth="1"/>
    <col min="14599" max="14600" width="7.5703125" style="1" customWidth="1"/>
    <col min="14601" max="14601" width="11.5703125" style="1"/>
    <col min="14602" max="14603" width="8.42578125" style="1" customWidth="1"/>
    <col min="14604" max="14847" width="11.5703125" style="1"/>
    <col min="14848" max="14848" width="12.85546875" style="1" bestFit="1" customWidth="1"/>
    <col min="14849" max="14849" width="12.85546875" style="1" customWidth="1"/>
    <col min="14850" max="14850" width="11.5703125" style="1"/>
    <col min="14851" max="14852" width="15.5703125" style="1" customWidth="1"/>
    <col min="14853" max="14854" width="6.42578125" style="1" customWidth="1"/>
    <col min="14855" max="14856" width="7.5703125" style="1" customWidth="1"/>
    <col min="14857" max="14857" width="11.5703125" style="1"/>
    <col min="14858" max="14859" width="8.42578125" style="1" customWidth="1"/>
    <col min="14860" max="15103" width="11.5703125" style="1"/>
    <col min="15104" max="15104" width="12.85546875" style="1" bestFit="1" customWidth="1"/>
    <col min="15105" max="15105" width="12.85546875" style="1" customWidth="1"/>
    <col min="15106" max="15106" width="11.5703125" style="1"/>
    <col min="15107" max="15108" width="15.5703125" style="1" customWidth="1"/>
    <col min="15109" max="15110" width="6.42578125" style="1" customWidth="1"/>
    <col min="15111" max="15112" width="7.5703125" style="1" customWidth="1"/>
    <col min="15113" max="15113" width="11.5703125" style="1"/>
    <col min="15114" max="15115" width="8.42578125" style="1" customWidth="1"/>
    <col min="15116" max="15359" width="11.5703125" style="1"/>
    <col min="15360" max="15360" width="12.85546875" style="1" bestFit="1" customWidth="1"/>
    <col min="15361" max="15361" width="12.85546875" style="1" customWidth="1"/>
    <col min="15362" max="15362" width="11.5703125" style="1"/>
    <col min="15363" max="15364" width="15.5703125" style="1" customWidth="1"/>
    <col min="15365" max="15366" width="6.42578125" style="1" customWidth="1"/>
    <col min="15367" max="15368" width="7.5703125" style="1" customWidth="1"/>
    <col min="15369" max="15369" width="11.5703125" style="1"/>
    <col min="15370" max="15371" width="8.42578125" style="1" customWidth="1"/>
    <col min="15372" max="15615" width="11.5703125" style="1"/>
    <col min="15616" max="15616" width="12.85546875" style="1" bestFit="1" customWidth="1"/>
    <col min="15617" max="15617" width="12.85546875" style="1" customWidth="1"/>
    <col min="15618" max="15618" width="11.5703125" style="1"/>
    <col min="15619" max="15620" width="15.5703125" style="1" customWidth="1"/>
    <col min="15621" max="15622" width="6.42578125" style="1" customWidth="1"/>
    <col min="15623" max="15624" width="7.5703125" style="1" customWidth="1"/>
    <col min="15625" max="15625" width="11.5703125" style="1"/>
    <col min="15626" max="15627" width="8.42578125" style="1" customWidth="1"/>
    <col min="15628" max="15871" width="11.5703125" style="1"/>
    <col min="15872" max="15872" width="12.85546875" style="1" bestFit="1" customWidth="1"/>
    <col min="15873" max="15873" width="12.85546875" style="1" customWidth="1"/>
    <col min="15874" max="15874" width="11.5703125" style="1"/>
    <col min="15875" max="15876" width="15.5703125" style="1" customWidth="1"/>
    <col min="15877" max="15878" width="6.42578125" style="1" customWidth="1"/>
    <col min="15879" max="15880" width="7.5703125" style="1" customWidth="1"/>
    <col min="15881" max="15881" width="11.5703125" style="1"/>
    <col min="15882" max="15883" width="8.42578125" style="1" customWidth="1"/>
    <col min="15884" max="16127" width="11.5703125" style="1"/>
    <col min="16128" max="16128" width="12.85546875" style="1" bestFit="1" customWidth="1"/>
    <col min="16129" max="16129" width="12.85546875" style="1" customWidth="1"/>
    <col min="16130" max="16130" width="11.5703125" style="1"/>
    <col min="16131" max="16132" width="15.5703125" style="1" customWidth="1"/>
    <col min="16133" max="16134" width="6.42578125" style="1" customWidth="1"/>
    <col min="16135" max="16136" width="7.5703125" style="1" customWidth="1"/>
    <col min="16137" max="16137" width="11.5703125" style="1"/>
    <col min="16138" max="16139" width="8.42578125" style="1" customWidth="1"/>
    <col min="16140" max="16384" width="11.5703125" style="1"/>
  </cols>
  <sheetData>
    <row r="1" spans="1:18" ht="18" customHeight="1" x14ac:dyDescent="0.2">
      <c r="A1" s="357"/>
      <c r="E1" s="398"/>
      <c r="F1" s="398"/>
      <c r="G1" s="4"/>
      <c r="H1" s="349"/>
      <c r="I1" s="349"/>
      <c r="J1" s="607" t="s">
        <v>12</v>
      </c>
      <c r="K1" s="762"/>
      <c r="L1" s="762"/>
      <c r="M1" s="293"/>
      <c r="N1" s="403"/>
      <c r="O1" s="350"/>
      <c r="P1" s="358"/>
    </row>
    <row r="2" spans="1:18" ht="18" customHeight="1" x14ac:dyDescent="0.2">
      <c r="A2" s="607" t="s">
        <v>1216</v>
      </c>
      <c r="B2" s="766"/>
      <c r="C2" s="766"/>
      <c r="D2" s="766"/>
      <c r="G2" s="4"/>
      <c r="H2" s="349"/>
      <c r="I2" s="349"/>
      <c r="J2" s="607" t="s">
        <v>13</v>
      </c>
      <c r="K2" s="762"/>
      <c r="L2" s="762"/>
      <c r="M2" s="293"/>
      <c r="N2" s="404"/>
      <c r="O2" s="350"/>
      <c r="P2" s="359"/>
    </row>
    <row r="3" spans="1:18" ht="18" customHeight="1" x14ac:dyDescent="0.2">
      <c r="G3" s="7"/>
      <c r="H3" s="349"/>
      <c r="I3" s="349"/>
      <c r="J3" s="705" t="s">
        <v>483</v>
      </c>
      <c r="K3" s="762"/>
      <c r="L3" s="762"/>
      <c r="M3" s="293"/>
      <c r="N3" s="404"/>
      <c r="O3" s="350"/>
      <c r="P3" s="359"/>
    </row>
    <row r="4" spans="1:18" ht="18" customHeight="1" x14ac:dyDescent="0.2">
      <c r="H4" s="380" t="s">
        <v>1174</v>
      </c>
      <c r="I4" s="381" t="s">
        <v>1176</v>
      </c>
      <c r="J4" s="360"/>
    </row>
    <row r="5" spans="1:18" ht="14.1" customHeight="1" x14ac:dyDescent="0.2">
      <c r="A5" s="763" t="s">
        <v>1034</v>
      </c>
      <c r="B5" s="763" t="s">
        <v>1035</v>
      </c>
      <c r="C5" s="763" t="s">
        <v>1036</v>
      </c>
      <c r="D5" s="763" t="s">
        <v>1037</v>
      </c>
      <c r="E5" s="763" t="s">
        <v>1038</v>
      </c>
      <c r="F5" s="763" t="s">
        <v>1042</v>
      </c>
      <c r="G5" s="770" t="s">
        <v>1173</v>
      </c>
      <c r="H5" s="772" t="s">
        <v>1074</v>
      </c>
      <c r="I5" s="774" t="s">
        <v>1075</v>
      </c>
      <c r="J5" s="776" t="s">
        <v>1039</v>
      </c>
      <c r="K5" s="777"/>
      <c r="L5" s="776" t="s">
        <v>1040</v>
      </c>
      <c r="M5" s="777"/>
      <c r="N5" s="763" t="s">
        <v>1041</v>
      </c>
      <c r="O5" s="768"/>
      <c r="P5" s="769"/>
    </row>
    <row r="6" spans="1:18" ht="33" customHeight="1" x14ac:dyDescent="0.2">
      <c r="A6" s="764"/>
      <c r="B6" s="765"/>
      <c r="C6" s="765"/>
      <c r="D6" s="765"/>
      <c r="E6" s="765"/>
      <c r="F6" s="764"/>
      <c r="G6" s="771"/>
      <c r="H6" s="773"/>
      <c r="I6" s="775"/>
      <c r="J6" s="556" t="s">
        <v>1175</v>
      </c>
      <c r="K6" s="557" t="s">
        <v>1177</v>
      </c>
      <c r="L6" s="556" t="s">
        <v>1174</v>
      </c>
      <c r="M6" s="557" t="s">
        <v>1176</v>
      </c>
      <c r="N6" s="765"/>
      <c r="O6" s="769"/>
      <c r="P6" s="769"/>
    </row>
    <row r="7" spans="1:18" ht="60" customHeight="1" x14ac:dyDescent="0.2">
      <c r="B7" s="361" t="s">
        <v>1043</v>
      </c>
      <c r="C7" s="553">
        <v>4.6500000000000004</v>
      </c>
      <c r="D7" s="553">
        <v>1.88</v>
      </c>
      <c r="E7" s="554">
        <v>1.62</v>
      </c>
      <c r="F7" s="555">
        <v>2.2000000000000002</v>
      </c>
      <c r="G7" s="373">
        <f>C7*D7</f>
        <v>8.7420000000000009</v>
      </c>
      <c r="H7" s="374">
        <f>SUM(G7)*1.3</f>
        <v>11.364600000000001</v>
      </c>
      <c r="I7" s="375">
        <f>SUM(G7)*2</f>
        <v>17.484000000000002</v>
      </c>
      <c r="J7" s="371"/>
      <c r="K7" s="371"/>
      <c r="L7" s="374">
        <f t="shared" ref="L7:L42" si="0">SUM(H7)*J7</f>
        <v>0</v>
      </c>
      <c r="M7" s="375">
        <f t="shared" ref="M7:M42" si="1">SUM(I7)*K7</f>
        <v>0</v>
      </c>
      <c r="N7" s="406">
        <f t="shared" ref="N7:N42" si="2">SUM(L7:M7)</f>
        <v>0</v>
      </c>
      <c r="O7" s="362"/>
      <c r="P7" s="362"/>
      <c r="Q7" s="767"/>
      <c r="R7" s="767"/>
    </row>
    <row r="8" spans="1:18" ht="60" customHeight="1" x14ac:dyDescent="0.2">
      <c r="A8" s="363"/>
      <c r="B8" s="361" t="s">
        <v>1044</v>
      </c>
      <c r="C8" s="553">
        <v>4.7</v>
      </c>
      <c r="D8" s="553">
        <v>1.82</v>
      </c>
      <c r="E8" s="554">
        <v>2.21</v>
      </c>
      <c r="F8" s="555">
        <v>2.75</v>
      </c>
      <c r="G8" s="373">
        <f t="shared" ref="G8:G36" si="3">C8*D8</f>
        <v>8.5540000000000003</v>
      </c>
      <c r="H8" s="374">
        <f t="shared" ref="H8:H9" si="4">SUM(G8)*1.3</f>
        <v>11.120200000000001</v>
      </c>
      <c r="I8" s="375">
        <f t="shared" ref="I8:I36" si="5">SUM(G8)*2</f>
        <v>17.108000000000001</v>
      </c>
      <c r="J8" s="371"/>
      <c r="K8" s="371"/>
      <c r="L8" s="374">
        <f t="shared" si="0"/>
        <v>0</v>
      </c>
      <c r="M8" s="375">
        <f t="shared" si="1"/>
        <v>0</v>
      </c>
      <c r="N8" s="406">
        <f t="shared" si="2"/>
        <v>0</v>
      </c>
    </row>
    <row r="9" spans="1:18" ht="60" customHeight="1" thickBot="1" x14ac:dyDescent="0.25">
      <c r="A9" s="365"/>
      <c r="B9" s="558" t="s">
        <v>1045</v>
      </c>
      <c r="C9" s="559">
        <v>4.9749999999999996</v>
      </c>
      <c r="D9" s="559">
        <v>1.9039999999999999</v>
      </c>
      <c r="E9" s="560">
        <v>2.08</v>
      </c>
      <c r="F9" s="561">
        <v>2.6</v>
      </c>
      <c r="G9" s="562">
        <f t="shared" si="3"/>
        <v>9.4723999999999986</v>
      </c>
      <c r="H9" s="563">
        <f t="shared" si="4"/>
        <v>12.314119999999999</v>
      </c>
      <c r="I9" s="564">
        <f t="shared" si="5"/>
        <v>18.944799999999997</v>
      </c>
      <c r="J9" s="565"/>
      <c r="K9" s="565"/>
      <c r="L9" s="563">
        <f t="shared" si="0"/>
        <v>0</v>
      </c>
      <c r="M9" s="564">
        <f t="shared" si="1"/>
        <v>0</v>
      </c>
      <c r="N9" s="566">
        <f t="shared" si="2"/>
        <v>0</v>
      </c>
    </row>
    <row r="10" spans="1:18" ht="60" customHeight="1" thickTop="1" x14ac:dyDescent="0.2">
      <c r="A10" s="567"/>
      <c r="B10" s="568" t="s">
        <v>1151</v>
      </c>
      <c r="C10" s="569">
        <v>6.2249999999999996</v>
      </c>
      <c r="D10" s="569">
        <v>2.02</v>
      </c>
      <c r="E10" s="570">
        <v>2.5</v>
      </c>
      <c r="F10" s="571">
        <v>3.1</v>
      </c>
      <c r="G10" s="572">
        <f t="shared" ref="G10" si="6">C10*D10</f>
        <v>12.574499999999999</v>
      </c>
      <c r="H10" s="573">
        <f>SUM(G10)*1.3</f>
        <v>16.34685</v>
      </c>
      <c r="I10" s="574">
        <f t="shared" ref="I10" si="7">SUM(G10)*2</f>
        <v>25.148999999999997</v>
      </c>
      <c r="J10" s="575"/>
      <c r="K10" s="575"/>
      <c r="L10" s="573">
        <f t="shared" si="0"/>
        <v>0</v>
      </c>
      <c r="M10" s="574">
        <f t="shared" si="1"/>
        <v>0</v>
      </c>
      <c r="N10" s="576">
        <f t="shared" si="2"/>
        <v>0</v>
      </c>
    </row>
    <row r="11" spans="1:18" ht="60" customHeight="1" x14ac:dyDescent="0.2">
      <c r="A11" s="363"/>
      <c r="B11" s="361" t="s">
        <v>1046</v>
      </c>
      <c r="C11" s="553">
        <v>5.91</v>
      </c>
      <c r="D11" s="553">
        <v>1.9930000000000001</v>
      </c>
      <c r="E11" s="554">
        <v>2.4350000000000001</v>
      </c>
      <c r="F11" s="555">
        <v>2.75</v>
      </c>
      <c r="G11" s="373">
        <f>C11*D11</f>
        <v>11.778630000000001</v>
      </c>
      <c r="H11" s="374">
        <f t="shared" ref="H11:H12" si="8">SUM(G11)*1.3</f>
        <v>15.312219000000002</v>
      </c>
      <c r="I11" s="375">
        <f t="shared" si="5"/>
        <v>23.557260000000003</v>
      </c>
      <c r="J11" s="371"/>
      <c r="K11" s="371"/>
      <c r="L11" s="374">
        <f t="shared" si="0"/>
        <v>0</v>
      </c>
      <c r="M11" s="375">
        <f t="shared" si="1"/>
        <v>0</v>
      </c>
      <c r="N11" s="406">
        <f t="shared" si="2"/>
        <v>0</v>
      </c>
    </row>
    <row r="12" spans="1:18" ht="60" customHeight="1" thickBot="1" x14ac:dyDescent="0.25">
      <c r="A12" s="365"/>
      <c r="B12" s="558" t="s">
        <v>1047</v>
      </c>
      <c r="C12" s="559">
        <v>6.54</v>
      </c>
      <c r="D12" s="559">
        <v>2.2000000000000002</v>
      </c>
      <c r="E12" s="560">
        <v>3.07</v>
      </c>
      <c r="F12" s="561">
        <v>2.82</v>
      </c>
      <c r="G12" s="562">
        <f>C12*D12</f>
        <v>14.388000000000002</v>
      </c>
      <c r="H12" s="563">
        <f t="shared" si="8"/>
        <v>18.704400000000003</v>
      </c>
      <c r="I12" s="564">
        <f t="shared" si="5"/>
        <v>28.776000000000003</v>
      </c>
      <c r="J12" s="565"/>
      <c r="K12" s="565"/>
      <c r="L12" s="563">
        <f t="shared" si="0"/>
        <v>0</v>
      </c>
      <c r="M12" s="564">
        <f t="shared" si="1"/>
        <v>0</v>
      </c>
      <c r="N12" s="566">
        <f t="shared" si="2"/>
        <v>0</v>
      </c>
    </row>
    <row r="13" spans="1:18" ht="60" customHeight="1" thickTop="1" x14ac:dyDescent="0.2">
      <c r="A13" s="567"/>
      <c r="B13" s="568" t="s">
        <v>1048</v>
      </c>
      <c r="C13" s="569">
        <v>8.32</v>
      </c>
      <c r="D13" s="569">
        <v>2.5</v>
      </c>
      <c r="E13" s="570">
        <v>3.75</v>
      </c>
      <c r="F13" s="571">
        <v>12.3</v>
      </c>
      <c r="G13" s="572">
        <f t="shared" si="3"/>
        <v>20.8</v>
      </c>
      <c r="H13" s="573">
        <f t="shared" ref="H13:H36" si="9">SUM(G13)*1.3</f>
        <v>27.040000000000003</v>
      </c>
      <c r="I13" s="574">
        <f t="shared" si="5"/>
        <v>41.6</v>
      </c>
      <c r="J13" s="575"/>
      <c r="K13" s="575"/>
      <c r="L13" s="573">
        <f t="shared" si="0"/>
        <v>0</v>
      </c>
      <c r="M13" s="574">
        <f t="shared" si="1"/>
        <v>0</v>
      </c>
      <c r="N13" s="576">
        <f t="shared" si="2"/>
        <v>0</v>
      </c>
    </row>
    <row r="14" spans="1:18" ht="60" customHeight="1" x14ac:dyDescent="0.2">
      <c r="A14" s="363"/>
      <c r="B14" s="361" t="s">
        <v>1049</v>
      </c>
      <c r="C14" s="553">
        <v>9.48</v>
      </c>
      <c r="D14" s="553">
        <v>2.5499999999999998</v>
      </c>
      <c r="E14" s="554">
        <v>3.65</v>
      </c>
      <c r="F14" s="555">
        <v>14</v>
      </c>
      <c r="G14" s="373">
        <f t="shared" si="3"/>
        <v>24.173999999999999</v>
      </c>
      <c r="H14" s="374">
        <f t="shared" si="9"/>
        <v>31.426200000000001</v>
      </c>
      <c r="I14" s="375">
        <f t="shared" si="5"/>
        <v>48.347999999999999</v>
      </c>
      <c r="J14" s="371"/>
      <c r="K14" s="371"/>
      <c r="L14" s="374">
        <f t="shared" si="0"/>
        <v>0</v>
      </c>
      <c r="M14" s="375">
        <f t="shared" si="1"/>
        <v>0</v>
      </c>
      <c r="N14" s="406">
        <f t="shared" si="2"/>
        <v>0</v>
      </c>
      <c r="O14" s="364"/>
    </row>
    <row r="15" spans="1:18" ht="60" customHeight="1" thickBot="1" x14ac:dyDescent="0.25">
      <c r="A15" s="365"/>
      <c r="B15" s="558" t="s">
        <v>1050</v>
      </c>
      <c r="C15" s="559">
        <v>9.8000000000000007</v>
      </c>
      <c r="D15" s="559">
        <v>2.5499999999999998</v>
      </c>
      <c r="E15" s="560">
        <v>3.8</v>
      </c>
      <c r="F15" s="561">
        <v>22</v>
      </c>
      <c r="G15" s="562">
        <f t="shared" si="3"/>
        <v>24.99</v>
      </c>
      <c r="H15" s="563">
        <f t="shared" si="9"/>
        <v>32.487000000000002</v>
      </c>
      <c r="I15" s="564">
        <f t="shared" si="5"/>
        <v>49.98</v>
      </c>
      <c r="J15" s="565"/>
      <c r="K15" s="565"/>
      <c r="L15" s="563">
        <f t="shared" si="0"/>
        <v>0</v>
      </c>
      <c r="M15" s="564">
        <f t="shared" si="1"/>
        <v>0</v>
      </c>
      <c r="N15" s="566">
        <f t="shared" si="2"/>
        <v>0</v>
      </c>
      <c r="O15" s="364"/>
      <c r="P15" s="364"/>
    </row>
    <row r="16" spans="1:18" ht="60" customHeight="1" thickTop="1" x14ac:dyDescent="0.2">
      <c r="A16" s="567"/>
      <c r="B16" s="568" t="s">
        <v>1051</v>
      </c>
      <c r="C16" s="569">
        <v>4.5250000000000004</v>
      </c>
      <c r="D16" s="569">
        <v>1.74</v>
      </c>
      <c r="E16" s="570">
        <v>2.42</v>
      </c>
      <c r="F16" s="571">
        <v>1</v>
      </c>
      <c r="G16" s="572">
        <f t="shared" si="3"/>
        <v>7.8735000000000008</v>
      </c>
      <c r="H16" s="573">
        <f t="shared" si="9"/>
        <v>10.235550000000002</v>
      </c>
      <c r="I16" s="574">
        <f t="shared" si="5"/>
        <v>15.747000000000002</v>
      </c>
      <c r="J16" s="575"/>
      <c r="K16" s="575"/>
      <c r="L16" s="573">
        <f t="shared" si="0"/>
        <v>0</v>
      </c>
      <c r="M16" s="574">
        <f t="shared" si="1"/>
        <v>0</v>
      </c>
      <c r="N16" s="576">
        <f t="shared" si="2"/>
        <v>0</v>
      </c>
      <c r="O16" s="364"/>
      <c r="P16" s="364"/>
    </row>
    <row r="17" spans="1:16" ht="60" customHeight="1" x14ac:dyDescent="0.2">
      <c r="A17" s="363"/>
      <c r="B17" s="361" t="s">
        <v>1052</v>
      </c>
      <c r="C17" s="553">
        <v>9.24</v>
      </c>
      <c r="D17" s="553">
        <v>2.5499999999999998</v>
      </c>
      <c r="E17" s="554">
        <v>3.86</v>
      </c>
      <c r="F17" s="555">
        <v>4.8</v>
      </c>
      <c r="G17" s="373">
        <f t="shared" si="3"/>
        <v>23.561999999999998</v>
      </c>
      <c r="H17" s="374">
        <f t="shared" si="9"/>
        <v>30.630599999999998</v>
      </c>
      <c r="I17" s="375">
        <f t="shared" si="5"/>
        <v>47.123999999999995</v>
      </c>
      <c r="J17" s="371"/>
      <c r="K17" s="371"/>
      <c r="L17" s="374">
        <f t="shared" si="0"/>
        <v>0</v>
      </c>
      <c r="M17" s="375">
        <f t="shared" si="1"/>
        <v>0</v>
      </c>
      <c r="N17" s="406">
        <f t="shared" si="2"/>
        <v>0</v>
      </c>
    </row>
    <row r="18" spans="1:16" ht="60" customHeight="1" thickBot="1" x14ac:dyDescent="0.25">
      <c r="A18" s="587"/>
      <c r="B18" s="588" t="s">
        <v>1053</v>
      </c>
      <c r="C18" s="589">
        <v>6.06</v>
      </c>
      <c r="D18" s="589">
        <v>2.44</v>
      </c>
      <c r="E18" s="590">
        <v>2.6</v>
      </c>
      <c r="F18" s="591" t="s">
        <v>1076</v>
      </c>
      <c r="G18" s="592">
        <f t="shared" si="3"/>
        <v>14.786399999999999</v>
      </c>
      <c r="H18" s="593">
        <f t="shared" si="9"/>
        <v>19.22232</v>
      </c>
      <c r="I18" s="594">
        <f t="shared" si="5"/>
        <v>29.572799999999997</v>
      </c>
      <c r="J18" s="595"/>
      <c r="K18" s="595"/>
      <c r="L18" s="593">
        <f t="shared" si="0"/>
        <v>0</v>
      </c>
      <c r="M18" s="594">
        <f t="shared" si="1"/>
        <v>0</v>
      </c>
      <c r="N18" s="596">
        <f t="shared" si="2"/>
        <v>0</v>
      </c>
      <c r="P18" s="364"/>
    </row>
    <row r="19" spans="1:16" ht="60" customHeight="1" thickTop="1" x14ac:dyDescent="0.2">
      <c r="A19" s="567"/>
      <c r="B19" s="568" t="s">
        <v>1054</v>
      </c>
      <c r="C19" s="569">
        <v>6.5</v>
      </c>
      <c r="D19" s="569">
        <v>2.2200000000000002</v>
      </c>
      <c r="E19" s="570">
        <v>2.85</v>
      </c>
      <c r="F19" s="571">
        <v>5.5</v>
      </c>
      <c r="G19" s="572">
        <f t="shared" si="3"/>
        <v>14.430000000000001</v>
      </c>
      <c r="H19" s="573">
        <f t="shared" si="9"/>
        <v>18.759000000000004</v>
      </c>
      <c r="I19" s="574">
        <f t="shared" si="5"/>
        <v>28.860000000000003</v>
      </c>
      <c r="J19" s="575"/>
      <c r="K19" s="575"/>
      <c r="L19" s="573">
        <f t="shared" si="0"/>
        <v>0</v>
      </c>
      <c r="M19" s="574">
        <f t="shared" si="1"/>
        <v>0</v>
      </c>
      <c r="N19" s="576">
        <f t="shared" si="2"/>
        <v>0</v>
      </c>
      <c r="P19" s="364"/>
    </row>
    <row r="20" spans="1:16" ht="60" customHeight="1" x14ac:dyDescent="0.2">
      <c r="A20" s="363"/>
      <c r="B20" s="361" t="s">
        <v>1055</v>
      </c>
      <c r="C20" s="553">
        <v>8.0500000000000007</v>
      </c>
      <c r="D20" s="553">
        <v>2.5499999999999998</v>
      </c>
      <c r="E20" s="554">
        <v>3.45</v>
      </c>
      <c r="F20" s="555">
        <v>18</v>
      </c>
      <c r="G20" s="373">
        <f t="shared" si="3"/>
        <v>20.5275</v>
      </c>
      <c r="H20" s="374">
        <f t="shared" si="9"/>
        <v>26.685750000000002</v>
      </c>
      <c r="I20" s="375">
        <f t="shared" si="5"/>
        <v>41.055</v>
      </c>
      <c r="J20" s="371"/>
      <c r="K20" s="371"/>
      <c r="L20" s="374">
        <f t="shared" si="0"/>
        <v>0</v>
      </c>
      <c r="M20" s="375">
        <f t="shared" si="1"/>
        <v>0</v>
      </c>
      <c r="N20" s="406">
        <f t="shared" si="2"/>
        <v>0</v>
      </c>
      <c r="P20" s="364"/>
    </row>
    <row r="21" spans="1:16" ht="60" customHeight="1" x14ac:dyDescent="0.2">
      <c r="A21" s="363"/>
      <c r="B21" s="361" t="s">
        <v>1056</v>
      </c>
      <c r="C21" s="553">
        <v>11.53</v>
      </c>
      <c r="D21" s="553">
        <v>2.5499999999999998</v>
      </c>
      <c r="E21" s="554">
        <v>3.55</v>
      </c>
      <c r="F21" s="555">
        <v>25</v>
      </c>
      <c r="G21" s="373">
        <f t="shared" si="3"/>
        <v>29.401499999999995</v>
      </c>
      <c r="H21" s="374">
        <f t="shared" si="9"/>
        <v>38.221949999999993</v>
      </c>
      <c r="I21" s="375">
        <f t="shared" si="5"/>
        <v>58.80299999999999</v>
      </c>
      <c r="J21" s="371"/>
      <c r="K21" s="371"/>
      <c r="L21" s="374">
        <f t="shared" si="0"/>
        <v>0</v>
      </c>
      <c r="M21" s="375">
        <f t="shared" si="1"/>
        <v>0</v>
      </c>
      <c r="N21" s="406">
        <f t="shared" si="2"/>
        <v>0</v>
      </c>
      <c r="P21" s="364"/>
    </row>
    <row r="22" spans="1:16" ht="60" customHeight="1" thickBot="1" x14ac:dyDescent="0.25">
      <c r="A22" s="587"/>
      <c r="B22" s="588" t="s">
        <v>1057</v>
      </c>
      <c r="C22" s="589">
        <v>12.5</v>
      </c>
      <c r="D22" s="589">
        <v>3</v>
      </c>
      <c r="E22" s="590">
        <v>4</v>
      </c>
      <c r="F22" s="591">
        <v>48</v>
      </c>
      <c r="G22" s="592">
        <f t="shared" si="3"/>
        <v>37.5</v>
      </c>
      <c r="H22" s="593">
        <f t="shared" si="9"/>
        <v>48.75</v>
      </c>
      <c r="I22" s="594">
        <f t="shared" si="5"/>
        <v>75</v>
      </c>
      <c r="J22" s="595"/>
      <c r="K22" s="595"/>
      <c r="L22" s="593">
        <f t="shared" si="0"/>
        <v>0</v>
      </c>
      <c r="M22" s="594">
        <f t="shared" si="1"/>
        <v>0</v>
      </c>
      <c r="N22" s="596">
        <f t="shared" si="2"/>
        <v>0</v>
      </c>
      <c r="P22" s="364"/>
    </row>
    <row r="23" spans="1:16" ht="60" customHeight="1" thickTop="1" x14ac:dyDescent="0.2">
      <c r="A23" s="577"/>
      <c r="B23" s="578" t="s">
        <v>1058</v>
      </c>
      <c r="C23" s="579">
        <v>16.5</v>
      </c>
      <c r="D23" s="579">
        <v>2.5499999999999998</v>
      </c>
      <c r="E23" s="580">
        <v>3.07</v>
      </c>
      <c r="F23" s="581">
        <v>13</v>
      </c>
      <c r="G23" s="582">
        <f t="shared" si="3"/>
        <v>42.074999999999996</v>
      </c>
      <c r="H23" s="583">
        <f t="shared" si="9"/>
        <v>54.697499999999998</v>
      </c>
      <c r="I23" s="584">
        <f t="shared" si="5"/>
        <v>84.149999999999991</v>
      </c>
      <c r="J23" s="585"/>
      <c r="K23" s="585"/>
      <c r="L23" s="583">
        <f t="shared" si="0"/>
        <v>0</v>
      </c>
      <c r="M23" s="584">
        <f t="shared" si="1"/>
        <v>0</v>
      </c>
      <c r="N23" s="586">
        <f t="shared" si="2"/>
        <v>0</v>
      </c>
      <c r="P23" s="364"/>
    </row>
    <row r="24" spans="1:16" ht="60" customHeight="1" x14ac:dyDescent="0.2">
      <c r="A24" s="363"/>
      <c r="B24" s="361" t="s">
        <v>1059</v>
      </c>
      <c r="C24" s="553">
        <v>5.78</v>
      </c>
      <c r="D24" s="553">
        <v>2.31</v>
      </c>
      <c r="E24" s="554">
        <v>2.48</v>
      </c>
      <c r="F24" s="555">
        <v>6.25</v>
      </c>
      <c r="G24" s="373">
        <f t="shared" si="3"/>
        <v>13.351800000000001</v>
      </c>
      <c r="H24" s="374">
        <f t="shared" si="9"/>
        <v>17.357340000000001</v>
      </c>
      <c r="I24" s="375">
        <f t="shared" si="5"/>
        <v>26.703600000000002</v>
      </c>
      <c r="J24" s="371"/>
      <c r="K24" s="371"/>
      <c r="L24" s="374">
        <f t="shared" si="0"/>
        <v>0</v>
      </c>
      <c r="M24" s="375">
        <f t="shared" si="1"/>
        <v>0</v>
      </c>
      <c r="N24" s="406">
        <f t="shared" si="2"/>
        <v>0</v>
      </c>
      <c r="P24" s="364"/>
    </row>
    <row r="25" spans="1:16" ht="60" customHeight="1" x14ac:dyDescent="0.2">
      <c r="A25" s="363"/>
      <c r="B25" s="361" t="s">
        <v>1060</v>
      </c>
      <c r="C25" s="553">
        <v>7.93</v>
      </c>
      <c r="D25" s="553">
        <v>2.5499999999999998</v>
      </c>
      <c r="E25" s="554">
        <v>3.5</v>
      </c>
      <c r="F25" s="555">
        <v>10.5</v>
      </c>
      <c r="G25" s="373">
        <f t="shared" si="3"/>
        <v>20.221499999999999</v>
      </c>
      <c r="H25" s="374">
        <f t="shared" si="9"/>
        <v>26.287949999999999</v>
      </c>
      <c r="I25" s="375">
        <f t="shared" si="5"/>
        <v>40.442999999999998</v>
      </c>
      <c r="J25" s="371"/>
      <c r="K25" s="371"/>
      <c r="L25" s="374">
        <f t="shared" si="0"/>
        <v>0</v>
      </c>
      <c r="M25" s="375">
        <f t="shared" si="1"/>
        <v>0</v>
      </c>
      <c r="N25" s="406">
        <f t="shared" si="2"/>
        <v>0</v>
      </c>
      <c r="P25" s="364"/>
    </row>
    <row r="26" spans="1:16" ht="60" customHeight="1" x14ac:dyDescent="0.2">
      <c r="A26" s="363"/>
      <c r="B26" s="361" t="s">
        <v>1061</v>
      </c>
      <c r="C26" s="553">
        <v>16.5</v>
      </c>
      <c r="D26" s="553">
        <v>2.5499999999999998</v>
      </c>
      <c r="E26" s="554">
        <v>3.6</v>
      </c>
      <c r="F26" s="555">
        <v>16.8</v>
      </c>
      <c r="G26" s="373">
        <f t="shared" si="3"/>
        <v>42.074999999999996</v>
      </c>
      <c r="H26" s="374">
        <f t="shared" si="9"/>
        <v>54.697499999999998</v>
      </c>
      <c r="I26" s="375">
        <f t="shared" si="5"/>
        <v>84.149999999999991</v>
      </c>
      <c r="J26" s="371"/>
      <c r="K26" s="371"/>
      <c r="L26" s="374">
        <f t="shared" si="0"/>
        <v>0</v>
      </c>
      <c r="M26" s="375">
        <f t="shared" si="1"/>
        <v>0</v>
      </c>
      <c r="N26" s="406">
        <f t="shared" si="2"/>
        <v>0</v>
      </c>
      <c r="P26" s="364"/>
    </row>
    <row r="27" spans="1:16" ht="60" customHeight="1" thickBot="1" x14ac:dyDescent="0.25">
      <c r="A27" s="365"/>
      <c r="B27" s="558" t="s">
        <v>1062</v>
      </c>
      <c r="C27" s="559">
        <v>10.44</v>
      </c>
      <c r="D27" s="559">
        <v>5</v>
      </c>
      <c r="E27" s="560">
        <v>3.59</v>
      </c>
      <c r="F27" s="561">
        <v>18.350000000000001</v>
      </c>
      <c r="G27" s="562">
        <f t="shared" si="3"/>
        <v>52.199999999999996</v>
      </c>
      <c r="H27" s="563">
        <f t="shared" si="9"/>
        <v>67.86</v>
      </c>
      <c r="I27" s="564">
        <f t="shared" si="5"/>
        <v>104.39999999999999</v>
      </c>
      <c r="J27" s="565"/>
      <c r="K27" s="565"/>
      <c r="L27" s="563">
        <f t="shared" si="0"/>
        <v>0</v>
      </c>
      <c r="M27" s="564">
        <f t="shared" si="1"/>
        <v>0</v>
      </c>
      <c r="N27" s="566">
        <f t="shared" si="2"/>
        <v>0</v>
      </c>
      <c r="P27" s="364"/>
    </row>
    <row r="28" spans="1:16" ht="60" customHeight="1" thickTop="1" x14ac:dyDescent="0.2">
      <c r="A28" s="567"/>
      <c r="B28" s="568" t="s">
        <v>1063</v>
      </c>
      <c r="C28" s="569">
        <v>4.8899999999999997</v>
      </c>
      <c r="D28" s="569">
        <v>2.27</v>
      </c>
      <c r="E28" s="570">
        <v>2.41</v>
      </c>
      <c r="F28" s="571">
        <v>5</v>
      </c>
      <c r="G28" s="572">
        <f t="shared" si="3"/>
        <v>11.100299999999999</v>
      </c>
      <c r="H28" s="573">
        <f t="shared" si="9"/>
        <v>14.430389999999999</v>
      </c>
      <c r="I28" s="574">
        <f t="shared" si="5"/>
        <v>22.200599999999998</v>
      </c>
      <c r="J28" s="575"/>
      <c r="K28" s="575"/>
      <c r="L28" s="573">
        <f t="shared" si="0"/>
        <v>0</v>
      </c>
      <c r="M28" s="574">
        <f t="shared" si="1"/>
        <v>0</v>
      </c>
      <c r="N28" s="576">
        <f t="shared" si="2"/>
        <v>0</v>
      </c>
      <c r="P28" s="364"/>
    </row>
    <row r="29" spans="1:16" ht="60" customHeight="1" x14ac:dyDescent="0.2">
      <c r="A29" s="363"/>
      <c r="B29" s="361" t="s">
        <v>1064</v>
      </c>
      <c r="C29" s="553">
        <v>6.0449999999999999</v>
      </c>
      <c r="D29" s="553">
        <v>1.96</v>
      </c>
      <c r="E29" s="554">
        <v>3.7</v>
      </c>
      <c r="F29" s="555">
        <v>4.3</v>
      </c>
      <c r="G29" s="373">
        <f t="shared" si="3"/>
        <v>11.8482</v>
      </c>
      <c r="H29" s="374">
        <f t="shared" si="9"/>
        <v>15.402660000000001</v>
      </c>
      <c r="I29" s="375">
        <f t="shared" si="5"/>
        <v>23.696400000000001</v>
      </c>
      <c r="J29" s="371"/>
      <c r="K29" s="371"/>
      <c r="L29" s="374">
        <f t="shared" si="0"/>
        <v>0</v>
      </c>
      <c r="M29" s="375">
        <f t="shared" si="1"/>
        <v>0</v>
      </c>
      <c r="N29" s="406">
        <f t="shared" si="2"/>
        <v>0</v>
      </c>
      <c r="P29" s="364"/>
    </row>
    <row r="30" spans="1:16" ht="60" customHeight="1" thickBot="1" x14ac:dyDescent="0.25">
      <c r="A30" s="365"/>
      <c r="B30" s="558" t="s">
        <v>1065</v>
      </c>
      <c r="C30" s="559">
        <v>7.02</v>
      </c>
      <c r="D30" s="559">
        <v>2.17</v>
      </c>
      <c r="E30" s="560">
        <v>3.55</v>
      </c>
      <c r="F30" s="561">
        <v>12</v>
      </c>
      <c r="G30" s="562">
        <f t="shared" si="3"/>
        <v>15.233399999999998</v>
      </c>
      <c r="H30" s="563">
        <f t="shared" si="9"/>
        <v>19.803419999999999</v>
      </c>
      <c r="I30" s="564">
        <f t="shared" si="5"/>
        <v>30.466799999999996</v>
      </c>
      <c r="J30" s="565"/>
      <c r="K30" s="565"/>
      <c r="L30" s="563">
        <f t="shared" si="0"/>
        <v>0</v>
      </c>
      <c r="M30" s="564">
        <f t="shared" si="1"/>
        <v>0</v>
      </c>
      <c r="N30" s="566">
        <f t="shared" si="2"/>
        <v>0</v>
      </c>
      <c r="P30" s="364"/>
    </row>
    <row r="31" spans="1:16" ht="60" customHeight="1" thickTop="1" x14ac:dyDescent="0.2">
      <c r="A31" s="567"/>
      <c r="B31" s="568" t="s">
        <v>1066</v>
      </c>
      <c r="C31" s="569">
        <v>8</v>
      </c>
      <c r="D31" s="569">
        <v>2.87</v>
      </c>
      <c r="E31" s="570">
        <v>3.74</v>
      </c>
      <c r="F31" s="571">
        <v>25</v>
      </c>
      <c r="G31" s="572">
        <f t="shared" si="3"/>
        <v>22.96</v>
      </c>
      <c r="H31" s="573">
        <f t="shared" si="9"/>
        <v>29.848000000000003</v>
      </c>
      <c r="I31" s="574">
        <f t="shared" si="5"/>
        <v>45.92</v>
      </c>
      <c r="J31" s="575"/>
      <c r="K31" s="575"/>
      <c r="L31" s="573">
        <f t="shared" si="0"/>
        <v>0</v>
      </c>
      <c r="M31" s="574">
        <f t="shared" si="1"/>
        <v>0</v>
      </c>
      <c r="N31" s="576">
        <f t="shared" si="2"/>
        <v>0</v>
      </c>
      <c r="P31" s="364"/>
    </row>
    <row r="32" spans="1:16" ht="60" customHeight="1" x14ac:dyDescent="0.2">
      <c r="A32" s="363"/>
      <c r="B32" s="361" t="s">
        <v>1067</v>
      </c>
      <c r="C32" s="553">
        <v>8</v>
      </c>
      <c r="D32" s="553">
        <v>2.88</v>
      </c>
      <c r="E32" s="554">
        <v>3.6</v>
      </c>
      <c r="F32" s="555">
        <v>26.5</v>
      </c>
      <c r="G32" s="373">
        <f t="shared" si="3"/>
        <v>23.04</v>
      </c>
      <c r="H32" s="374">
        <f t="shared" si="9"/>
        <v>29.951999999999998</v>
      </c>
      <c r="I32" s="375">
        <f t="shared" si="5"/>
        <v>46.08</v>
      </c>
      <c r="J32" s="371"/>
      <c r="K32" s="371"/>
      <c r="L32" s="374">
        <f t="shared" si="0"/>
        <v>0</v>
      </c>
      <c r="M32" s="375">
        <f t="shared" si="1"/>
        <v>0</v>
      </c>
      <c r="N32" s="406">
        <f t="shared" si="2"/>
        <v>0</v>
      </c>
      <c r="P32" s="364"/>
    </row>
    <row r="33" spans="1:18" ht="60" customHeight="1" x14ac:dyDescent="0.2">
      <c r="A33" s="363"/>
      <c r="B33" s="361" t="s">
        <v>1068</v>
      </c>
      <c r="C33" s="553">
        <v>6.86</v>
      </c>
      <c r="D33" s="553">
        <v>3.21</v>
      </c>
      <c r="E33" s="554">
        <v>3.09</v>
      </c>
      <c r="F33" s="555">
        <v>24.8</v>
      </c>
      <c r="G33" s="373">
        <f t="shared" si="3"/>
        <v>22.020600000000002</v>
      </c>
      <c r="H33" s="374">
        <f t="shared" si="9"/>
        <v>28.626780000000004</v>
      </c>
      <c r="I33" s="375">
        <f t="shared" si="5"/>
        <v>44.041200000000003</v>
      </c>
      <c r="J33" s="371"/>
      <c r="K33" s="371"/>
      <c r="L33" s="374">
        <f t="shared" si="0"/>
        <v>0</v>
      </c>
      <c r="M33" s="375">
        <f t="shared" si="1"/>
        <v>0</v>
      </c>
      <c r="N33" s="406">
        <f t="shared" si="2"/>
        <v>0</v>
      </c>
      <c r="P33" s="364"/>
    </row>
    <row r="34" spans="1:18" ht="60" customHeight="1" x14ac:dyDescent="0.2">
      <c r="A34" s="363"/>
      <c r="B34" s="361" t="s">
        <v>1069</v>
      </c>
      <c r="C34" s="553">
        <v>8.6999999999999993</v>
      </c>
      <c r="D34" s="553">
        <v>3.75</v>
      </c>
      <c r="E34" s="554">
        <v>3</v>
      </c>
      <c r="F34" s="555">
        <v>53</v>
      </c>
      <c r="G34" s="373">
        <f t="shared" si="3"/>
        <v>32.625</v>
      </c>
      <c r="H34" s="374">
        <f t="shared" si="9"/>
        <v>42.412500000000001</v>
      </c>
      <c r="I34" s="375">
        <f t="shared" si="5"/>
        <v>65.25</v>
      </c>
      <c r="J34" s="371"/>
      <c r="K34" s="371"/>
      <c r="L34" s="374">
        <f t="shared" si="0"/>
        <v>0</v>
      </c>
      <c r="M34" s="375">
        <f t="shared" si="1"/>
        <v>0</v>
      </c>
      <c r="N34" s="406">
        <f t="shared" si="2"/>
        <v>0</v>
      </c>
      <c r="P34" s="364"/>
    </row>
    <row r="35" spans="1:18" ht="60" customHeight="1" x14ac:dyDescent="0.2">
      <c r="A35" s="363"/>
      <c r="B35" s="361" t="s">
        <v>1070</v>
      </c>
      <c r="C35" s="553">
        <v>9.66</v>
      </c>
      <c r="D35" s="553">
        <v>3.58</v>
      </c>
      <c r="E35" s="554">
        <v>3.18</v>
      </c>
      <c r="F35" s="555">
        <v>57.5</v>
      </c>
      <c r="G35" s="373">
        <f t="shared" si="3"/>
        <v>34.582799999999999</v>
      </c>
      <c r="H35" s="374">
        <f t="shared" si="9"/>
        <v>44.957639999999998</v>
      </c>
      <c r="I35" s="375">
        <f t="shared" si="5"/>
        <v>69.165599999999998</v>
      </c>
      <c r="J35" s="371"/>
      <c r="K35" s="371"/>
      <c r="L35" s="374">
        <f t="shared" si="0"/>
        <v>0</v>
      </c>
      <c r="M35" s="375">
        <f t="shared" si="1"/>
        <v>0</v>
      </c>
      <c r="N35" s="406">
        <f t="shared" si="2"/>
        <v>0</v>
      </c>
      <c r="P35" s="364"/>
    </row>
    <row r="36" spans="1:18" ht="60" customHeight="1" thickBot="1" x14ac:dyDescent="0.25">
      <c r="A36" s="587"/>
      <c r="B36" s="588" t="s">
        <v>1071</v>
      </c>
      <c r="C36" s="589">
        <v>10.199999999999999</v>
      </c>
      <c r="D36" s="589">
        <v>3.54</v>
      </c>
      <c r="E36" s="590">
        <v>3.14</v>
      </c>
      <c r="F36" s="591">
        <v>59.8</v>
      </c>
      <c r="G36" s="592">
        <f t="shared" si="3"/>
        <v>36.107999999999997</v>
      </c>
      <c r="H36" s="593">
        <f t="shared" si="9"/>
        <v>46.940399999999997</v>
      </c>
      <c r="I36" s="594">
        <f t="shared" si="5"/>
        <v>72.215999999999994</v>
      </c>
      <c r="J36" s="595"/>
      <c r="K36" s="595"/>
      <c r="L36" s="593">
        <f t="shared" si="0"/>
        <v>0</v>
      </c>
      <c r="M36" s="594">
        <f t="shared" si="1"/>
        <v>0</v>
      </c>
      <c r="N36" s="596">
        <f t="shared" si="2"/>
        <v>0</v>
      </c>
      <c r="P36" s="364"/>
    </row>
    <row r="37" spans="1:18" ht="60" customHeight="1" thickTop="1" x14ac:dyDescent="0.2">
      <c r="A37" s="597" t="s">
        <v>1084</v>
      </c>
      <c r="B37" s="585" t="s">
        <v>1093</v>
      </c>
      <c r="C37" s="585"/>
      <c r="D37" s="585"/>
      <c r="E37" s="585"/>
      <c r="F37" s="585"/>
      <c r="G37" s="582">
        <f>C37*D37</f>
        <v>0</v>
      </c>
      <c r="H37" s="583">
        <f>SUM(G37)*1.3</f>
        <v>0</v>
      </c>
      <c r="I37" s="584">
        <f>SUM(G37)*2</f>
        <v>0</v>
      </c>
      <c r="J37" s="598"/>
      <c r="K37" s="598"/>
      <c r="L37" s="583">
        <f t="shared" si="0"/>
        <v>0</v>
      </c>
      <c r="M37" s="584">
        <f t="shared" si="1"/>
        <v>0</v>
      </c>
      <c r="N37" s="586">
        <f t="shared" si="2"/>
        <v>0</v>
      </c>
      <c r="P37" s="364"/>
    </row>
    <row r="38" spans="1:18" ht="60" customHeight="1" x14ac:dyDescent="0.2">
      <c r="A38" s="399" t="s">
        <v>1084</v>
      </c>
      <c r="B38" s="371" t="s">
        <v>1093</v>
      </c>
      <c r="C38" s="371"/>
      <c r="D38" s="371"/>
      <c r="E38" s="371"/>
      <c r="F38" s="371"/>
      <c r="G38" s="373">
        <f t="shared" ref="G38:G41" si="10">C38*D38</f>
        <v>0</v>
      </c>
      <c r="H38" s="374">
        <f t="shared" ref="H38:H41" si="11">SUM(G38)*1.3</f>
        <v>0</v>
      </c>
      <c r="I38" s="375">
        <f t="shared" ref="I38:I41" si="12">SUM(G38)*2</f>
        <v>0</v>
      </c>
      <c r="J38" s="372"/>
      <c r="K38" s="372"/>
      <c r="L38" s="374">
        <f t="shared" si="0"/>
        <v>0</v>
      </c>
      <c r="M38" s="375">
        <f t="shared" si="1"/>
        <v>0</v>
      </c>
      <c r="N38" s="406">
        <f t="shared" si="2"/>
        <v>0</v>
      </c>
      <c r="P38" s="364"/>
    </row>
    <row r="39" spans="1:18" ht="60" customHeight="1" x14ac:dyDescent="0.2">
      <c r="A39" s="399" t="s">
        <v>1084</v>
      </c>
      <c r="B39" s="371" t="s">
        <v>1093</v>
      </c>
      <c r="C39" s="371"/>
      <c r="D39" s="371"/>
      <c r="E39" s="371"/>
      <c r="F39" s="371"/>
      <c r="G39" s="373">
        <f t="shared" si="10"/>
        <v>0</v>
      </c>
      <c r="H39" s="374">
        <f t="shared" si="11"/>
        <v>0</v>
      </c>
      <c r="I39" s="375">
        <f t="shared" si="12"/>
        <v>0</v>
      </c>
      <c r="J39" s="372"/>
      <c r="K39" s="372"/>
      <c r="L39" s="374">
        <f t="shared" si="0"/>
        <v>0</v>
      </c>
      <c r="M39" s="375">
        <f t="shared" si="1"/>
        <v>0</v>
      </c>
      <c r="N39" s="406">
        <f t="shared" si="2"/>
        <v>0</v>
      </c>
      <c r="P39" s="364"/>
    </row>
    <row r="40" spans="1:18" ht="60" customHeight="1" x14ac:dyDescent="0.2">
      <c r="A40" s="399" t="s">
        <v>1084</v>
      </c>
      <c r="B40" s="371" t="s">
        <v>1093</v>
      </c>
      <c r="C40" s="371"/>
      <c r="D40" s="371"/>
      <c r="E40" s="371"/>
      <c r="F40" s="371"/>
      <c r="G40" s="373">
        <f t="shared" si="10"/>
        <v>0</v>
      </c>
      <c r="H40" s="374">
        <f t="shared" si="11"/>
        <v>0</v>
      </c>
      <c r="I40" s="375">
        <f t="shared" si="12"/>
        <v>0</v>
      </c>
      <c r="J40" s="372"/>
      <c r="K40" s="372"/>
      <c r="L40" s="374">
        <f t="shared" si="0"/>
        <v>0</v>
      </c>
      <c r="M40" s="375">
        <f t="shared" si="1"/>
        <v>0</v>
      </c>
      <c r="N40" s="406">
        <f t="shared" si="2"/>
        <v>0</v>
      </c>
      <c r="P40" s="364"/>
    </row>
    <row r="41" spans="1:18" ht="60" customHeight="1" x14ac:dyDescent="0.2">
      <c r="A41" s="399" t="s">
        <v>1084</v>
      </c>
      <c r="B41" s="371" t="s">
        <v>1093</v>
      </c>
      <c r="C41" s="371"/>
      <c r="D41" s="371"/>
      <c r="E41" s="371"/>
      <c r="F41" s="371"/>
      <c r="G41" s="373">
        <f t="shared" si="10"/>
        <v>0</v>
      </c>
      <c r="H41" s="374">
        <f t="shared" si="11"/>
        <v>0</v>
      </c>
      <c r="I41" s="375">
        <f t="shared" si="12"/>
        <v>0</v>
      </c>
      <c r="J41" s="372"/>
      <c r="K41" s="372"/>
      <c r="L41" s="374">
        <f t="shared" si="0"/>
        <v>0</v>
      </c>
      <c r="M41" s="375">
        <f t="shared" si="1"/>
        <v>0</v>
      </c>
      <c r="N41" s="406">
        <f t="shared" si="2"/>
        <v>0</v>
      </c>
      <c r="P41" s="364"/>
    </row>
    <row r="42" spans="1:18" ht="60" customHeight="1" thickBot="1" x14ac:dyDescent="0.25">
      <c r="A42" s="399" t="s">
        <v>1084</v>
      </c>
      <c r="B42" s="371" t="s">
        <v>1093</v>
      </c>
      <c r="C42" s="371"/>
      <c r="D42" s="371"/>
      <c r="E42" s="371"/>
      <c r="F42" s="371"/>
      <c r="G42" s="373">
        <f>C42*D42</f>
        <v>0</v>
      </c>
      <c r="H42" s="374">
        <f>SUM(G42)*1.3</f>
        <v>0</v>
      </c>
      <c r="I42" s="375">
        <f>SUM(G42)*2</f>
        <v>0</v>
      </c>
      <c r="J42" s="372"/>
      <c r="K42" s="372"/>
      <c r="L42" s="374">
        <f t="shared" si="0"/>
        <v>0</v>
      </c>
      <c r="M42" s="375">
        <f t="shared" si="1"/>
        <v>0</v>
      </c>
      <c r="N42" s="407">
        <f t="shared" si="2"/>
        <v>0</v>
      </c>
      <c r="P42" s="364"/>
    </row>
    <row r="43" spans="1:18" ht="13.5" thickBot="1" x14ac:dyDescent="0.25">
      <c r="B43" s="65"/>
      <c r="C43" s="65"/>
      <c r="D43" s="65"/>
      <c r="E43" s="366"/>
      <c r="F43" s="366"/>
      <c r="G43" s="65"/>
      <c r="H43" s="65"/>
      <c r="I43" s="65"/>
      <c r="J43" s="367"/>
      <c r="K43" s="368"/>
      <c r="L43" s="374">
        <f>SUM(L7:L42)</f>
        <v>0</v>
      </c>
      <c r="M43" s="375">
        <f>SUM(M7:M42)</f>
        <v>0</v>
      </c>
      <c r="N43" s="408">
        <f>SUM(N7:N42)</f>
        <v>0</v>
      </c>
      <c r="P43" s="364"/>
    </row>
    <row r="44" spans="1:18" x14ac:dyDescent="0.2">
      <c r="E44" s="369" t="s">
        <v>1072</v>
      </c>
      <c r="F44" s="369"/>
      <c r="J44" s="360"/>
      <c r="N44" s="409"/>
      <c r="P44" s="364"/>
    </row>
    <row r="45" spans="1:18" x14ac:dyDescent="0.2">
      <c r="E45" s="370" t="s">
        <v>1073</v>
      </c>
      <c r="F45" s="370"/>
      <c r="J45" s="360"/>
      <c r="P45" s="364"/>
    </row>
    <row r="46" spans="1:18" ht="63" customHeight="1" x14ac:dyDescent="0.2">
      <c r="J46" s="360"/>
      <c r="L46" s="759" t="s">
        <v>1181</v>
      </c>
      <c r="M46" s="760"/>
      <c r="N46" s="761"/>
      <c r="P46" s="364"/>
    </row>
    <row r="47" spans="1:18" x14ac:dyDescent="0.2">
      <c r="J47" s="360"/>
      <c r="K47" s="360"/>
      <c r="L47" s="360"/>
      <c r="M47" s="360"/>
      <c r="N47" s="360"/>
      <c r="O47" s="360"/>
      <c r="P47" s="360"/>
      <c r="Q47" s="360"/>
      <c r="R47" s="360"/>
    </row>
    <row r="48" spans="1:18" x14ac:dyDescent="0.2">
      <c r="J48" s="360"/>
      <c r="K48" s="360"/>
      <c r="L48" s="360"/>
      <c r="M48" s="360"/>
      <c r="N48" s="360"/>
      <c r="O48" s="360"/>
      <c r="P48" s="360"/>
      <c r="Q48" s="360"/>
      <c r="R48" s="360"/>
    </row>
    <row r="49" spans="10:16" x14ac:dyDescent="0.2">
      <c r="J49" s="360"/>
      <c r="P49" s="364"/>
    </row>
    <row r="50" spans="10:16" x14ac:dyDescent="0.2">
      <c r="J50" s="360"/>
      <c r="P50" s="364"/>
    </row>
  </sheetData>
  <sheetProtection algorithmName="SHA-512" hashValue="WWRE9Xs/kkGvKwr1Yxt5yOluY+giCT9kKR6EX7EhQQgC68TOsrKtMcWe9qbkRO1K1TIRmkhnMdfBY5Z6n6SwdA==" saltValue="uIP4tgzJG+pMXT7FinXUpQ==" spinCount="100000" sheet="1" formatCells="0" formatColumns="0" formatRows="0" sort="0" autoFilter="0"/>
  <mergeCells count="19">
    <mergeCell ref="Q7:R7"/>
    <mergeCell ref="F5:F6"/>
    <mergeCell ref="N5:N6"/>
    <mergeCell ref="O5:P6"/>
    <mergeCell ref="G5:G6"/>
    <mergeCell ref="H5:H6"/>
    <mergeCell ref="I5:I6"/>
    <mergeCell ref="J5:K5"/>
    <mergeCell ref="L5:M5"/>
    <mergeCell ref="L46:N46"/>
    <mergeCell ref="J1:L1"/>
    <mergeCell ref="J2:L2"/>
    <mergeCell ref="J3:L3"/>
    <mergeCell ref="A5:A6"/>
    <mergeCell ref="B5:B6"/>
    <mergeCell ref="C5:C6"/>
    <mergeCell ref="D5:D6"/>
    <mergeCell ref="E5:E6"/>
    <mergeCell ref="A2:D2"/>
  </mergeCells>
  <pageMargins left="0.7" right="0.7" top="0.78740157499999996" bottom="0.78740157499999996" header="0.3" footer="0.3"/>
  <pageSetup paperSize="9" scale="41" orientation="portrait" r:id="rId1"/>
  <rowBreaks count="1" manualBreakCount="1">
    <brk id="30" max="13" man="1"/>
  </rowBreaks>
  <customProperties>
    <customPr name="_pios_id" r:id="rId2"/>
    <customPr name="EpmWorksheetKeyString_GUID" r:id="rId3"/>
  </customProperties>
  <ignoredErrors>
    <ignoredError sqref="I10" formula="1"/>
  </ignoredError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5964F-9903-4C98-8A27-198C58DDA9B9}">
  <sheetPr>
    <tabColor rgb="FF0070C0"/>
  </sheetPr>
  <dimension ref="A1:H1"/>
  <sheetViews>
    <sheetView zoomScale="120" zoomScaleNormal="120" workbookViewId="0">
      <selection sqref="A1:H1"/>
    </sheetView>
  </sheetViews>
  <sheetFormatPr baseColWidth="10" defaultColWidth="11.5703125" defaultRowHeight="12.75" x14ac:dyDescent="0.2"/>
  <cols>
    <col min="1" max="14" width="11.5703125" style="1"/>
    <col min="15" max="15" width="11.42578125" style="1" customWidth="1"/>
    <col min="16" max="16384" width="11.5703125" style="1"/>
  </cols>
  <sheetData>
    <row r="1" spans="1:8" x14ac:dyDescent="0.2">
      <c r="A1" s="607" t="s">
        <v>1216</v>
      </c>
      <c r="B1" s="766"/>
      <c r="C1" s="766"/>
      <c r="D1" s="766"/>
      <c r="E1" s="766"/>
      <c r="F1" s="766"/>
      <c r="G1" s="766"/>
      <c r="H1" s="766"/>
    </row>
  </sheetData>
  <sheetProtection algorithmName="SHA-512" hashValue="/ZMG41Lsdv1e/uaTcWE+rIYZMzIiClsddBd96SRFAKqKv09q3pEOaHswT2nQpYyJNshje/nWbGOF6tv2bExsMQ==" saltValue="S5UUmU68SrRn9cUenltsWw==" spinCount="100000" sheet="1" formatCells="0" formatColumns="0" formatRows="0" sort="0" autoFilter="0"/>
  <mergeCells count="1">
    <mergeCell ref="A1:H1"/>
  </mergeCells>
  <pageMargins left="0.7" right="0.7" top="0.78740157499999996" bottom="0.78740157499999996" header="0.3" footer="0.3"/>
  <pageSetup paperSize="9" scale="51" orientation="portrait" r:id="rId1"/>
  <customProperties>
    <customPr name="_pios_id" r:id="rId2"/>
    <customPr name="EpmWorksheetKeyString_GUID" r:id="rId3"/>
  </customProperties>
  <drawing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pageSetUpPr fitToPage="1"/>
  </sheetPr>
  <dimension ref="A1:JG954"/>
  <sheetViews>
    <sheetView zoomScaleNormal="100" zoomScaleSheetLayoutView="77" workbookViewId="0">
      <selection activeCell="B2" sqref="B2:C2"/>
    </sheetView>
  </sheetViews>
  <sheetFormatPr baseColWidth="10" defaultColWidth="11.42578125" defaultRowHeight="15" customHeight="1" outlineLevelRow="1" x14ac:dyDescent="0.2"/>
  <cols>
    <col min="1" max="1" width="20.5703125" style="13" bestFit="1" customWidth="1"/>
    <col min="2" max="2" width="60.140625" style="13" bestFit="1" customWidth="1"/>
    <col min="3" max="3" width="13.5703125" style="13" bestFit="1" customWidth="1"/>
    <col min="4" max="4" width="24.85546875" style="13" customWidth="1"/>
    <col min="5" max="5" width="35.42578125" style="13" bestFit="1" customWidth="1"/>
    <col min="6" max="6" width="12.140625" style="89" bestFit="1" customWidth="1"/>
    <col min="7" max="7" width="19.5703125" style="13" bestFit="1" customWidth="1"/>
    <col min="8" max="8" width="13.85546875" style="348" bestFit="1" customWidth="1"/>
    <col min="9" max="9" width="46.5703125" style="13" customWidth="1"/>
    <col min="10" max="10" width="11.5703125" style="13" bestFit="1" customWidth="1"/>
    <col min="11" max="11" width="11.5703125" style="4" bestFit="1" customWidth="1"/>
    <col min="12" max="263" width="11.42578125" style="4"/>
    <col min="264" max="16384" width="11.42578125" style="13"/>
  </cols>
  <sheetData>
    <row r="1" spans="1:15" s="4" customFormat="1" ht="15" customHeight="1" x14ac:dyDescent="0.2">
      <c r="F1" s="5"/>
      <c r="H1" s="241"/>
      <c r="I1" s="382"/>
      <c r="J1" s="382"/>
    </row>
    <row r="2" spans="1:15" s="4" customFormat="1" ht="15" customHeight="1" x14ac:dyDescent="0.2">
      <c r="A2" s="7" t="s">
        <v>528</v>
      </c>
      <c r="B2" s="619"/>
      <c r="C2" s="612"/>
      <c r="F2" s="382"/>
      <c r="G2" s="107" t="s">
        <v>12</v>
      </c>
      <c r="H2" s="161"/>
      <c r="I2" s="107"/>
      <c r="K2" s="382"/>
      <c r="L2" s="382"/>
    </row>
    <row r="3" spans="1:15" s="4" customFormat="1" ht="15" customHeight="1" x14ac:dyDescent="0.2">
      <c r="B3" s="4" t="s">
        <v>882</v>
      </c>
      <c r="F3" s="382"/>
      <c r="G3" s="107" t="s">
        <v>13</v>
      </c>
      <c r="H3" s="161"/>
      <c r="I3" s="107"/>
      <c r="K3" s="382"/>
      <c r="L3" s="382"/>
    </row>
    <row r="4" spans="1:15" s="4" customFormat="1" ht="15" customHeight="1" x14ac:dyDescent="0.2">
      <c r="B4" s="4" t="s">
        <v>1216</v>
      </c>
      <c r="F4" s="382"/>
      <c r="G4" s="103" t="s">
        <v>483</v>
      </c>
      <c r="H4" s="161"/>
      <c r="I4" s="107"/>
      <c r="K4" s="382"/>
      <c r="L4" s="382"/>
    </row>
    <row r="5" spans="1:15" s="4" customFormat="1" ht="15" customHeight="1" x14ac:dyDescent="0.2">
      <c r="F5" s="382"/>
      <c r="H5" s="241"/>
      <c r="K5" s="382"/>
      <c r="L5" s="231"/>
      <c r="M5" s="6"/>
      <c r="N5" s="6"/>
      <c r="O5" s="6"/>
    </row>
    <row r="6" spans="1:15" s="4" customFormat="1" ht="15" customHeight="1" x14ac:dyDescent="0.2">
      <c r="A6" s="634" t="s">
        <v>967</v>
      </c>
      <c r="B6" s="692"/>
      <c r="C6" s="692"/>
      <c r="D6" s="692"/>
      <c r="E6" s="693"/>
      <c r="F6" s="382"/>
      <c r="G6" s="283" t="s">
        <v>550</v>
      </c>
      <c r="H6" s="626" t="s">
        <v>485</v>
      </c>
      <c r="I6" s="782"/>
      <c r="K6" s="382"/>
      <c r="L6" s="231"/>
      <c r="M6" s="6"/>
      <c r="N6" s="6"/>
      <c r="O6" s="6"/>
    </row>
    <row r="7" spans="1:15" s="4" customFormat="1" ht="15" customHeight="1" x14ac:dyDescent="0.2">
      <c r="A7" s="692"/>
      <c r="B7" s="692"/>
      <c r="C7" s="692"/>
      <c r="D7" s="692"/>
      <c r="E7" s="693"/>
      <c r="F7" s="382"/>
      <c r="G7" s="284" t="s">
        <v>74</v>
      </c>
      <c r="H7" s="604"/>
      <c r="I7" s="782"/>
      <c r="K7" s="382"/>
      <c r="L7" s="231"/>
      <c r="M7" s="6"/>
      <c r="N7" s="6"/>
      <c r="O7" s="6"/>
    </row>
    <row r="8" spans="1:15" s="4" customFormat="1" ht="15" customHeight="1" x14ac:dyDescent="0.2">
      <c r="A8" s="692"/>
      <c r="B8" s="692"/>
      <c r="C8" s="692"/>
      <c r="D8" s="692"/>
      <c r="E8" s="693"/>
      <c r="F8" s="382"/>
      <c r="G8" s="284" t="s">
        <v>521</v>
      </c>
      <c r="H8" s="604"/>
      <c r="I8" s="783"/>
      <c r="K8" s="382"/>
      <c r="L8" s="231"/>
      <c r="M8" s="6"/>
      <c r="N8" s="6"/>
      <c r="O8" s="6"/>
    </row>
    <row r="9" spans="1:15" s="4" customFormat="1" ht="15" customHeight="1" x14ac:dyDescent="0.2">
      <c r="D9" s="99"/>
      <c r="F9" s="382"/>
      <c r="K9" s="382"/>
      <c r="L9" s="231"/>
      <c r="M9" s="6"/>
      <c r="N9" s="6"/>
      <c r="O9" s="6"/>
    </row>
    <row r="10" spans="1:15" s="4" customFormat="1" ht="15" customHeight="1" x14ac:dyDescent="0.2">
      <c r="A10" s="754" t="s">
        <v>594</v>
      </c>
      <c r="B10" s="784"/>
      <c r="C10" s="3" t="s">
        <v>652</v>
      </c>
      <c r="D10" s="3" t="s">
        <v>535</v>
      </c>
      <c r="E10" s="3" t="s">
        <v>660</v>
      </c>
      <c r="F10" s="3" t="s">
        <v>1190</v>
      </c>
      <c r="G10" s="382"/>
      <c r="H10" s="241"/>
      <c r="K10" s="382"/>
      <c r="L10" s="231"/>
      <c r="M10" s="6"/>
      <c r="N10" s="6"/>
      <c r="O10" s="6"/>
    </row>
    <row r="11" spans="1:15" s="4" customFormat="1" ht="15" customHeight="1" x14ac:dyDescent="0.2">
      <c r="A11" s="756"/>
      <c r="B11" s="785"/>
      <c r="C11" s="418" t="s">
        <v>647</v>
      </c>
      <c r="D11" s="295">
        <v>200</v>
      </c>
      <c r="E11" s="123"/>
      <c r="F11" s="599" t="s">
        <v>1188</v>
      </c>
      <c r="G11" s="791" t="s">
        <v>1214</v>
      </c>
      <c r="H11" s="791"/>
      <c r="I11" s="791"/>
      <c r="K11" s="382"/>
      <c r="L11" s="231"/>
      <c r="M11" s="6"/>
      <c r="N11" s="6"/>
      <c r="O11" s="6"/>
    </row>
    <row r="12" spans="1:15" s="4" customFormat="1" ht="15" customHeight="1" x14ac:dyDescent="0.2">
      <c r="A12" s="756"/>
      <c r="B12" s="785"/>
      <c r="C12" s="418" t="s">
        <v>600</v>
      </c>
      <c r="D12" s="295">
        <v>200</v>
      </c>
      <c r="E12" s="123"/>
      <c r="F12" s="599" t="s">
        <v>1189</v>
      </c>
      <c r="G12" s="791" t="s">
        <v>1215</v>
      </c>
      <c r="H12" s="791"/>
      <c r="I12" s="791"/>
      <c r="K12" s="382"/>
      <c r="L12" s="231"/>
      <c r="M12" s="6"/>
      <c r="N12" s="6"/>
      <c r="O12" s="6"/>
    </row>
    <row r="13" spans="1:15" s="4" customFormat="1" ht="15" customHeight="1" x14ac:dyDescent="0.2">
      <c r="A13" s="756"/>
      <c r="B13" s="785"/>
      <c r="C13" s="418" t="s">
        <v>1191</v>
      </c>
      <c r="D13" s="295">
        <v>1000</v>
      </c>
      <c r="E13" s="123"/>
      <c r="F13" s="788" t="s">
        <v>1194</v>
      </c>
      <c r="G13" s="791" t="s">
        <v>1214</v>
      </c>
      <c r="H13" s="791"/>
      <c r="I13" s="791"/>
      <c r="K13" s="382"/>
      <c r="L13" s="231"/>
      <c r="M13" s="6"/>
      <c r="N13" s="6"/>
      <c r="O13" s="6"/>
    </row>
    <row r="14" spans="1:15" s="4" customFormat="1" ht="15" customHeight="1" x14ac:dyDescent="0.2">
      <c r="A14" s="756"/>
      <c r="B14" s="785"/>
      <c r="C14" s="418" t="s">
        <v>1192</v>
      </c>
      <c r="D14" s="295">
        <v>2000</v>
      </c>
      <c r="E14" s="123"/>
      <c r="F14" s="714"/>
      <c r="G14" s="791" t="s">
        <v>1214</v>
      </c>
      <c r="H14" s="791"/>
      <c r="I14" s="791"/>
      <c r="K14" s="382"/>
      <c r="L14" s="231"/>
      <c r="M14" s="6"/>
      <c r="N14" s="6"/>
      <c r="O14" s="6"/>
    </row>
    <row r="15" spans="1:15" s="4" customFormat="1" ht="15" customHeight="1" x14ac:dyDescent="0.2">
      <c r="A15" s="786"/>
      <c r="B15" s="787"/>
      <c r="C15" s="418" t="s">
        <v>1193</v>
      </c>
      <c r="D15" s="295">
        <v>3500</v>
      </c>
      <c r="E15" s="123"/>
      <c r="F15" s="714"/>
      <c r="G15" s="791" t="s">
        <v>1214</v>
      </c>
      <c r="H15" s="791"/>
      <c r="I15" s="791"/>
      <c r="K15" s="382"/>
      <c r="L15" s="231"/>
      <c r="M15" s="6"/>
      <c r="N15" s="6"/>
      <c r="O15" s="6"/>
    </row>
    <row r="16" spans="1:15" ht="15" customHeight="1" x14ac:dyDescent="0.2">
      <c r="A16" s="4"/>
      <c r="B16" s="4"/>
      <c r="C16" s="4"/>
      <c r="D16" s="4"/>
      <c r="E16" s="4"/>
      <c r="F16" s="5"/>
      <c r="G16" s="4"/>
      <c r="H16" s="115"/>
      <c r="I16" s="4"/>
      <c r="J16" s="4"/>
    </row>
    <row r="17" spans="1:10" ht="40.35" customHeight="1" x14ac:dyDescent="0.2">
      <c r="A17" s="630" t="s">
        <v>819</v>
      </c>
      <c r="B17" s="631"/>
      <c r="C17" s="631"/>
      <c r="D17" s="631"/>
      <c r="E17" s="631"/>
      <c r="F17" s="631"/>
      <c r="G17" s="631"/>
      <c r="H17" s="631"/>
      <c r="I17" s="621"/>
      <c r="J17" s="4"/>
    </row>
    <row r="18" spans="1:10" ht="15" customHeight="1" x14ac:dyDescent="0.2">
      <c r="A18" s="4"/>
      <c r="B18" s="4"/>
      <c r="C18" s="4"/>
      <c r="D18" s="4"/>
      <c r="E18" s="4"/>
      <c r="F18" s="5"/>
      <c r="G18" s="4"/>
      <c r="H18" s="115"/>
      <c r="I18" s="4"/>
      <c r="J18" s="4"/>
    </row>
    <row r="19" spans="1:10" s="293" customFormat="1" ht="40.35" customHeight="1" x14ac:dyDescent="0.2">
      <c r="A19" s="16" t="s">
        <v>522</v>
      </c>
      <c r="B19" s="16" t="s">
        <v>11</v>
      </c>
      <c r="C19" s="178" t="s">
        <v>517</v>
      </c>
      <c r="D19" s="16" t="s">
        <v>542</v>
      </c>
      <c r="E19" s="16" t="s">
        <v>515</v>
      </c>
      <c r="F19" s="179" t="s">
        <v>820</v>
      </c>
      <c r="G19" s="16" t="s">
        <v>542</v>
      </c>
      <c r="H19" s="603" t="s">
        <v>1213</v>
      </c>
      <c r="I19" s="178" t="s">
        <v>516</v>
      </c>
      <c r="J19" s="4"/>
    </row>
    <row r="20" spans="1:10" ht="15" customHeight="1" x14ac:dyDescent="0.2">
      <c r="A20" s="4"/>
      <c r="B20" s="4"/>
      <c r="C20" s="4"/>
      <c r="D20" s="4"/>
      <c r="E20" s="4"/>
      <c r="F20" s="5"/>
      <c r="G20" s="5"/>
      <c r="H20" s="115"/>
      <c r="I20" s="4"/>
      <c r="J20" s="4"/>
    </row>
    <row r="21" spans="1:10" ht="15" customHeight="1" x14ac:dyDescent="0.2">
      <c r="A21" s="19" t="s">
        <v>134</v>
      </c>
      <c r="B21" s="394" t="s">
        <v>1209</v>
      </c>
      <c r="C21" s="3"/>
      <c r="D21" s="3"/>
      <c r="E21" s="394"/>
      <c r="F21" s="140"/>
      <c r="G21" s="394"/>
      <c r="H21" s="172"/>
      <c r="I21" s="390"/>
      <c r="J21" s="4"/>
    </row>
    <row r="22" spans="1:10" ht="15" customHeight="1" x14ac:dyDescent="0.2">
      <c r="A22" s="4"/>
      <c r="B22" s="4"/>
      <c r="C22" s="4"/>
      <c r="D22" s="4"/>
      <c r="E22" s="4"/>
      <c r="F22" s="5"/>
      <c r="G22" s="4"/>
      <c r="H22" s="115"/>
      <c r="I22" s="4"/>
      <c r="J22" s="4"/>
    </row>
    <row r="23" spans="1:10" ht="15" customHeight="1" x14ac:dyDescent="0.2">
      <c r="A23" s="19" t="s">
        <v>280</v>
      </c>
      <c r="B23" s="19" t="s">
        <v>3</v>
      </c>
      <c r="C23" s="4"/>
      <c r="D23" s="4"/>
      <c r="E23" s="4"/>
      <c r="F23" s="5"/>
      <c r="G23" s="4"/>
      <c r="H23" s="115"/>
      <c r="I23" s="4"/>
      <c r="J23" s="4"/>
    </row>
    <row r="24" spans="1:10" ht="15" customHeight="1" x14ac:dyDescent="0.2">
      <c r="A24" s="20" t="s">
        <v>281</v>
      </c>
      <c r="B24" s="21" t="s">
        <v>804</v>
      </c>
      <c r="C24" s="20" t="s">
        <v>18</v>
      </c>
      <c r="D24" s="21" t="s">
        <v>815</v>
      </c>
      <c r="E24" s="295" t="s">
        <v>524</v>
      </c>
      <c r="F24" s="296">
        <v>1.3</v>
      </c>
      <c r="G24" s="296" t="s">
        <v>524</v>
      </c>
      <c r="H24" s="297">
        <f>IF($E$11&gt;0,$D$11,0)*F24+IF($E$12&gt;0,$D$12,0)*F24+IF($E$13&gt;0,$D$13,0)/2*F24+IF($E$14&gt;0,$D$14,0)/3*F24+IF($E$15&gt;0,$D$15,0)/4*F24</f>
        <v>0</v>
      </c>
      <c r="I24" s="141"/>
      <c r="J24" s="4"/>
    </row>
    <row r="25" spans="1:10" ht="15" customHeight="1" x14ac:dyDescent="0.2">
      <c r="A25" s="20" t="s">
        <v>282</v>
      </c>
      <c r="B25" s="21" t="s">
        <v>95</v>
      </c>
      <c r="C25" s="20" t="s">
        <v>18</v>
      </c>
      <c r="D25" s="21" t="s">
        <v>815</v>
      </c>
      <c r="E25" s="295" t="s">
        <v>524</v>
      </c>
      <c r="F25" s="296">
        <v>0.3</v>
      </c>
      <c r="G25" s="296" t="s">
        <v>524</v>
      </c>
      <c r="H25" s="297">
        <f>IF($E$11&gt;0,$D$11,0)*F25+IF($E$12&gt;0,$D$12,0)*F25+IF($E$13&gt;0,$D$13,0)/2*F25+IF($E$14&gt;0,$D$14,0)/3*F25+IF($E$15&gt;0,$D$15,0)/4*F25</f>
        <v>0</v>
      </c>
      <c r="I25" s="141"/>
      <c r="J25" s="4"/>
    </row>
    <row r="26" spans="1:10" ht="15" customHeight="1" x14ac:dyDescent="0.2">
      <c r="A26" s="20" t="s">
        <v>283</v>
      </c>
      <c r="B26" s="21" t="s">
        <v>1207</v>
      </c>
      <c r="C26" s="20" t="s">
        <v>71</v>
      </c>
      <c r="D26" s="21" t="s">
        <v>121</v>
      </c>
      <c r="E26" s="295" t="s">
        <v>524</v>
      </c>
      <c r="F26" s="296"/>
      <c r="G26" s="296">
        <v>5</v>
      </c>
      <c r="H26" s="297" t="str">
        <f>IF(E11=1,10,IF(E12&gt;=1,10*E12,IF(E13=1,10*(D13/D12)/2,IF(E14=1,10*(D14/D12)/3,IF(E15=1,10*(D15/D12)/4,"0")))))</f>
        <v>0</v>
      </c>
      <c r="I26" s="396"/>
      <c r="J26" s="4"/>
    </row>
    <row r="27" spans="1:10" ht="15" customHeight="1" x14ac:dyDescent="0.2">
      <c r="A27" s="20" t="s">
        <v>284</v>
      </c>
      <c r="B27" s="26" t="s">
        <v>1208</v>
      </c>
      <c r="C27" s="20" t="s">
        <v>71</v>
      </c>
      <c r="D27" s="21" t="s">
        <v>121</v>
      </c>
      <c r="E27" s="295" t="s">
        <v>524</v>
      </c>
      <c r="F27" s="296"/>
      <c r="G27" s="296">
        <v>4</v>
      </c>
      <c r="H27" s="297">
        <f>IF($E$11&gt;0,4,0)+IF($E$12&gt;0,4,0)+IF($E$13&gt;0,4,0)+IF($E$14&gt;0,4,0)+IF($E$15&gt;0,4,0)</f>
        <v>0</v>
      </c>
      <c r="I27" s="396"/>
      <c r="J27" s="4"/>
    </row>
    <row r="28" spans="1:10" ht="15" customHeight="1" x14ac:dyDescent="0.2">
      <c r="A28" s="4"/>
      <c r="B28" s="4"/>
      <c r="C28" s="4"/>
      <c r="D28" s="4"/>
      <c r="E28" s="107"/>
      <c r="F28" s="5"/>
      <c r="G28" s="5"/>
      <c r="H28" s="173"/>
      <c r="I28" s="4"/>
      <c r="J28" s="4"/>
    </row>
    <row r="29" spans="1:10" ht="15" customHeight="1" x14ac:dyDescent="0.2">
      <c r="A29" s="19" t="s">
        <v>337</v>
      </c>
      <c r="B29" s="19" t="s">
        <v>88</v>
      </c>
      <c r="C29" s="4"/>
      <c r="D29" s="4"/>
      <c r="E29" s="107"/>
      <c r="F29" s="5"/>
      <c r="G29" s="5"/>
      <c r="H29" s="173"/>
      <c r="I29" s="4"/>
      <c r="J29" s="4"/>
    </row>
    <row r="30" spans="1:10" ht="15" customHeight="1" x14ac:dyDescent="0.2">
      <c r="A30" s="20" t="s">
        <v>344</v>
      </c>
      <c r="B30" s="26" t="s">
        <v>89</v>
      </c>
      <c r="C30" s="20" t="s">
        <v>31</v>
      </c>
      <c r="D30" s="21" t="s">
        <v>588</v>
      </c>
      <c r="E30" s="295" t="s">
        <v>524</v>
      </c>
      <c r="F30" s="296">
        <f>G30/$D$12</f>
        <v>7.4999999999999997E-2</v>
      </c>
      <c r="G30" s="296">
        <v>15</v>
      </c>
      <c r="H30" s="297">
        <f>IF(GdeKü&gt;0,G140,IF(TrpKü&gt;0,H140,IF(AKü1&gt;0,I140,IF(AKü2&gt;0,J140,IF(AKü3&gt;0,K140,0)))))</f>
        <v>0</v>
      </c>
      <c r="I30" s="141"/>
      <c r="J30" s="4"/>
    </row>
    <row r="31" spans="1:10" ht="15" customHeight="1" x14ac:dyDescent="0.2">
      <c r="A31" s="20" t="s">
        <v>345</v>
      </c>
      <c r="B31" s="26" t="s">
        <v>91</v>
      </c>
      <c r="C31" s="20" t="s">
        <v>31</v>
      </c>
      <c r="D31" s="21" t="s">
        <v>588</v>
      </c>
      <c r="E31" s="295" t="s">
        <v>524</v>
      </c>
      <c r="F31" s="296">
        <f>G31/$D$12</f>
        <v>0.1</v>
      </c>
      <c r="G31" s="296">
        <v>20</v>
      </c>
      <c r="H31" s="297">
        <f>IF(GdeKü&gt;0,G141,IF(TrpKü&gt;0,H141,IF(AKü1&gt;0,I141,IF(AKü2&gt;0,J141,IF(AKü3&gt;0,K141,0)))))</f>
        <v>0</v>
      </c>
      <c r="I31" s="396"/>
      <c r="J31" s="4"/>
    </row>
    <row r="32" spans="1:10" ht="15" customHeight="1" x14ac:dyDescent="0.2">
      <c r="A32" s="20" t="s">
        <v>367</v>
      </c>
      <c r="B32" s="26" t="s">
        <v>587</v>
      </c>
      <c r="C32" s="20" t="s">
        <v>31</v>
      </c>
      <c r="D32" s="21" t="s">
        <v>588</v>
      </c>
      <c r="E32" s="295" t="s">
        <v>524</v>
      </c>
      <c r="F32" s="296">
        <f t="shared" ref="F32:F33" si="0">G32/$D$12</f>
        <v>0.2</v>
      </c>
      <c r="G32" s="296">
        <v>40</v>
      </c>
      <c r="H32" s="297">
        <f>IF(GdeKü&gt;0,G142,IF(TrpKü&gt;0,H142,IF(AKü1&gt;0,I142,IF(AKü2&gt;0,J142,IF(AKü3&gt;0,K142,0)))))</f>
        <v>0</v>
      </c>
      <c r="I32" s="396"/>
      <c r="J32" s="4"/>
    </row>
    <row r="33" spans="1:10" ht="15" customHeight="1" x14ac:dyDescent="0.2">
      <c r="A33" s="20" t="s">
        <v>368</v>
      </c>
      <c r="B33" s="26" t="s">
        <v>92</v>
      </c>
      <c r="C33" s="20" t="s">
        <v>31</v>
      </c>
      <c r="D33" s="21" t="s">
        <v>588</v>
      </c>
      <c r="E33" s="295" t="s">
        <v>524</v>
      </c>
      <c r="F33" s="296">
        <f t="shared" si="0"/>
        <v>7.4999999999999997E-2</v>
      </c>
      <c r="G33" s="296">
        <v>15</v>
      </c>
      <c r="H33" s="297">
        <f>IF(GdeKü&gt;0,G143,IF(TrpKü&gt;0,H143,IF(AKü1&gt;0,I143,IF(AKü2&gt;0,J143,IF(AKü3&gt;0,K143,0)))))</f>
        <v>0</v>
      </c>
      <c r="I33" s="396"/>
      <c r="J33" s="4"/>
    </row>
    <row r="34" spans="1:10" ht="15" customHeight="1" x14ac:dyDescent="0.2">
      <c r="A34" s="4"/>
      <c r="B34" s="4"/>
      <c r="C34" s="4"/>
      <c r="D34" s="4"/>
      <c r="E34" s="107"/>
      <c r="F34" s="339"/>
      <c r="G34" s="5"/>
      <c r="H34" s="173"/>
      <c r="I34" s="4"/>
      <c r="J34" s="4"/>
    </row>
    <row r="35" spans="1:10" ht="15" customHeight="1" x14ac:dyDescent="0.2">
      <c r="A35" s="19" t="s">
        <v>338</v>
      </c>
      <c r="B35" s="19" t="s">
        <v>93</v>
      </c>
      <c r="C35" s="4"/>
      <c r="D35" s="4"/>
      <c r="E35" s="107"/>
      <c r="F35" s="339"/>
      <c r="G35" s="5"/>
      <c r="H35" s="173"/>
      <c r="I35" s="4"/>
      <c r="J35" s="4"/>
    </row>
    <row r="36" spans="1:10" ht="15" customHeight="1" x14ac:dyDescent="0.2">
      <c r="A36" s="20" t="s">
        <v>346</v>
      </c>
      <c r="B36" s="26" t="s">
        <v>94</v>
      </c>
      <c r="C36" s="20" t="s">
        <v>32</v>
      </c>
      <c r="D36" s="21" t="s">
        <v>121</v>
      </c>
      <c r="E36" s="295" t="s">
        <v>524</v>
      </c>
      <c r="F36" s="296">
        <f t="shared" ref="F36:F37" si="1">G36/$D$12</f>
        <v>7.4999999999999997E-2</v>
      </c>
      <c r="G36" s="296">
        <v>15</v>
      </c>
      <c r="H36" s="297">
        <f>IF(GdeKü&gt;0,G145,IF(TrpKü&gt;0,H145,IF(AKü1&gt;0,I145,IF(AKü2&gt;0,J145,IF(AKü3&gt;0,K145,0)))))</f>
        <v>0</v>
      </c>
      <c r="I36" s="141"/>
      <c r="J36" s="4"/>
    </row>
    <row r="37" spans="1:10" ht="15" customHeight="1" x14ac:dyDescent="0.2">
      <c r="A37" s="20" t="s">
        <v>408</v>
      </c>
      <c r="B37" s="26" t="s">
        <v>76</v>
      </c>
      <c r="C37" s="20" t="s">
        <v>32</v>
      </c>
      <c r="D37" s="21" t="s">
        <v>121</v>
      </c>
      <c r="E37" s="295" t="s">
        <v>524</v>
      </c>
      <c r="F37" s="296">
        <f t="shared" si="1"/>
        <v>7.4999999999999997E-2</v>
      </c>
      <c r="G37" s="296">
        <v>15</v>
      </c>
      <c r="H37" s="297">
        <f>IF(GdeKü&gt;0,G146,IF(TrpKü&gt;0,H146,IF(AKü1&gt;0,I146,IF(AKü2&gt;0,J146,IF(AKü3&gt;0,K146,0)))))</f>
        <v>0</v>
      </c>
      <c r="I37" s="141"/>
      <c r="J37" s="4"/>
    </row>
    <row r="38" spans="1:10" ht="15" customHeight="1" x14ac:dyDescent="0.2">
      <c r="A38" s="4"/>
      <c r="B38" s="4"/>
      <c r="C38" s="4"/>
      <c r="D38" s="4"/>
      <c r="E38" s="107"/>
      <c r="F38" s="339"/>
      <c r="G38" s="339"/>
      <c r="H38" s="173"/>
      <c r="I38" s="4"/>
      <c r="J38" s="4"/>
    </row>
    <row r="39" spans="1:10" ht="15" customHeight="1" x14ac:dyDescent="0.2">
      <c r="A39" s="19" t="s">
        <v>339</v>
      </c>
      <c r="B39" s="19" t="s">
        <v>82</v>
      </c>
      <c r="C39" s="4"/>
      <c r="D39" s="4"/>
      <c r="E39" s="107"/>
      <c r="F39" s="339"/>
      <c r="G39" s="339"/>
      <c r="H39" s="173"/>
      <c r="I39" s="4"/>
      <c r="J39" s="4"/>
    </row>
    <row r="40" spans="1:10" ht="15" customHeight="1" x14ac:dyDescent="0.2">
      <c r="A40" s="20" t="s">
        <v>348</v>
      </c>
      <c r="B40" s="26" t="s">
        <v>219</v>
      </c>
      <c r="C40" s="20" t="s">
        <v>32</v>
      </c>
      <c r="D40" s="21" t="s">
        <v>121</v>
      </c>
      <c r="E40" s="295" t="s">
        <v>524</v>
      </c>
      <c r="F40" s="296">
        <f t="shared" ref="F40:F41" si="2">G40/$D$12</f>
        <v>0.05</v>
      </c>
      <c r="G40" s="296">
        <v>10</v>
      </c>
      <c r="H40" s="297">
        <f>IF(GdeKü&gt;0,G148,IF(TrpKü&gt;0,H148,IF(AKü1&gt;0,I148,IF(AKü2&gt;0,J148,IF(AKü3&gt;0,K148,0)))))</f>
        <v>0</v>
      </c>
      <c r="I40" s="141"/>
      <c r="J40" s="4"/>
    </row>
    <row r="41" spans="1:10" ht="15" customHeight="1" x14ac:dyDescent="0.2">
      <c r="A41" s="20" t="s">
        <v>349</v>
      </c>
      <c r="B41" s="26" t="s">
        <v>83</v>
      </c>
      <c r="C41" s="20" t="s">
        <v>137</v>
      </c>
      <c r="D41" s="21" t="s">
        <v>552</v>
      </c>
      <c r="E41" s="295" t="s">
        <v>524</v>
      </c>
      <c r="F41" s="296">
        <f t="shared" si="2"/>
        <v>2.5000000000000001E-2</v>
      </c>
      <c r="G41" s="296">
        <v>5</v>
      </c>
      <c r="H41" s="297">
        <f>IF(GdeKü&gt;0,G149,IF(TrpKü&gt;0,H149,IF(AKü1&gt;0,I149,IF(AKü2&gt;0,J149,IF(AKü3&gt;0,K149,0)))))</f>
        <v>0</v>
      </c>
      <c r="I41" s="141"/>
      <c r="J41" s="4"/>
    </row>
    <row r="42" spans="1:10" ht="15" customHeight="1" x14ac:dyDescent="0.2">
      <c r="A42" s="4"/>
      <c r="B42" s="4"/>
      <c r="C42" s="4"/>
      <c r="D42" s="4"/>
      <c r="E42" s="107"/>
      <c r="F42" s="339"/>
      <c r="G42" s="339"/>
      <c r="H42" s="173"/>
      <c r="I42" s="4"/>
      <c r="J42" s="4"/>
    </row>
    <row r="43" spans="1:10" ht="15" customHeight="1" x14ac:dyDescent="0.2">
      <c r="A43" s="19" t="s">
        <v>340</v>
      </c>
      <c r="B43" s="19" t="s">
        <v>84</v>
      </c>
      <c r="C43" s="4"/>
      <c r="D43" s="4"/>
      <c r="E43" s="107"/>
      <c r="F43" s="339"/>
      <c r="G43" s="339"/>
      <c r="H43" s="173"/>
      <c r="I43" s="4"/>
      <c r="J43" s="4"/>
    </row>
    <row r="44" spans="1:10" ht="15" customHeight="1" x14ac:dyDescent="0.2">
      <c r="A44" s="20" t="s">
        <v>350</v>
      </c>
      <c r="B44" s="26" t="s">
        <v>217</v>
      </c>
      <c r="C44" s="20" t="s">
        <v>32</v>
      </c>
      <c r="D44" s="21" t="s">
        <v>121</v>
      </c>
      <c r="E44" s="295" t="s">
        <v>524</v>
      </c>
      <c r="F44" s="296">
        <f t="shared" ref="F44:F45" si="3">G44/$D$12</f>
        <v>0.08</v>
      </c>
      <c r="G44" s="296">
        <v>16</v>
      </c>
      <c r="H44" s="297">
        <f>IF(GdeKü&gt;0,G151,IF(TrpKü&gt;0,H151,IF(AKü1&gt;0,I151,IF(AKü2&gt;0,J151,IF(AKü3&gt;0,K151,0)))))</f>
        <v>0</v>
      </c>
      <c r="I44" s="141"/>
      <c r="J44" s="4"/>
    </row>
    <row r="45" spans="1:10" ht="15" customHeight="1" x14ac:dyDescent="0.2">
      <c r="A45" s="20" t="s">
        <v>351</v>
      </c>
      <c r="B45" s="26" t="s">
        <v>218</v>
      </c>
      <c r="C45" s="20" t="s">
        <v>32</v>
      </c>
      <c r="D45" s="21" t="s">
        <v>121</v>
      </c>
      <c r="E45" s="295" t="s">
        <v>524</v>
      </c>
      <c r="F45" s="296">
        <f t="shared" si="3"/>
        <v>0.02</v>
      </c>
      <c r="G45" s="296">
        <v>4</v>
      </c>
      <c r="H45" s="297">
        <f>IF(GdeKü&gt;0,G152,IF(TrpKü&gt;0,H152,IF(AKü1&gt;0,I152,IF(AKü2&gt;0,J152,IF(AKü3&gt;0,K152,0)))))</f>
        <v>0</v>
      </c>
      <c r="I45" s="141"/>
      <c r="J45" s="4"/>
    </row>
    <row r="46" spans="1:10" ht="15" customHeight="1" x14ac:dyDescent="0.2">
      <c r="A46" s="4"/>
      <c r="B46" s="4"/>
      <c r="C46" s="4"/>
      <c r="D46" s="4"/>
      <c r="E46" s="107"/>
      <c r="F46" s="339"/>
      <c r="G46" s="339"/>
      <c r="H46" s="173"/>
      <c r="I46" s="4"/>
      <c r="J46" s="4"/>
    </row>
    <row r="47" spans="1:10" ht="15" customHeight="1" x14ac:dyDescent="0.2">
      <c r="A47" s="19" t="s">
        <v>341</v>
      </c>
      <c r="B47" s="19" t="s">
        <v>85</v>
      </c>
      <c r="C47" s="4"/>
      <c r="D47" s="4"/>
      <c r="E47" s="107"/>
      <c r="F47" s="339"/>
      <c r="G47" s="339"/>
      <c r="H47" s="173"/>
      <c r="I47" s="4"/>
      <c r="J47" s="4"/>
    </row>
    <row r="48" spans="1:10" ht="15" customHeight="1" x14ac:dyDescent="0.2">
      <c r="A48" s="20" t="s">
        <v>352</v>
      </c>
      <c r="B48" s="26" t="s">
        <v>1024</v>
      </c>
      <c r="C48" s="20" t="s">
        <v>32</v>
      </c>
      <c r="D48" s="21" t="s">
        <v>121</v>
      </c>
      <c r="E48" s="295" t="s">
        <v>524</v>
      </c>
      <c r="F48" s="296">
        <f t="shared" ref="F48:F51" si="4">G48/$D$12</f>
        <v>0.05</v>
      </c>
      <c r="G48" s="296">
        <v>10</v>
      </c>
      <c r="H48" s="297">
        <f>IF(GdeKü&gt;0,G154,IF(TrpKü&gt;0,H154,IF(AKü1&gt;0,I154,IF(AKü2&gt;0,J154,IF(AKü3&gt;0,K154,0)))))</f>
        <v>0</v>
      </c>
      <c r="I48" s="141"/>
      <c r="J48" s="4"/>
    </row>
    <row r="49" spans="1:10" ht="15" customHeight="1" x14ac:dyDescent="0.2">
      <c r="A49" s="20" t="s">
        <v>353</v>
      </c>
      <c r="B49" s="26" t="s">
        <v>1025</v>
      </c>
      <c r="C49" s="20" t="s">
        <v>32</v>
      </c>
      <c r="D49" s="21" t="s">
        <v>121</v>
      </c>
      <c r="E49" s="295" t="s">
        <v>524</v>
      </c>
      <c r="F49" s="296">
        <f t="shared" si="4"/>
        <v>0.1</v>
      </c>
      <c r="G49" s="296">
        <v>20</v>
      </c>
      <c r="H49" s="297">
        <f>IF(GdeKü&gt;0,G155,IF(TrpKü&gt;0,H155,IF(AKü1&gt;0,I155,IF(AKü2&gt;0,J155,IF(AKü3&gt;0,K155,0)))))</f>
        <v>0</v>
      </c>
      <c r="I49" s="141"/>
      <c r="J49" s="4"/>
    </row>
    <row r="50" spans="1:10" ht="15" customHeight="1" x14ac:dyDescent="0.2">
      <c r="A50" s="20" t="s">
        <v>354</v>
      </c>
      <c r="B50" s="26" t="s">
        <v>127</v>
      </c>
      <c r="C50" s="20" t="s">
        <v>32</v>
      </c>
      <c r="D50" s="21" t="s">
        <v>121</v>
      </c>
      <c r="E50" s="295" t="s">
        <v>524</v>
      </c>
      <c r="F50" s="296">
        <f t="shared" si="4"/>
        <v>0.1</v>
      </c>
      <c r="G50" s="296">
        <v>20</v>
      </c>
      <c r="H50" s="297">
        <f>IF(GdeKü&gt;0,G156,IF(TrpKü&gt;0,H156,IF(AKü1&gt;0,I156,IF(AKü2&gt;0,J156,IF(AKü3&gt;0,K156,0)))))</f>
        <v>0</v>
      </c>
      <c r="I50" s="141"/>
      <c r="J50" s="4"/>
    </row>
    <row r="51" spans="1:10" ht="15" customHeight="1" x14ac:dyDescent="0.2">
      <c r="A51" s="20" t="s">
        <v>355</v>
      </c>
      <c r="B51" s="21" t="s">
        <v>1026</v>
      </c>
      <c r="C51" s="20" t="s">
        <v>32</v>
      </c>
      <c r="D51" s="21" t="s">
        <v>121</v>
      </c>
      <c r="E51" s="295" t="s">
        <v>524</v>
      </c>
      <c r="F51" s="296">
        <f t="shared" si="4"/>
        <v>0.03</v>
      </c>
      <c r="G51" s="296">
        <v>6</v>
      </c>
      <c r="H51" s="297">
        <f>IF(GdeKü&gt;0,G157,IF(TrpKü&gt;0,H157,IF(AKü1&gt;0,I157,IF(AKü2&gt;0,J157,IF(AKü3&gt;0,K157,0)))))</f>
        <v>0</v>
      </c>
      <c r="I51" s="141"/>
      <c r="J51" s="4"/>
    </row>
    <row r="52" spans="1:10" ht="15" customHeight="1" x14ac:dyDescent="0.2">
      <c r="A52" s="4"/>
      <c r="B52" s="4"/>
      <c r="C52" s="4"/>
      <c r="D52" s="4"/>
      <c r="E52" s="107"/>
      <c r="F52" s="339"/>
      <c r="G52" s="339"/>
      <c r="H52" s="173"/>
      <c r="I52" s="4"/>
      <c r="J52" s="4"/>
    </row>
    <row r="53" spans="1:10" ht="15" customHeight="1" x14ac:dyDescent="0.2">
      <c r="A53" s="19" t="s">
        <v>342</v>
      </c>
      <c r="B53" s="19" t="s">
        <v>96</v>
      </c>
      <c r="C53" s="4"/>
      <c r="D53" s="4"/>
      <c r="E53" s="107"/>
      <c r="F53" s="339"/>
      <c r="G53" s="339"/>
      <c r="H53" s="173"/>
      <c r="I53" s="4"/>
      <c r="J53" s="4"/>
    </row>
    <row r="54" spans="1:10" ht="15" customHeight="1" x14ac:dyDescent="0.2">
      <c r="A54" s="20" t="s">
        <v>356</v>
      </c>
      <c r="B54" s="26" t="s">
        <v>658</v>
      </c>
      <c r="C54" s="20" t="s">
        <v>31</v>
      </c>
      <c r="D54" s="21" t="s">
        <v>588</v>
      </c>
      <c r="E54" s="295" t="s">
        <v>524</v>
      </c>
      <c r="F54" s="296">
        <f t="shared" ref="F54:F56" si="5">G54/$D$12</f>
        <v>0.25</v>
      </c>
      <c r="G54" s="296">
        <v>50</v>
      </c>
      <c r="H54" s="297">
        <f>IF(GdeKü&gt;0,G159,IF(TrpKü&gt;0,H159,IF(AKü1&gt;0,I159,IF(AKü2&gt;0,J159,IF(AKü3&gt;0,K159,0)))))</f>
        <v>0</v>
      </c>
      <c r="I54" s="141"/>
      <c r="J54" s="4"/>
    </row>
    <row r="55" spans="1:10" ht="15" customHeight="1" x14ac:dyDescent="0.2">
      <c r="A55" s="20" t="s">
        <v>369</v>
      </c>
      <c r="B55" s="26" t="s">
        <v>97</v>
      </c>
      <c r="C55" s="20" t="s">
        <v>32</v>
      </c>
      <c r="D55" s="21" t="s">
        <v>121</v>
      </c>
      <c r="E55" s="295" t="s">
        <v>524</v>
      </c>
      <c r="F55" s="296">
        <f t="shared" si="5"/>
        <v>7.4999999999999997E-2</v>
      </c>
      <c r="G55" s="296">
        <v>15</v>
      </c>
      <c r="H55" s="297">
        <f>IF(GdeKü&gt;0,G160,IF(TrpKü&gt;0,H160,IF(AKü1&gt;0,I160,IF(AKü2&gt;0,J160,IF(AKü3&gt;0,K160,0)))))</f>
        <v>0</v>
      </c>
      <c r="I55" s="141"/>
      <c r="J55" s="4"/>
    </row>
    <row r="56" spans="1:10" ht="15" customHeight="1" x14ac:dyDescent="0.2">
      <c r="A56" s="20" t="s">
        <v>370</v>
      </c>
      <c r="B56" s="26" t="s">
        <v>382</v>
      </c>
      <c r="C56" s="20" t="s">
        <v>32</v>
      </c>
      <c r="D56" s="21" t="s">
        <v>121</v>
      </c>
      <c r="E56" s="295" t="s">
        <v>524</v>
      </c>
      <c r="F56" s="296">
        <f t="shared" si="5"/>
        <v>7.4999999999999997E-2</v>
      </c>
      <c r="G56" s="296">
        <v>15</v>
      </c>
      <c r="H56" s="297">
        <f>IF(GdeKü&gt;0,G161,IF(TrpKü&gt;0,H161,IF(AKü1&gt;0,I161,IF(AKü2&gt;0,J161,IF(AKü3&gt;0,K161,0)))))</f>
        <v>0</v>
      </c>
      <c r="I56" s="141"/>
      <c r="J56" s="4"/>
    </row>
    <row r="57" spans="1:10" ht="15" customHeight="1" x14ac:dyDescent="0.2">
      <c r="A57" s="4"/>
      <c r="B57" s="4"/>
      <c r="C57" s="4"/>
      <c r="D57" s="4"/>
      <c r="E57" s="107"/>
      <c r="F57" s="339"/>
      <c r="G57" s="5"/>
      <c r="H57" s="173"/>
      <c r="I57" s="4"/>
      <c r="J57" s="4"/>
    </row>
    <row r="58" spans="1:10" ht="15" customHeight="1" x14ac:dyDescent="0.2">
      <c r="A58" s="19" t="s">
        <v>343</v>
      </c>
      <c r="B58" s="40" t="s">
        <v>856</v>
      </c>
      <c r="C58" s="4"/>
      <c r="D58" s="4"/>
      <c r="E58" s="107"/>
      <c r="F58" s="339"/>
      <c r="G58" s="5"/>
      <c r="H58" s="173"/>
      <c r="I58" s="4"/>
      <c r="J58" s="4"/>
    </row>
    <row r="59" spans="1:10" ht="15" customHeight="1" x14ac:dyDescent="0.2">
      <c r="A59" s="20" t="s">
        <v>359</v>
      </c>
      <c r="B59" s="26" t="s">
        <v>99</v>
      </c>
      <c r="C59" s="20" t="s">
        <v>25</v>
      </c>
      <c r="D59" s="21" t="s">
        <v>121</v>
      </c>
      <c r="E59" s="295" t="s">
        <v>524</v>
      </c>
      <c r="F59" s="296">
        <f t="shared" ref="F59:F71" si="6">G59/$D$12</f>
        <v>7.0000000000000007E-2</v>
      </c>
      <c r="G59" s="296">
        <v>14</v>
      </c>
      <c r="H59" s="297">
        <f>IF(GdeKü&gt;0,G163,IF(TrpKü&gt;0,H163,IF(AKü1&gt;0,I163,IF(AKü2&gt;0,J163,IF(AKü3&gt;0,K163,0)))))</f>
        <v>0</v>
      </c>
      <c r="I59" s="141"/>
      <c r="J59" s="4"/>
    </row>
    <row r="60" spans="1:10" ht="15" customHeight="1" x14ac:dyDescent="0.2">
      <c r="A60" s="20" t="s">
        <v>360</v>
      </c>
      <c r="B60" s="26" t="s">
        <v>1195</v>
      </c>
      <c r="C60" s="20" t="s">
        <v>25</v>
      </c>
      <c r="D60" s="21" t="s">
        <v>121</v>
      </c>
      <c r="E60" s="295" t="s">
        <v>524</v>
      </c>
      <c r="F60" s="296">
        <f t="shared" si="6"/>
        <v>7.0000000000000007E-2</v>
      </c>
      <c r="G60" s="296">
        <v>14</v>
      </c>
      <c r="H60" s="297">
        <f>IF(GdeKü&gt;0,G164,IF(TrpKü&gt;0,H164,IF(AKü1&gt;0,I164,IF(AKü2&gt;0,J164,IF(AKü3&gt;0,K164,0)))))</f>
        <v>0</v>
      </c>
      <c r="I60" s="141"/>
      <c r="J60" s="4"/>
    </row>
    <row r="61" spans="1:10" ht="15" customHeight="1" x14ac:dyDescent="0.2">
      <c r="A61" s="20" t="s">
        <v>359</v>
      </c>
      <c r="B61" s="26" t="s">
        <v>1196</v>
      </c>
      <c r="C61" s="24" t="s">
        <v>31</v>
      </c>
      <c r="D61" s="21" t="s">
        <v>121</v>
      </c>
      <c r="E61" s="295" t="s">
        <v>524</v>
      </c>
      <c r="F61" s="296">
        <f t="shared" ref="F61" si="7">G61/$D$12</f>
        <v>7.0000000000000007E-2</v>
      </c>
      <c r="G61" s="296">
        <v>14</v>
      </c>
      <c r="H61" s="297">
        <f>IF(GdeKü&gt;0,G165,IF(TrpKü&gt;0,H165,IF(AKü1&gt;0,I165,IF(AKü2&gt;0,J165,IF(AKü3&gt;0,K165,0)))))</f>
        <v>0</v>
      </c>
      <c r="I61" s="141"/>
      <c r="J61" s="4"/>
    </row>
    <row r="62" spans="1:10" ht="15" customHeight="1" x14ac:dyDescent="0.2">
      <c r="A62" s="20" t="s">
        <v>361</v>
      </c>
      <c r="B62" s="26" t="s">
        <v>589</v>
      </c>
      <c r="C62" s="20" t="s">
        <v>71</v>
      </c>
      <c r="D62" s="21" t="s">
        <v>121</v>
      </c>
      <c r="E62" s="295" t="s">
        <v>524</v>
      </c>
      <c r="F62" s="296">
        <f t="shared" si="6"/>
        <v>0.15</v>
      </c>
      <c r="G62" s="296">
        <v>30</v>
      </c>
      <c r="H62" s="297">
        <f>IF(GdeKü&gt;0,G166,IF(TrpKü&gt;0,H166,IF(AKü1&gt;0,I166,IF(AKü2&gt;0,J166,IF(AKü3&gt;0,K166,0)))))</f>
        <v>0</v>
      </c>
      <c r="I62" s="141"/>
      <c r="J62" s="4"/>
    </row>
    <row r="63" spans="1:10" ht="15" customHeight="1" x14ac:dyDescent="0.2">
      <c r="A63" s="20" t="s">
        <v>362</v>
      </c>
      <c r="B63" s="26" t="s">
        <v>651</v>
      </c>
      <c r="C63" s="20" t="s">
        <v>71</v>
      </c>
      <c r="D63" s="21" t="s">
        <v>121</v>
      </c>
      <c r="E63" s="123">
        <v>0</v>
      </c>
      <c r="F63" s="296">
        <f>G63/$D$12</f>
        <v>0.2</v>
      </c>
      <c r="G63" s="296">
        <v>40</v>
      </c>
      <c r="H63" s="297">
        <f>IF(ISBLANK(E63),G63,G63*E63)</f>
        <v>0</v>
      </c>
      <c r="I63" s="141"/>
      <c r="J63" s="4"/>
    </row>
    <row r="64" spans="1:10" ht="15" customHeight="1" x14ac:dyDescent="0.2">
      <c r="A64" s="20" t="s">
        <v>133</v>
      </c>
      <c r="B64" s="21" t="s">
        <v>885</v>
      </c>
      <c r="C64" s="20" t="s">
        <v>137</v>
      </c>
      <c r="D64" s="21" t="s">
        <v>552</v>
      </c>
      <c r="E64" s="123">
        <v>0</v>
      </c>
      <c r="F64" s="296">
        <f>G64/$D$12</f>
        <v>1</v>
      </c>
      <c r="G64" s="296">
        <v>200</v>
      </c>
      <c r="H64" s="297">
        <f>G64*E64</f>
        <v>0</v>
      </c>
      <c r="I64" s="141"/>
      <c r="J64" s="4"/>
    </row>
    <row r="65" spans="1:10" ht="15" customHeight="1" x14ac:dyDescent="0.2">
      <c r="A65" s="20" t="s">
        <v>364</v>
      </c>
      <c r="B65" s="26" t="s">
        <v>101</v>
      </c>
      <c r="C65" s="20" t="s">
        <v>137</v>
      </c>
      <c r="D65" s="21" t="s">
        <v>552</v>
      </c>
      <c r="E65" s="295" t="s">
        <v>524</v>
      </c>
      <c r="F65" s="296">
        <f t="shared" si="6"/>
        <v>0.05</v>
      </c>
      <c r="G65" s="296">
        <v>10</v>
      </c>
      <c r="H65" s="297">
        <f>IF(GdeKü&gt;0,G169,IF(TrpKü&gt;0,H169,IF(AKü1&gt;0,I169,IF(AKü2&gt;0,J169,IF(AKü3&gt;0,K169,0)))))</f>
        <v>0</v>
      </c>
      <c r="I65" s="141"/>
      <c r="J65" s="4"/>
    </row>
    <row r="66" spans="1:10" ht="15" customHeight="1" x14ac:dyDescent="0.2">
      <c r="A66" s="20" t="s">
        <v>365</v>
      </c>
      <c r="B66" s="26" t="s">
        <v>1211</v>
      </c>
      <c r="C66" s="20" t="s">
        <v>137</v>
      </c>
      <c r="D66" s="21" t="s">
        <v>552</v>
      </c>
      <c r="E66" s="295" t="s">
        <v>524</v>
      </c>
      <c r="F66" s="296">
        <f t="shared" si="6"/>
        <v>0.05</v>
      </c>
      <c r="G66" s="296">
        <v>10</v>
      </c>
      <c r="H66" s="297">
        <f>IF(GdeKü&gt;0,G170,IF(TrpKü&gt;0,H170,IF(AKü1&gt;0,I170,IF(AKü2&gt;0,J170,IF(AKü3&gt;0,K170,0)))))</f>
        <v>0</v>
      </c>
      <c r="I66" s="141"/>
      <c r="J66" s="4"/>
    </row>
    <row r="67" spans="1:10" ht="15" customHeight="1" x14ac:dyDescent="0.2">
      <c r="A67" s="20" t="s">
        <v>366</v>
      </c>
      <c r="B67" s="26" t="s">
        <v>1212</v>
      </c>
      <c r="C67" s="20" t="s">
        <v>137</v>
      </c>
      <c r="D67" s="21" t="s">
        <v>552</v>
      </c>
      <c r="E67" s="295" t="s">
        <v>524</v>
      </c>
      <c r="F67" s="296">
        <f t="shared" si="6"/>
        <v>0.05</v>
      </c>
      <c r="G67" s="296">
        <v>10</v>
      </c>
      <c r="H67" s="297">
        <f>IF(GdeKü&gt;0,G171,IF(TrpKü&gt;0,H171,IF(AKü1&gt;0,I171,IF(AKü2&gt;0,J171,IF(AKü3&gt;0,K171,0)))))</f>
        <v>0</v>
      </c>
      <c r="I67" s="141"/>
      <c r="J67" s="4"/>
    </row>
    <row r="68" spans="1:10" ht="15" customHeight="1" x14ac:dyDescent="0.2">
      <c r="A68" s="20" t="s">
        <v>590</v>
      </c>
      <c r="B68" s="26" t="s">
        <v>104</v>
      </c>
      <c r="C68" s="20" t="s">
        <v>137</v>
      </c>
      <c r="D68" s="21" t="s">
        <v>552</v>
      </c>
      <c r="E68" s="295" t="s">
        <v>524</v>
      </c>
      <c r="F68" s="296">
        <f t="shared" si="6"/>
        <v>0.125</v>
      </c>
      <c r="G68" s="296">
        <v>25</v>
      </c>
      <c r="H68" s="297">
        <f>IF(GdeKü&gt;0,G167,IF(TrpKü&gt;0,H167,IF(AKü1&gt;0,I167,IF(AKü2&gt;0,J167,IF(AKü3&gt;0,K167,0)))))</f>
        <v>0</v>
      </c>
      <c r="I68" s="141"/>
      <c r="J68" s="4"/>
    </row>
    <row r="69" spans="1:10" ht="15" customHeight="1" x14ac:dyDescent="0.2">
      <c r="A69" s="20" t="s">
        <v>386</v>
      </c>
      <c r="B69" s="26" t="s">
        <v>591</v>
      </c>
      <c r="C69" s="20" t="s">
        <v>72</v>
      </c>
      <c r="D69" s="21" t="s">
        <v>121</v>
      </c>
      <c r="E69" s="295" t="s">
        <v>524</v>
      </c>
      <c r="F69" s="296">
        <f t="shared" si="6"/>
        <v>0.1</v>
      </c>
      <c r="G69" s="296">
        <v>20</v>
      </c>
      <c r="H69" s="297">
        <f>IF($E$11&gt;0,200,0)*F69+IF($E$12&gt;0,200,0)*F69+IF($E$13&gt;0,1000,0)/2*F69+IF($E$14&gt;0,2000,0)/2*F69+IF($E$15&gt;0,3000,0)/2*F69</f>
        <v>0</v>
      </c>
      <c r="I69" s="141"/>
      <c r="J69" s="4"/>
    </row>
    <row r="70" spans="1:10" ht="15" customHeight="1" x14ac:dyDescent="0.2">
      <c r="A70" s="20" t="s">
        <v>387</v>
      </c>
      <c r="B70" s="26" t="s">
        <v>592</v>
      </c>
      <c r="C70" s="20" t="s">
        <v>72</v>
      </c>
      <c r="D70" s="21" t="s">
        <v>121</v>
      </c>
      <c r="E70" s="295" t="s">
        <v>524</v>
      </c>
      <c r="F70" s="296">
        <f t="shared" si="6"/>
        <v>0.05</v>
      </c>
      <c r="G70" s="296">
        <v>10</v>
      </c>
      <c r="H70" s="297">
        <f t="shared" ref="H70:H71" si="8">IF($E$11&gt;0,200,0)*F70+IF($E$12&gt;0,200,0)*F70+IF($E$13&gt;0,1000,0)/2*F70+IF($E$14&gt;0,2000,0)/2*F70+IF($E$15&gt;0,3000,0)/2*F70</f>
        <v>0</v>
      </c>
      <c r="I70" s="141"/>
      <c r="J70" s="4"/>
    </row>
    <row r="71" spans="1:10" ht="15" customHeight="1" x14ac:dyDescent="0.2">
      <c r="A71" s="20" t="s">
        <v>388</v>
      </c>
      <c r="B71" s="26" t="s">
        <v>593</v>
      </c>
      <c r="C71" s="20" t="s">
        <v>72</v>
      </c>
      <c r="D71" s="21" t="s">
        <v>121</v>
      </c>
      <c r="E71" s="295" t="s">
        <v>524</v>
      </c>
      <c r="F71" s="296">
        <f t="shared" si="6"/>
        <v>0.05</v>
      </c>
      <c r="G71" s="296">
        <v>10</v>
      </c>
      <c r="H71" s="297">
        <f t="shared" si="8"/>
        <v>0</v>
      </c>
      <c r="I71" s="141"/>
      <c r="J71" s="4"/>
    </row>
    <row r="72" spans="1:10" ht="15" customHeight="1" x14ac:dyDescent="0.2">
      <c r="A72" s="20" t="s">
        <v>389</v>
      </c>
      <c r="B72" s="21" t="s">
        <v>58</v>
      </c>
      <c r="C72" s="20" t="s">
        <v>137</v>
      </c>
      <c r="D72" s="21" t="s">
        <v>552</v>
      </c>
      <c r="E72" s="123"/>
      <c r="F72" s="296">
        <f>G72/$D$12</f>
        <v>0.75</v>
      </c>
      <c r="G72" s="296">
        <v>150</v>
      </c>
      <c r="H72" s="297">
        <f>G72*E72</f>
        <v>0</v>
      </c>
      <c r="I72" s="141"/>
      <c r="J72" s="4"/>
    </row>
    <row r="73" spans="1:10" ht="15" customHeight="1" x14ac:dyDescent="0.2">
      <c r="A73" s="4"/>
      <c r="B73" s="4"/>
      <c r="C73" s="4"/>
      <c r="D73" s="4"/>
      <c r="E73" s="107"/>
      <c r="F73" s="5"/>
      <c r="G73" s="5"/>
      <c r="H73" s="173"/>
      <c r="I73" s="4"/>
      <c r="J73" s="4"/>
    </row>
    <row r="74" spans="1:10" ht="15" customHeight="1" x14ac:dyDescent="0.2">
      <c r="A74" s="19" t="s">
        <v>485</v>
      </c>
      <c r="B74" s="40" t="s">
        <v>1103</v>
      </c>
      <c r="C74" s="4"/>
      <c r="D74" s="4"/>
      <c r="E74" s="107"/>
      <c r="F74" s="5"/>
      <c r="G74" s="5"/>
      <c r="H74" s="173"/>
      <c r="I74" s="4"/>
      <c r="J74" s="4"/>
    </row>
    <row r="75" spans="1:10" ht="15" customHeight="1" x14ac:dyDescent="0.2">
      <c r="A75" s="27" t="s">
        <v>485</v>
      </c>
      <c r="B75" s="30"/>
      <c r="C75" s="396" t="s">
        <v>485</v>
      </c>
      <c r="D75" s="21" t="s">
        <v>432</v>
      </c>
      <c r="E75" s="123"/>
      <c r="F75" s="296" t="s">
        <v>524</v>
      </c>
      <c r="G75" s="525"/>
      <c r="H75" s="162">
        <f>G75*E75</f>
        <v>0</v>
      </c>
      <c r="I75" s="396"/>
      <c r="J75" s="4"/>
    </row>
    <row r="76" spans="1:10" ht="15" customHeight="1" x14ac:dyDescent="0.2">
      <c r="A76" s="27" t="s">
        <v>485</v>
      </c>
      <c r="B76" s="30"/>
      <c r="C76" s="396" t="s">
        <v>485</v>
      </c>
      <c r="D76" s="21" t="s">
        <v>432</v>
      </c>
      <c r="E76" s="123"/>
      <c r="F76" s="296" t="s">
        <v>524</v>
      </c>
      <c r="G76" s="525"/>
      <c r="H76" s="162">
        <f t="shared" ref="H76:H84" si="9">G76*E76</f>
        <v>0</v>
      </c>
      <c r="I76" s="396"/>
      <c r="J76" s="4"/>
    </row>
    <row r="77" spans="1:10" ht="15" customHeight="1" x14ac:dyDescent="0.2">
      <c r="A77" s="27" t="s">
        <v>485</v>
      </c>
      <c r="B77" s="30"/>
      <c r="C77" s="396" t="s">
        <v>485</v>
      </c>
      <c r="D77" s="21" t="s">
        <v>432</v>
      </c>
      <c r="E77" s="123"/>
      <c r="F77" s="296" t="s">
        <v>524</v>
      </c>
      <c r="G77" s="534"/>
      <c r="H77" s="162">
        <f t="shared" si="9"/>
        <v>0</v>
      </c>
      <c r="I77" s="396"/>
      <c r="J77" s="4"/>
    </row>
    <row r="78" spans="1:10" ht="15" customHeight="1" x14ac:dyDescent="0.2">
      <c r="A78" s="27" t="s">
        <v>485</v>
      </c>
      <c r="B78" s="30"/>
      <c r="C78" s="396" t="s">
        <v>485</v>
      </c>
      <c r="D78" s="21" t="s">
        <v>432</v>
      </c>
      <c r="E78" s="123"/>
      <c r="F78" s="296" t="s">
        <v>524</v>
      </c>
      <c r="G78" s="534"/>
      <c r="H78" s="162">
        <f t="shared" si="9"/>
        <v>0</v>
      </c>
      <c r="I78" s="396"/>
      <c r="J78" s="4"/>
    </row>
    <row r="79" spans="1:10" ht="15" customHeight="1" x14ac:dyDescent="0.2">
      <c r="A79" s="27" t="s">
        <v>485</v>
      </c>
      <c r="B79" s="413"/>
      <c r="C79" s="396" t="s">
        <v>485</v>
      </c>
      <c r="D79" s="21" t="s">
        <v>432</v>
      </c>
      <c r="E79" s="123"/>
      <c r="F79" s="296" t="s">
        <v>524</v>
      </c>
      <c r="G79" s="534"/>
      <c r="H79" s="162">
        <f t="shared" si="9"/>
        <v>0</v>
      </c>
      <c r="I79" s="412"/>
      <c r="J79" s="4"/>
    </row>
    <row r="80" spans="1:10" ht="15" customHeight="1" x14ac:dyDescent="0.2">
      <c r="A80" s="27" t="s">
        <v>485</v>
      </c>
      <c r="B80" s="413"/>
      <c r="C80" s="396" t="s">
        <v>485</v>
      </c>
      <c r="D80" s="21" t="s">
        <v>432</v>
      </c>
      <c r="E80" s="123"/>
      <c r="F80" s="296" t="s">
        <v>524</v>
      </c>
      <c r="G80" s="534"/>
      <c r="H80" s="162">
        <f t="shared" si="9"/>
        <v>0</v>
      </c>
      <c r="I80" s="412"/>
      <c r="J80" s="4"/>
    </row>
    <row r="81" spans="1:267" ht="15" customHeight="1" x14ac:dyDescent="0.2">
      <c r="A81" s="27" t="s">
        <v>485</v>
      </c>
      <c r="B81" s="413"/>
      <c r="C81" s="396" t="s">
        <v>485</v>
      </c>
      <c r="D81" s="21" t="s">
        <v>432</v>
      </c>
      <c r="E81" s="123"/>
      <c r="F81" s="296" t="s">
        <v>524</v>
      </c>
      <c r="G81" s="534"/>
      <c r="H81" s="162">
        <f t="shared" si="9"/>
        <v>0</v>
      </c>
      <c r="I81" s="412"/>
      <c r="J81" s="4"/>
    </row>
    <row r="82" spans="1:267" ht="15" customHeight="1" x14ac:dyDescent="0.2">
      <c r="A82" s="27" t="s">
        <v>485</v>
      </c>
      <c r="B82" s="413"/>
      <c r="C82" s="396" t="s">
        <v>485</v>
      </c>
      <c r="D82" s="21" t="s">
        <v>432</v>
      </c>
      <c r="E82" s="123"/>
      <c r="F82" s="296" t="s">
        <v>524</v>
      </c>
      <c r="G82" s="534"/>
      <c r="H82" s="162">
        <f t="shared" si="9"/>
        <v>0</v>
      </c>
      <c r="I82" s="412"/>
      <c r="J82" s="4"/>
    </row>
    <row r="83" spans="1:267" ht="15" customHeight="1" x14ac:dyDescent="0.2">
      <c r="A83" s="27" t="s">
        <v>485</v>
      </c>
      <c r="B83" s="413"/>
      <c r="C83" s="396" t="s">
        <v>485</v>
      </c>
      <c r="D83" s="21" t="s">
        <v>432</v>
      </c>
      <c r="E83" s="123"/>
      <c r="F83" s="296" t="s">
        <v>524</v>
      </c>
      <c r="G83" s="534"/>
      <c r="H83" s="162">
        <f t="shared" si="9"/>
        <v>0</v>
      </c>
      <c r="I83" s="412"/>
      <c r="J83" s="4"/>
    </row>
    <row r="84" spans="1:267" ht="15" customHeight="1" x14ac:dyDescent="0.2">
      <c r="A84" s="27" t="s">
        <v>485</v>
      </c>
      <c r="B84" s="413"/>
      <c r="C84" s="396" t="s">
        <v>485</v>
      </c>
      <c r="D84" s="21" t="s">
        <v>432</v>
      </c>
      <c r="E84" s="123"/>
      <c r="F84" s="296" t="s">
        <v>524</v>
      </c>
      <c r="G84" s="534"/>
      <c r="H84" s="162">
        <f t="shared" si="9"/>
        <v>0</v>
      </c>
      <c r="I84" s="412"/>
      <c r="J84" s="4"/>
    </row>
    <row r="85" spans="1:267" ht="15" customHeight="1" x14ac:dyDescent="0.2">
      <c r="A85" s="4"/>
      <c r="B85" s="4"/>
      <c r="C85" s="4"/>
      <c r="D85" s="4"/>
      <c r="E85" s="4"/>
      <c r="F85" s="5"/>
      <c r="G85" s="4"/>
      <c r="H85" s="161"/>
      <c r="I85" s="4"/>
      <c r="J85" s="4"/>
    </row>
    <row r="86" spans="1:267" ht="15" customHeight="1" x14ac:dyDescent="0.2">
      <c r="A86" s="19" t="s">
        <v>129</v>
      </c>
      <c r="B86" s="394" t="s">
        <v>130</v>
      </c>
      <c r="C86" s="394"/>
      <c r="D86" s="394"/>
      <c r="E86" s="394"/>
      <c r="F86" s="140"/>
      <c r="G86" s="394"/>
      <c r="H86" s="172">
        <f>H105</f>
        <v>0</v>
      </c>
      <c r="I86" s="289" t="s">
        <v>330</v>
      </c>
      <c r="J86" s="4"/>
    </row>
    <row r="87" spans="1:267" s="33" customFormat="1" ht="15" customHeight="1" x14ac:dyDescent="0.2">
      <c r="A87" s="4"/>
      <c r="B87" s="4"/>
      <c r="C87" s="4"/>
      <c r="D87" s="4"/>
      <c r="E87" s="4"/>
      <c r="F87" s="4"/>
      <c r="G87" s="4"/>
      <c r="H87" s="161"/>
      <c r="I87" s="6"/>
      <c r="J87" s="4"/>
      <c r="K87" s="4"/>
      <c r="L87" s="4"/>
      <c r="M87" s="4"/>
      <c r="N87" s="4"/>
      <c r="O87" s="4"/>
      <c r="P87" s="4"/>
      <c r="Q87" s="4"/>
      <c r="R87" s="4"/>
      <c r="S87" s="4"/>
      <c r="T87" s="6"/>
      <c r="U87" s="6"/>
      <c r="V87" s="6"/>
      <c r="W87" s="31"/>
      <c r="X87" s="31"/>
      <c r="Y87" s="31"/>
      <c r="Z87" s="31"/>
      <c r="AA87" s="31"/>
      <c r="AB87" s="31"/>
      <c r="AC87" s="31"/>
      <c r="AD87" s="31"/>
      <c r="AE87" s="31"/>
      <c r="AF87" s="31"/>
      <c r="AG87" s="31"/>
      <c r="AH87" s="31"/>
      <c r="AI87" s="31"/>
      <c r="AJ87" s="31"/>
      <c r="AK87" s="31"/>
      <c r="AL87" s="31"/>
      <c r="AM87" s="31"/>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2"/>
      <c r="BQ87" s="32"/>
      <c r="BR87" s="32"/>
      <c r="BS87" s="32"/>
      <c r="BT87" s="32"/>
      <c r="BU87" s="32"/>
      <c r="BV87" s="32"/>
      <c r="BW87" s="32"/>
      <c r="BX87" s="32"/>
      <c r="BY87" s="32"/>
      <c r="BZ87" s="32"/>
      <c r="CA87" s="32"/>
      <c r="CB87" s="32"/>
      <c r="CC87" s="32"/>
      <c r="CD87" s="32"/>
      <c r="CE87" s="32"/>
      <c r="CF87" s="32"/>
      <c r="CG87" s="32"/>
      <c r="CH87" s="32"/>
      <c r="CI87" s="32"/>
      <c r="CJ87" s="32"/>
      <c r="CK87" s="32"/>
      <c r="CL87" s="32"/>
      <c r="CM87" s="32"/>
      <c r="CN87" s="32"/>
      <c r="CO87" s="32"/>
      <c r="CP87" s="32"/>
      <c r="CQ87" s="32"/>
      <c r="CR87" s="32"/>
      <c r="CS87" s="32"/>
      <c r="CT87" s="32"/>
      <c r="CU87" s="32"/>
      <c r="CV87" s="32"/>
      <c r="CW87" s="32"/>
      <c r="CX87" s="32"/>
      <c r="CY87" s="32"/>
      <c r="CZ87" s="32"/>
      <c r="DA87" s="32"/>
      <c r="DB87" s="32"/>
      <c r="DC87" s="32"/>
      <c r="DD87" s="32"/>
      <c r="DE87" s="32"/>
      <c r="DF87" s="32"/>
      <c r="DG87" s="32"/>
      <c r="DH87" s="32"/>
      <c r="DI87" s="32"/>
      <c r="DJ87" s="32"/>
      <c r="DK87" s="32"/>
      <c r="DL87" s="32"/>
      <c r="DM87" s="32"/>
      <c r="DN87" s="32"/>
      <c r="DO87" s="32"/>
      <c r="DP87" s="32"/>
      <c r="DQ87" s="32"/>
      <c r="DR87" s="32"/>
      <c r="DS87" s="32"/>
      <c r="DT87" s="32"/>
      <c r="DU87" s="32"/>
      <c r="DV87" s="32"/>
      <c r="DW87" s="32"/>
      <c r="DX87" s="32"/>
      <c r="DY87" s="32"/>
      <c r="DZ87" s="32"/>
      <c r="EA87" s="32"/>
      <c r="EB87" s="32"/>
      <c r="EC87" s="32"/>
      <c r="ED87" s="32"/>
      <c r="EE87" s="32"/>
      <c r="EF87" s="32"/>
      <c r="EG87" s="32"/>
      <c r="EH87" s="32"/>
      <c r="EI87" s="32"/>
      <c r="EJ87" s="32"/>
      <c r="EK87" s="32"/>
      <c r="EL87" s="32"/>
      <c r="EM87" s="32"/>
      <c r="EN87" s="32"/>
      <c r="EO87" s="32"/>
      <c r="EP87" s="32"/>
      <c r="EQ87" s="32"/>
      <c r="ER87" s="32"/>
      <c r="ES87" s="32"/>
      <c r="ET87" s="32"/>
      <c r="EU87" s="32"/>
      <c r="EV87" s="32"/>
      <c r="EW87" s="32"/>
      <c r="EX87" s="32"/>
      <c r="EY87" s="32"/>
      <c r="EZ87" s="32"/>
      <c r="FA87" s="32"/>
      <c r="FB87" s="32"/>
      <c r="FC87" s="32"/>
      <c r="FD87" s="32"/>
      <c r="FE87" s="32"/>
      <c r="FF87" s="32"/>
      <c r="FG87" s="32"/>
      <c r="FH87" s="32"/>
      <c r="FI87" s="32"/>
      <c r="FJ87" s="32"/>
      <c r="FK87" s="32"/>
      <c r="FL87" s="32"/>
      <c r="FM87" s="32"/>
      <c r="FN87" s="32"/>
      <c r="FO87" s="32"/>
      <c r="FP87" s="32"/>
      <c r="FQ87" s="32"/>
      <c r="FR87" s="32"/>
      <c r="FS87" s="32"/>
      <c r="FT87" s="32"/>
      <c r="FU87" s="32"/>
      <c r="FV87" s="32"/>
      <c r="FW87" s="32"/>
      <c r="FX87" s="32"/>
      <c r="FY87" s="32"/>
      <c r="FZ87" s="32"/>
      <c r="GA87" s="32"/>
      <c r="GB87" s="32"/>
      <c r="GC87" s="32"/>
      <c r="GD87" s="32"/>
      <c r="GE87" s="32"/>
      <c r="GF87" s="32"/>
      <c r="GG87" s="32"/>
      <c r="GH87" s="32"/>
      <c r="GI87" s="32"/>
      <c r="GJ87" s="32"/>
      <c r="GK87" s="32"/>
      <c r="GL87" s="32"/>
      <c r="GM87" s="32"/>
      <c r="GN87" s="32"/>
      <c r="GO87" s="32"/>
      <c r="GP87" s="32"/>
      <c r="GQ87" s="32"/>
      <c r="GR87" s="32"/>
      <c r="GS87" s="32"/>
      <c r="GT87" s="32"/>
      <c r="GU87" s="32"/>
      <c r="GV87" s="32"/>
      <c r="GW87" s="32"/>
      <c r="GX87" s="32"/>
      <c r="GY87" s="32"/>
      <c r="GZ87" s="32"/>
      <c r="HA87" s="32"/>
      <c r="HB87" s="32"/>
      <c r="HC87" s="32"/>
      <c r="HD87" s="32"/>
      <c r="HE87" s="32"/>
      <c r="HF87" s="32"/>
      <c r="HG87" s="32"/>
      <c r="HH87" s="32"/>
      <c r="HI87" s="32"/>
      <c r="HJ87" s="32"/>
      <c r="HK87" s="32"/>
      <c r="HL87" s="32"/>
      <c r="HM87" s="32"/>
      <c r="HN87" s="32"/>
      <c r="HO87" s="32"/>
      <c r="HP87" s="32"/>
      <c r="HQ87" s="32"/>
      <c r="HR87" s="32"/>
      <c r="HS87" s="32"/>
      <c r="HT87" s="32"/>
      <c r="HU87" s="32"/>
      <c r="HV87" s="32"/>
      <c r="HW87" s="32"/>
      <c r="HX87" s="32"/>
      <c r="HY87" s="32"/>
      <c r="HZ87" s="32"/>
      <c r="IA87" s="32"/>
      <c r="IB87" s="32"/>
      <c r="IC87" s="32"/>
      <c r="ID87" s="32"/>
      <c r="IE87" s="32"/>
      <c r="IF87" s="32"/>
      <c r="IG87" s="32"/>
      <c r="IH87" s="32"/>
      <c r="II87" s="32"/>
      <c r="IJ87" s="32"/>
      <c r="IK87" s="32"/>
      <c r="IL87" s="32"/>
      <c r="IM87" s="32"/>
      <c r="IN87" s="32"/>
      <c r="IO87" s="32"/>
      <c r="IP87" s="32"/>
      <c r="IQ87" s="32"/>
      <c r="IR87" s="32"/>
      <c r="IS87" s="32"/>
      <c r="IT87" s="32"/>
      <c r="IU87" s="32"/>
      <c r="IV87" s="32"/>
      <c r="IW87" s="32"/>
      <c r="IX87" s="32"/>
      <c r="IY87" s="32"/>
      <c r="IZ87" s="32"/>
      <c r="JA87" s="32"/>
      <c r="JB87" s="32"/>
      <c r="JC87" s="32"/>
      <c r="JD87" s="32"/>
      <c r="JE87" s="32"/>
      <c r="JF87" s="32"/>
      <c r="JG87" s="32"/>
    </row>
    <row r="88" spans="1:267" s="33" customFormat="1" ht="15" customHeight="1" x14ac:dyDescent="0.2">
      <c r="A88" s="19" t="s">
        <v>71</v>
      </c>
      <c r="B88" s="394" t="s">
        <v>933</v>
      </c>
      <c r="C88" s="394"/>
      <c r="D88" s="394"/>
      <c r="E88" s="394"/>
      <c r="F88" s="394"/>
      <c r="G88" s="394"/>
      <c r="H88" s="172">
        <f>SUMIF($C$24:$C$84,"NNF 7",$H$24:$H$84)</f>
        <v>0</v>
      </c>
      <c r="I88" s="289" t="s">
        <v>330</v>
      </c>
      <c r="J88" s="4"/>
      <c r="K88" s="4"/>
      <c r="L88" s="4"/>
      <c r="M88" s="4"/>
      <c r="N88" s="4"/>
      <c r="O88" s="4"/>
      <c r="P88" s="4"/>
      <c r="Q88" s="4"/>
      <c r="R88" s="4"/>
      <c r="S88" s="4"/>
      <c r="T88" s="6"/>
      <c r="U88" s="6"/>
      <c r="V88" s="6"/>
      <c r="W88" s="31"/>
      <c r="X88" s="31"/>
      <c r="Y88" s="31"/>
      <c r="Z88" s="31"/>
      <c r="AA88" s="31"/>
      <c r="AB88" s="31"/>
      <c r="AC88" s="31"/>
      <c r="AD88" s="31"/>
      <c r="AE88" s="31"/>
      <c r="AF88" s="31"/>
      <c r="AG88" s="31"/>
      <c r="AH88" s="31"/>
      <c r="AI88" s="31"/>
      <c r="AJ88" s="31"/>
      <c r="AK88" s="31"/>
      <c r="AL88" s="31"/>
      <c r="AM88" s="31"/>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2"/>
      <c r="BQ88" s="32"/>
      <c r="BR88" s="32"/>
      <c r="BS88" s="32"/>
      <c r="BT88" s="32"/>
      <c r="BU88" s="32"/>
      <c r="BV88" s="32"/>
      <c r="BW88" s="32"/>
      <c r="BX88" s="32"/>
      <c r="BY88" s="32"/>
      <c r="BZ88" s="32"/>
      <c r="CA88" s="32"/>
      <c r="CB88" s="32"/>
      <c r="CC88" s="32"/>
      <c r="CD88" s="32"/>
      <c r="CE88" s="32"/>
      <c r="CF88" s="32"/>
      <c r="CG88" s="32"/>
      <c r="CH88" s="32"/>
      <c r="CI88" s="32"/>
      <c r="CJ88" s="32"/>
      <c r="CK88" s="32"/>
      <c r="CL88" s="32"/>
      <c r="CM88" s="32"/>
      <c r="CN88" s="32"/>
      <c r="CO88" s="32"/>
      <c r="CP88" s="32"/>
      <c r="CQ88" s="32"/>
      <c r="CR88" s="32"/>
      <c r="CS88" s="32"/>
      <c r="CT88" s="32"/>
      <c r="CU88" s="32"/>
      <c r="CV88" s="32"/>
      <c r="CW88" s="32"/>
      <c r="CX88" s="32"/>
      <c r="CY88" s="32"/>
      <c r="CZ88" s="32"/>
      <c r="DA88" s="32"/>
      <c r="DB88" s="32"/>
      <c r="DC88" s="32"/>
      <c r="DD88" s="32"/>
      <c r="DE88" s="32"/>
      <c r="DF88" s="32"/>
      <c r="DG88" s="32"/>
      <c r="DH88" s="32"/>
      <c r="DI88" s="32"/>
      <c r="DJ88" s="32"/>
      <c r="DK88" s="32"/>
      <c r="DL88" s="32"/>
      <c r="DM88" s="32"/>
      <c r="DN88" s="32"/>
      <c r="DO88" s="32"/>
      <c r="DP88" s="32"/>
      <c r="DQ88" s="32"/>
      <c r="DR88" s="32"/>
      <c r="DS88" s="32"/>
      <c r="DT88" s="32"/>
      <c r="DU88" s="32"/>
      <c r="DV88" s="32"/>
      <c r="DW88" s="32"/>
      <c r="DX88" s="32"/>
      <c r="DY88" s="32"/>
      <c r="DZ88" s="32"/>
      <c r="EA88" s="32"/>
      <c r="EB88" s="32"/>
      <c r="EC88" s="32"/>
      <c r="ED88" s="32"/>
      <c r="EE88" s="32"/>
      <c r="EF88" s="32"/>
      <c r="EG88" s="32"/>
      <c r="EH88" s="32"/>
      <c r="EI88" s="32"/>
      <c r="EJ88" s="32"/>
      <c r="EK88" s="32"/>
      <c r="EL88" s="32"/>
      <c r="EM88" s="32"/>
      <c r="EN88" s="32"/>
      <c r="EO88" s="32"/>
      <c r="EP88" s="32"/>
      <c r="EQ88" s="32"/>
      <c r="ER88" s="32"/>
      <c r="ES88" s="32"/>
      <c r="ET88" s="32"/>
      <c r="EU88" s="32"/>
      <c r="EV88" s="32"/>
      <c r="EW88" s="32"/>
      <c r="EX88" s="32"/>
      <c r="EY88" s="32"/>
      <c r="EZ88" s="32"/>
      <c r="FA88" s="32"/>
      <c r="FB88" s="32"/>
      <c r="FC88" s="32"/>
      <c r="FD88" s="32"/>
      <c r="FE88" s="32"/>
      <c r="FF88" s="32"/>
      <c r="FG88" s="32"/>
      <c r="FH88" s="32"/>
      <c r="FI88" s="32"/>
      <c r="FJ88" s="32"/>
      <c r="FK88" s="32"/>
      <c r="FL88" s="32"/>
      <c r="FM88" s="32"/>
      <c r="FN88" s="32"/>
      <c r="FO88" s="32"/>
      <c r="FP88" s="32"/>
      <c r="FQ88" s="32"/>
      <c r="FR88" s="32"/>
      <c r="FS88" s="32"/>
      <c r="FT88" s="32"/>
      <c r="FU88" s="32"/>
      <c r="FV88" s="32"/>
      <c r="FW88" s="32"/>
      <c r="FX88" s="32"/>
      <c r="FY88" s="32"/>
      <c r="FZ88" s="32"/>
      <c r="GA88" s="32"/>
      <c r="GB88" s="32"/>
      <c r="GC88" s="32"/>
      <c r="GD88" s="32"/>
      <c r="GE88" s="32"/>
      <c r="GF88" s="32"/>
      <c r="GG88" s="32"/>
      <c r="GH88" s="32"/>
      <c r="GI88" s="32"/>
      <c r="GJ88" s="32"/>
      <c r="GK88" s="32"/>
      <c r="GL88" s="32"/>
      <c r="GM88" s="32"/>
      <c r="GN88" s="32"/>
      <c r="GO88" s="32"/>
      <c r="GP88" s="32"/>
      <c r="GQ88" s="32"/>
      <c r="GR88" s="32"/>
      <c r="GS88" s="32"/>
      <c r="GT88" s="32"/>
      <c r="GU88" s="32"/>
      <c r="GV88" s="32"/>
      <c r="GW88" s="32"/>
      <c r="GX88" s="32"/>
      <c r="GY88" s="32"/>
      <c r="GZ88" s="32"/>
      <c r="HA88" s="32"/>
      <c r="HB88" s="32"/>
      <c r="HC88" s="32"/>
      <c r="HD88" s="32"/>
      <c r="HE88" s="32"/>
      <c r="HF88" s="32"/>
      <c r="HG88" s="32"/>
      <c r="HH88" s="32"/>
      <c r="HI88" s="32"/>
      <c r="HJ88" s="32"/>
      <c r="HK88" s="32"/>
      <c r="HL88" s="32"/>
      <c r="HM88" s="32"/>
      <c r="HN88" s="32"/>
      <c r="HO88" s="32"/>
      <c r="HP88" s="32"/>
      <c r="HQ88" s="32"/>
      <c r="HR88" s="32"/>
      <c r="HS88" s="32"/>
      <c r="HT88" s="32"/>
      <c r="HU88" s="32"/>
      <c r="HV88" s="32"/>
      <c r="HW88" s="32"/>
      <c r="HX88" s="32"/>
      <c r="HY88" s="32"/>
      <c r="HZ88" s="32"/>
      <c r="IA88" s="32"/>
      <c r="IB88" s="32"/>
      <c r="IC88" s="32"/>
      <c r="ID88" s="32"/>
      <c r="IE88" s="32"/>
      <c r="IF88" s="32"/>
      <c r="IG88" s="32"/>
      <c r="IH88" s="32"/>
      <c r="II88" s="32"/>
      <c r="IJ88" s="32"/>
      <c r="IK88" s="32"/>
      <c r="IL88" s="32"/>
      <c r="IM88" s="32"/>
      <c r="IN88" s="32"/>
      <c r="IO88" s="32"/>
      <c r="IP88" s="32"/>
      <c r="IQ88" s="32"/>
      <c r="IR88" s="32"/>
      <c r="IS88" s="32"/>
      <c r="IT88" s="32"/>
      <c r="IU88" s="32"/>
      <c r="IV88" s="32"/>
      <c r="IW88" s="32"/>
      <c r="IX88" s="32"/>
      <c r="IY88" s="32"/>
      <c r="IZ88" s="32"/>
      <c r="JA88" s="32"/>
      <c r="JB88" s="32"/>
      <c r="JC88" s="32"/>
      <c r="JD88" s="32"/>
      <c r="JE88" s="32"/>
      <c r="JF88" s="32"/>
      <c r="JG88" s="32"/>
    </row>
    <row r="89" spans="1:267" s="33" customFormat="1" ht="15" customHeight="1" x14ac:dyDescent="0.2">
      <c r="A89" s="4"/>
      <c r="B89" s="4"/>
      <c r="C89" s="4"/>
      <c r="D89" s="4"/>
      <c r="E89" s="4"/>
      <c r="F89" s="4"/>
      <c r="G89" s="4"/>
      <c r="H89" s="161"/>
      <c r="I89" s="6"/>
      <c r="J89" s="4"/>
      <c r="K89" s="4"/>
      <c r="L89" s="4"/>
      <c r="M89" s="4"/>
      <c r="N89" s="4"/>
      <c r="O89" s="4"/>
      <c r="P89" s="4"/>
      <c r="Q89" s="4"/>
      <c r="R89" s="4"/>
      <c r="S89" s="4"/>
      <c r="T89" s="6"/>
      <c r="U89" s="6"/>
      <c r="V89" s="6"/>
      <c r="W89" s="31"/>
      <c r="X89" s="31"/>
      <c r="Y89" s="31"/>
      <c r="Z89" s="31"/>
      <c r="AA89" s="31"/>
      <c r="AB89" s="31"/>
      <c r="AC89" s="31"/>
      <c r="AD89" s="31"/>
      <c r="AE89" s="31"/>
      <c r="AF89" s="31"/>
      <c r="AG89" s="31"/>
      <c r="AH89" s="31"/>
      <c r="AI89" s="31"/>
      <c r="AJ89" s="31"/>
      <c r="AK89" s="31"/>
      <c r="AL89" s="31"/>
      <c r="AM89" s="31"/>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c r="DE89" s="32"/>
      <c r="DF89" s="32"/>
      <c r="DG89" s="32"/>
      <c r="DH89" s="32"/>
      <c r="DI89" s="32"/>
      <c r="DJ89" s="32"/>
      <c r="DK89" s="32"/>
      <c r="DL89" s="32"/>
      <c r="DM89" s="32"/>
      <c r="DN89" s="32"/>
      <c r="DO89" s="32"/>
      <c r="DP89" s="32"/>
      <c r="DQ89" s="32"/>
      <c r="DR89" s="32"/>
      <c r="DS89" s="32"/>
      <c r="DT89" s="32"/>
      <c r="DU89" s="32"/>
      <c r="DV89" s="32"/>
      <c r="DW89" s="32"/>
      <c r="DX89" s="32"/>
      <c r="DY89" s="32"/>
      <c r="DZ89" s="32"/>
      <c r="EA89" s="32"/>
      <c r="EB89" s="32"/>
      <c r="EC89" s="32"/>
      <c r="ED89" s="32"/>
      <c r="EE89" s="32"/>
      <c r="EF89" s="32"/>
      <c r="EG89" s="32"/>
      <c r="EH89" s="32"/>
      <c r="EI89" s="32"/>
      <c r="EJ89" s="32"/>
      <c r="EK89" s="32"/>
      <c r="EL89" s="32"/>
      <c r="EM89" s="32"/>
      <c r="EN89" s="32"/>
      <c r="EO89" s="32"/>
      <c r="EP89" s="32"/>
      <c r="EQ89" s="32"/>
      <c r="ER89" s="32"/>
      <c r="ES89" s="32"/>
      <c r="ET89" s="32"/>
      <c r="EU89" s="32"/>
      <c r="EV89" s="32"/>
      <c r="EW89" s="32"/>
      <c r="EX89" s="32"/>
      <c r="EY89" s="32"/>
      <c r="EZ89" s="32"/>
      <c r="FA89" s="32"/>
      <c r="FB89" s="32"/>
      <c r="FC89" s="32"/>
      <c r="FD89" s="32"/>
      <c r="FE89" s="32"/>
      <c r="FF89" s="32"/>
      <c r="FG89" s="32"/>
      <c r="FH89" s="32"/>
      <c r="FI89" s="32"/>
      <c r="FJ89" s="32"/>
      <c r="FK89" s="32"/>
      <c r="FL89" s="32"/>
      <c r="FM89" s="32"/>
      <c r="FN89" s="32"/>
      <c r="FO89" s="32"/>
      <c r="FP89" s="32"/>
      <c r="FQ89" s="32"/>
      <c r="FR89" s="32"/>
      <c r="FS89" s="32"/>
      <c r="FT89" s="32"/>
      <c r="FU89" s="32"/>
      <c r="FV89" s="32"/>
      <c r="FW89" s="32"/>
      <c r="FX89" s="32"/>
      <c r="FY89" s="32"/>
      <c r="FZ89" s="32"/>
      <c r="GA89" s="32"/>
      <c r="GB89" s="32"/>
      <c r="GC89" s="32"/>
      <c r="GD89" s="32"/>
      <c r="GE89" s="32"/>
      <c r="GF89" s="32"/>
      <c r="GG89" s="32"/>
      <c r="GH89" s="32"/>
      <c r="GI89" s="32"/>
      <c r="GJ89" s="32"/>
      <c r="GK89" s="32"/>
      <c r="GL89" s="32"/>
      <c r="GM89" s="32"/>
      <c r="GN89" s="32"/>
      <c r="GO89" s="32"/>
      <c r="GP89" s="32"/>
      <c r="GQ89" s="32"/>
      <c r="GR89" s="32"/>
      <c r="GS89" s="32"/>
      <c r="GT89" s="32"/>
      <c r="GU89" s="32"/>
      <c r="GV89" s="32"/>
      <c r="GW89" s="32"/>
      <c r="GX89" s="32"/>
      <c r="GY89" s="32"/>
      <c r="GZ89" s="32"/>
      <c r="HA89" s="32"/>
      <c r="HB89" s="32"/>
      <c r="HC89" s="32"/>
      <c r="HD89" s="32"/>
      <c r="HE89" s="32"/>
      <c r="HF89" s="32"/>
      <c r="HG89" s="32"/>
      <c r="HH89" s="32"/>
      <c r="HI89" s="32"/>
      <c r="HJ89" s="32"/>
      <c r="HK89" s="32"/>
      <c r="HL89" s="32"/>
      <c r="HM89" s="32"/>
      <c r="HN89" s="32"/>
      <c r="HO89" s="32"/>
      <c r="HP89" s="32"/>
      <c r="HQ89" s="32"/>
      <c r="HR89" s="32"/>
      <c r="HS89" s="32"/>
      <c r="HT89" s="32"/>
      <c r="HU89" s="32"/>
      <c r="HV89" s="32"/>
      <c r="HW89" s="32"/>
      <c r="HX89" s="32"/>
      <c r="HY89" s="32"/>
      <c r="HZ89" s="32"/>
      <c r="IA89" s="32"/>
      <c r="IB89" s="32"/>
      <c r="IC89" s="32"/>
      <c r="ID89" s="32"/>
      <c r="IE89" s="32"/>
      <c r="IF89" s="32"/>
      <c r="IG89" s="32"/>
      <c r="IH89" s="32"/>
      <c r="II89" s="32"/>
      <c r="IJ89" s="32"/>
      <c r="IK89" s="32"/>
      <c r="IL89" s="32"/>
      <c r="IM89" s="32"/>
      <c r="IN89" s="32"/>
      <c r="IO89" s="32"/>
      <c r="IP89" s="32"/>
      <c r="IQ89" s="32"/>
      <c r="IR89" s="32"/>
      <c r="IS89" s="32"/>
      <c r="IT89" s="32"/>
      <c r="IU89" s="32"/>
      <c r="IV89" s="32"/>
      <c r="IW89" s="32"/>
      <c r="IX89" s="32"/>
      <c r="IY89" s="32"/>
      <c r="IZ89" s="32"/>
      <c r="JA89" s="32"/>
      <c r="JB89" s="32"/>
      <c r="JC89" s="32"/>
      <c r="JD89" s="32"/>
      <c r="JE89" s="32"/>
      <c r="JF89" s="32"/>
      <c r="JG89" s="32"/>
    </row>
    <row r="90" spans="1:267" s="33" customFormat="1" ht="15" customHeight="1" x14ac:dyDescent="0.2">
      <c r="A90" s="19" t="s">
        <v>72</v>
      </c>
      <c r="B90" s="394" t="s">
        <v>934</v>
      </c>
      <c r="C90" s="394"/>
      <c r="D90" s="394"/>
      <c r="E90" s="394"/>
      <c r="F90" s="394"/>
      <c r="G90" s="394"/>
      <c r="H90" s="172">
        <f>SUMIF($C$24:$C$84,"FF 8",$H$24:$H$84)</f>
        <v>0</v>
      </c>
      <c r="I90" s="289" t="s">
        <v>330</v>
      </c>
      <c r="J90" s="4"/>
      <c r="K90" s="4"/>
      <c r="L90" s="4"/>
      <c r="M90" s="4"/>
      <c r="N90" s="4"/>
      <c r="O90" s="4"/>
      <c r="P90" s="4"/>
      <c r="Q90" s="4"/>
      <c r="R90" s="4"/>
      <c r="S90" s="4"/>
      <c r="T90" s="6"/>
      <c r="U90" s="6"/>
      <c r="V90" s="6"/>
      <c r="W90" s="31"/>
      <c r="X90" s="31"/>
      <c r="Y90" s="31"/>
      <c r="Z90" s="31"/>
      <c r="AA90" s="31"/>
      <c r="AB90" s="31"/>
      <c r="AC90" s="31"/>
      <c r="AD90" s="31"/>
      <c r="AE90" s="31"/>
      <c r="AF90" s="31"/>
      <c r="AG90" s="31"/>
      <c r="AH90" s="31"/>
      <c r="AI90" s="31"/>
      <c r="AJ90" s="31"/>
      <c r="AK90" s="31"/>
      <c r="AL90" s="31"/>
      <c r="AM90" s="31"/>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2"/>
      <c r="BQ90" s="32"/>
      <c r="BR90" s="32"/>
      <c r="BS90" s="32"/>
      <c r="BT90" s="32"/>
      <c r="BU90" s="32"/>
      <c r="BV90" s="32"/>
      <c r="BW90" s="32"/>
      <c r="BX90" s="32"/>
      <c r="BY90" s="32"/>
      <c r="BZ90" s="32"/>
      <c r="CA90" s="32"/>
      <c r="CB90" s="32"/>
      <c r="CC90" s="32"/>
      <c r="CD90" s="32"/>
      <c r="CE90" s="32"/>
      <c r="CF90" s="32"/>
      <c r="CG90" s="32"/>
      <c r="CH90" s="32"/>
      <c r="CI90" s="32"/>
      <c r="CJ90" s="32"/>
      <c r="CK90" s="32"/>
      <c r="CL90" s="32"/>
      <c r="CM90" s="32"/>
      <c r="CN90" s="32"/>
      <c r="CO90" s="32"/>
      <c r="CP90" s="32"/>
      <c r="CQ90" s="32"/>
      <c r="CR90" s="32"/>
      <c r="CS90" s="32"/>
      <c r="CT90" s="32"/>
      <c r="CU90" s="32"/>
      <c r="CV90" s="32"/>
      <c r="CW90" s="32"/>
      <c r="CX90" s="32"/>
      <c r="CY90" s="32"/>
      <c r="CZ90" s="32"/>
      <c r="DA90" s="32"/>
      <c r="DB90" s="32"/>
      <c r="DC90" s="32"/>
      <c r="DD90" s="32"/>
      <c r="DE90" s="32"/>
      <c r="DF90" s="32"/>
      <c r="DG90" s="32"/>
      <c r="DH90" s="32"/>
      <c r="DI90" s="32"/>
      <c r="DJ90" s="32"/>
      <c r="DK90" s="32"/>
      <c r="DL90" s="32"/>
      <c r="DM90" s="32"/>
      <c r="DN90" s="32"/>
      <c r="DO90" s="32"/>
      <c r="DP90" s="32"/>
      <c r="DQ90" s="32"/>
      <c r="DR90" s="32"/>
      <c r="DS90" s="32"/>
      <c r="DT90" s="32"/>
      <c r="DU90" s="32"/>
      <c r="DV90" s="32"/>
      <c r="DW90" s="32"/>
      <c r="DX90" s="32"/>
      <c r="DY90" s="32"/>
      <c r="DZ90" s="32"/>
      <c r="EA90" s="32"/>
      <c r="EB90" s="32"/>
      <c r="EC90" s="32"/>
      <c r="ED90" s="32"/>
      <c r="EE90" s="32"/>
      <c r="EF90" s="32"/>
      <c r="EG90" s="32"/>
      <c r="EH90" s="32"/>
      <c r="EI90" s="32"/>
      <c r="EJ90" s="32"/>
      <c r="EK90" s="32"/>
      <c r="EL90" s="32"/>
      <c r="EM90" s="32"/>
      <c r="EN90" s="32"/>
      <c r="EO90" s="32"/>
      <c r="EP90" s="32"/>
      <c r="EQ90" s="32"/>
      <c r="ER90" s="32"/>
      <c r="ES90" s="32"/>
      <c r="ET90" s="32"/>
      <c r="EU90" s="32"/>
      <c r="EV90" s="32"/>
      <c r="EW90" s="32"/>
      <c r="EX90" s="32"/>
      <c r="EY90" s="32"/>
      <c r="EZ90" s="32"/>
      <c r="FA90" s="32"/>
      <c r="FB90" s="32"/>
      <c r="FC90" s="32"/>
      <c r="FD90" s="32"/>
      <c r="FE90" s="32"/>
      <c r="FF90" s="32"/>
      <c r="FG90" s="32"/>
      <c r="FH90" s="32"/>
      <c r="FI90" s="32"/>
      <c r="FJ90" s="32"/>
      <c r="FK90" s="32"/>
      <c r="FL90" s="32"/>
      <c r="FM90" s="32"/>
      <c r="FN90" s="32"/>
      <c r="FO90" s="32"/>
      <c r="FP90" s="32"/>
      <c r="FQ90" s="32"/>
      <c r="FR90" s="32"/>
      <c r="FS90" s="32"/>
      <c r="FT90" s="32"/>
      <c r="FU90" s="32"/>
      <c r="FV90" s="32"/>
      <c r="FW90" s="32"/>
      <c r="FX90" s="32"/>
      <c r="FY90" s="32"/>
      <c r="FZ90" s="32"/>
      <c r="GA90" s="32"/>
      <c r="GB90" s="32"/>
      <c r="GC90" s="32"/>
      <c r="GD90" s="32"/>
      <c r="GE90" s="32"/>
      <c r="GF90" s="32"/>
      <c r="GG90" s="32"/>
      <c r="GH90" s="32"/>
      <c r="GI90" s="32"/>
      <c r="GJ90" s="32"/>
      <c r="GK90" s="32"/>
      <c r="GL90" s="32"/>
      <c r="GM90" s="32"/>
      <c r="GN90" s="32"/>
      <c r="GO90" s="32"/>
      <c r="GP90" s="32"/>
      <c r="GQ90" s="32"/>
      <c r="GR90" s="32"/>
      <c r="GS90" s="32"/>
      <c r="GT90" s="32"/>
      <c r="GU90" s="32"/>
      <c r="GV90" s="32"/>
      <c r="GW90" s="32"/>
      <c r="GX90" s="32"/>
      <c r="GY90" s="32"/>
      <c r="GZ90" s="32"/>
      <c r="HA90" s="32"/>
      <c r="HB90" s="32"/>
      <c r="HC90" s="32"/>
      <c r="HD90" s="32"/>
      <c r="HE90" s="32"/>
      <c r="HF90" s="32"/>
      <c r="HG90" s="32"/>
      <c r="HH90" s="32"/>
      <c r="HI90" s="32"/>
      <c r="HJ90" s="32"/>
      <c r="HK90" s="32"/>
      <c r="HL90" s="32"/>
      <c r="HM90" s="32"/>
      <c r="HN90" s="32"/>
      <c r="HO90" s="32"/>
      <c r="HP90" s="32"/>
      <c r="HQ90" s="32"/>
      <c r="HR90" s="32"/>
      <c r="HS90" s="32"/>
      <c r="HT90" s="32"/>
      <c r="HU90" s="32"/>
      <c r="HV90" s="32"/>
      <c r="HW90" s="32"/>
      <c r="HX90" s="32"/>
      <c r="HY90" s="32"/>
      <c r="HZ90" s="32"/>
      <c r="IA90" s="32"/>
      <c r="IB90" s="32"/>
      <c r="IC90" s="32"/>
      <c r="ID90" s="32"/>
      <c r="IE90" s="32"/>
      <c r="IF90" s="32"/>
      <c r="IG90" s="32"/>
      <c r="IH90" s="32"/>
      <c r="II90" s="32"/>
      <c r="IJ90" s="32"/>
      <c r="IK90" s="32"/>
      <c r="IL90" s="32"/>
      <c r="IM90" s="32"/>
      <c r="IN90" s="32"/>
      <c r="IO90" s="32"/>
      <c r="IP90" s="32"/>
      <c r="IQ90" s="32"/>
      <c r="IR90" s="32"/>
      <c r="IS90" s="32"/>
      <c r="IT90" s="32"/>
      <c r="IU90" s="32"/>
      <c r="IV90" s="32"/>
      <c r="IW90" s="32"/>
      <c r="IX90" s="32"/>
      <c r="IY90" s="32"/>
      <c r="IZ90" s="32"/>
      <c r="JA90" s="32"/>
      <c r="JB90" s="32"/>
      <c r="JC90" s="32"/>
      <c r="JD90" s="32"/>
      <c r="JE90" s="32"/>
      <c r="JF90" s="32"/>
      <c r="JG90" s="32"/>
    </row>
    <row r="91" spans="1:267" s="33" customFormat="1" ht="15" customHeight="1" x14ac:dyDescent="0.2">
      <c r="A91" s="4"/>
      <c r="B91" s="4"/>
      <c r="C91" s="4"/>
      <c r="D91" s="4"/>
      <c r="E91" s="4"/>
      <c r="F91" s="4"/>
      <c r="G91" s="4"/>
      <c r="H91" s="161"/>
      <c r="I91" s="6"/>
      <c r="J91" s="4"/>
      <c r="K91" s="4"/>
      <c r="L91" s="4"/>
      <c r="M91" s="4"/>
      <c r="N91" s="4"/>
      <c r="O91" s="4"/>
      <c r="P91" s="4"/>
      <c r="Q91" s="4"/>
      <c r="R91" s="4"/>
      <c r="S91" s="4"/>
      <c r="T91" s="6"/>
      <c r="U91" s="6"/>
      <c r="V91" s="6"/>
      <c r="W91" s="31"/>
      <c r="X91" s="31"/>
      <c r="Y91" s="31"/>
      <c r="Z91" s="31"/>
      <c r="AA91" s="31"/>
      <c r="AB91" s="31"/>
      <c r="AC91" s="31"/>
      <c r="AD91" s="31"/>
      <c r="AE91" s="31"/>
      <c r="AF91" s="31"/>
      <c r="AG91" s="31"/>
      <c r="AH91" s="31"/>
      <c r="AI91" s="31"/>
      <c r="AJ91" s="31"/>
      <c r="AK91" s="31"/>
      <c r="AL91" s="31"/>
      <c r="AM91" s="31"/>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c r="DE91" s="32"/>
      <c r="DF91" s="32"/>
      <c r="DG91" s="32"/>
      <c r="DH91" s="32"/>
      <c r="DI91" s="32"/>
      <c r="DJ91" s="32"/>
      <c r="DK91" s="32"/>
      <c r="DL91" s="32"/>
      <c r="DM91" s="32"/>
      <c r="DN91" s="32"/>
      <c r="DO91" s="32"/>
      <c r="DP91" s="32"/>
      <c r="DQ91" s="32"/>
      <c r="DR91" s="32"/>
      <c r="DS91" s="32"/>
      <c r="DT91" s="32"/>
      <c r="DU91" s="32"/>
      <c r="DV91" s="32"/>
      <c r="DW91" s="32"/>
      <c r="DX91" s="32"/>
      <c r="DY91" s="32"/>
      <c r="DZ91" s="32"/>
      <c r="EA91" s="32"/>
      <c r="EB91" s="32"/>
      <c r="EC91" s="32"/>
      <c r="ED91" s="32"/>
      <c r="EE91" s="32"/>
      <c r="EF91" s="32"/>
      <c r="EG91" s="32"/>
      <c r="EH91" s="32"/>
      <c r="EI91" s="32"/>
      <c r="EJ91" s="32"/>
      <c r="EK91" s="32"/>
      <c r="EL91" s="32"/>
      <c r="EM91" s="32"/>
      <c r="EN91" s="32"/>
      <c r="EO91" s="32"/>
      <c r="EP91" s="32"/>
      <c r="EQ91" s="32"/>
      <c r="ER91" s="32"/>
      <c r="ES91" s="32"/>
      <c r="ET91" s="32"/>
      <c r="EU91" s="32"/>
      <c r="EV91" s="32"/>
      <c r="EW91" s="32"/>
      <c r="EX91" s="32"/>
      <c r="EY91" s="32"/>
      <c r="EZ91" s="32"/>
      <c r="FA91" s="32"/>
      <c r="FB91" s="32"/>
      <c r="FC91" s="32"/>
      <c r="FD91" s="32"/>
      <c r="FE91" s="32"/>
      <c r="FF91" s="32"/>
      <c r="FG91" s="32"/>
      <c r="FH91" s="32"/>
      <c r="FI91" s="32"/>
      <c r="FJ91" s="32"/>
      <c r="FK91" s="32"/>
      <c r="FL91" s="32"/>
      <c r="FM91" s="32"/>
      <c r="FN91" s="32"/>
      <c r="FO91" s="32"/>
      <c r="FP91" s="32"/>
      <c r="FQ91" s="32"/>
      <c r="FR91" s="32"/>
      <c r="FS91" s="32"/>
      <c r="FT91" s="32"/>
      <c r="FU91" s="32"/>
      <c r="FV91" s="32"/>
      <c r="FW91" s="32"/>
      <c r="FX91" s="32"/>
      <c r="FY91" s="32"/>
      <c r="FZ91" s="32"/>
      <c r="GA91" s="32"/>
      <c r="GB91" s="32"/>
      <c r="GC91" s="32"/>
      <c r="GD91" s="32"/>
      <c r="GE91" s="32"/>
      <c r="GF91" s="32"/>
      <c r="GG91" s="32"/>
      <c r="GH91" s="32"/>
      <c r="GI91" s="32"/>
      <c r="GJ91" s="32"/>
      <c r="GK91" s="32"/>
      <c r="GL91" s="32"/>
      <c r="GM91" s="32"/>
      <c r="GN91" s="32"/>
      <c r="GO91" s="32"/>
      <c r="GP91" s="32"/>
      <c r="GQ91" s="32"/>
      <c r="GR91" s="32"/>
      <c r="GS91" s="32"/>
      <c r="GT91" s="32"/>
      <c r="GU91" s="32"/>
      <c r="GV91" s="32"/>
      <c r="GW91" s="32"/>
      <c r="GX91" s="32"/>
      <c r="GY91" s="32"/>
      <c r="GZ91" s="32"/>
      <c r="HA91" s="32"/>
      <c r="HB91" s="32"/>
      <c r="HC91" s="32"/>
      <c r="HD91" s="32"/>
      <c r="HE91" s="32"/>
      <c r="HF91" s="32"/>
      <c r="HG91" s="32"/>
      <c r="HH91" s="32"/>
      <c r="HI91" s="32"/>
      <c r="HJ91" s="32"/>
      <c r="HK91" s="32"/>
      <c r="HL91" s="32"/>
      <c r="HM91" s="32"/>
      <c r="HN91" s="32"/>
      <c r="HO91" s="32"/>
      <c r="HP91" s="32"/>
      <c r="HQ91" s="32"/>
      <c r="HR91" s="32"/>
      <c r="HS91" s="32"/>
      <c r="HT91" s="32"/>
      <c r="HU91" s="32"/>
      <c r="HV91" s="32"/>
      <c r="HW91" s="32"/>
      <c r="HX91" s="32"/>
      <c r="HY91" s="32"/>
      <c r="HZ91" s="32"/>
      <c r="IA91" s="32"/>
      <c r="IB91" s="32"/>
      <c r="IC91" s="32"/>
      <c r="ID91" s="32"/>
      <c r="IE91" s="32"/>
      <c r="IF91" s="32"/>
      <c r="IG91" s="32"/>
      <c r="IH91" s="32"/>
      <c r="II91" s="32"/>
      <c r="IJ91" s="32"/>
      <c r="IK91" s="32"/>
      <c r="IL91" s="32"/>
      <c r="IM91" s="32"/>
      <c r="IN91" s="32"/>
      <c r="IO91" s="32"/>
      <c r="IP91" s="32"/>
      <c r="IQ91" s="32"/>
      <c r="IR91" s="32"/>
      <c r="IS91" s="32"/>
      <c r="IT91" s="32"/>
      <c r="IU91" s="32"/>
      <c r="IV91" s="32"/>
      <c r="IW91" s="32"/>
      <c r="IX91" s="32"/>
      <c r="IY91" s="32"/>
      <c r="IZ91" s="32"/>
      <c r="JA91" s="32"/>
      <c r="JB91" s="32"/>
      <c r="JC91" s="32"/>
      <c r="JD91" s="32"/>
      <c r="JE91" s="32"/>
      <c r="JF91" s="32"/>
      <c r="JG91" s="32"/>
    </row>
    <row r="92" spans="1:267" s="33" customFormat="1" ht="15" customHeight="1" x14ac:dyDescent="0.2">
      <c r="A92" s="19" t="s">
        <v>73</v>
      </c>
      <c r="B92" s="394" t="s">
        <v>937</v>
      </c>
      <c r="C92" s="394"/>
      <c r="D92" s="394"/>
      <c r="E92" s="394"/>
      <c r="F92" s="394"/>
      <c r="G92" s="394"/>
      <c r="H92" s="172">
        <f>SUMIF($C$24:$C$84,"VF 9",$H$24:$H$84)</f>
        <v>0</v>
      </c>
      <c r="I92" s="289" t="s">
        <v>330</v>
      </c>
      <c r="J92" s="4"/>
      <c r="K92" s="4"/>
      <c r="L92" s="4"/>
      <c r="M92" s="4"/>
      <c r="N92" s="4"/>
      <c r="O92" s="4"/>
      <c r="P92" s="4"/>
      <c r="Q92" s="4"/>
      <c r="R92" s="4"/>
      <c r="S92" s="4"/>
      <c r="T92" s="6"/>
      <c r="U92" s="6"/>
      <c r="V92" s="6"/>
      <c r="W92" s="31"/>
      <c r="X92" s="31"/>
      <c r="Y92" s="31"/>
      <c r="Z92" s="31"/>
      <c r="AA92" s="31"/>
      <c r="AB92" s="31"/>
      <c r="AC92" s="31"/>
      <c r="AD92" s="31"/>
      <c r="AE92" s="31"/>
      <c r="AF92" s="31"/>
      <c r="AG92" s="31"/>
      <c r="AH92" s="31"/>
      <c r="AI92" s="31"/>
      <c r="AJ92" s="31"/>
      <c r="AK92" s="31"/>
      <c r="AL92" s="31"/>
      <c r="AM92" s="31"/>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2"/>
      <c r="BQ92" s="32"/>
      <c r="BR92" s="32"/>
      <c r="BS92" s="32"/>
      <c r="BT92" s="32"/>
      <c r="BU92" s="32"/>
      <c r="BV92" s="32"/>
      <c r="BW92" s="32"/>
      <c r="BX92" s="32"/>
      <c r="BY92" s="32"/>
      <c r="BZ92" s="32"/>
      <c r="CA92" s="32"/>
      <c r="CB92" s="32"/>
      <c r="CC92" s="32"/>
      <c r="CD92" s="32"/>
      <c r="CE92" s="32"/>
      <c r="CF92" s="32"/>
      <c r="CG92" s="32"/>
      <c r="CH92" s="32"/>
      <c r="CI92" s="32"/>
      <c r="CJ92" s="32"/>
      <c r="CK92" s="32"/>
      <c r="CL92" s="32"/>
      <c r="CM92" s="32"/>
      <c r="CN92" s="32"/>
      <c r="CO92" s="32"/>
      <c r="CP92" s="32"/>
      <c r="CQ92" s="32"/>
      <c r="CR92" s="32"/>
      <c r="CS92" s="32"/>
      <c r="CT92" s="32"/>
      <c r="CU92" s="32"/>
      <c r="CV92" s="32"/>
      <c r="CW92" s="32"/>
      <c r="CX92" s="32"/>
      <c r="CY92" s="32"/>
      <c r="CZ92" s="32"/>
      <c r="DA92" s="32"/>
      <c r="DB92" s="32"/>
      <c r="DC92" s="32"/>
      <c r="DD92" s="32"/>
      <c r="DE92" s="32"/>
      <c r="DF92" s="32"/>
      <c r="DG92" s="32"/>
      <c r="DH92" s="32"/>
      <c r="DI92" s="32"/>
      <c r="DJ92" s="32"/>
      <c r="DK92" s="32"/>
      <c r="DL92" s="32"/>
      <c r="DM92" s="32"/>
      <c r="DN92" s="32"/>
      <c r="DO92" s="32"/>
      <c r="DP92" s="32"/>
      <c r="DQ92" s="32"/>
      <c r="DR92" s="32"/>
      <c r="DS92" s="32"/>
      <c r="DT92" s="32"/>
      <c r="DU92" s="32"/>
      <c r="DV92" s="32"/>
      <c r="DW92" s="32"/>
      <c r="DX92" s="32"/>
      <c r="DY92" s="32"/>
      <c r="DZ92" s="32"/>
      <c r="EA92" s="32"/>
      <c r="EB92" s="32"/>
      <c r="EC92" s="32"/>
      <c r="ED92" s="32"/>
      <c r="EE92" s="32"/>
      <c r="EF92" s="32"/>
      <c r="EG92" s="32"/>
      <c r="EH92" s="32"/>
      <c r="EI92" s="32"/>
      <c r="EJ92" s="32"/>
      <c r="EK92" s="32"/>
      <c r="EL92" s="32"/>
      <c r="EM92" s="32"/>
      <c r="EN92" s="32"/>
      <c r="EO92" s="32"/>
      <c r="EP92" s="32"/>
      <c r="EQ92" s="32"/>
      <c r="ER92" s="32"/>
      <c r="ES92" s="32"/>
      <c r="ET92" s="32"/>
      <c r="EU92" s="32"/>
      <c r="EV92" s="32"/>
      <c r="EW92" s="32"/>
      <c r="EX92" s="32"/>
      <c r="EY92" s="32"/>
      <c r="EZ92" s="32"/>
      <c r="FA92" s="32"/>
      <c r="FB92" s="32"/>
      <c r="FC92" s="32"/>
      <c r="FD92" s="32"/>
      <c r="FE92" s="32"/>
      <c r="FF92" s="32"/>
      <c r="FG92" s="32"/>
      <c r="FH92" s="32"/>
      <c r="FI92" s="32"/>
      <c r="FJ92" s="32"/>
      <c r="FK92" s="32"/>
      <c r="FL92" s="32"/>
      <c r="FM92" s="32"/>
      <c r="FN92" s="32"/>
      <c r="FO92" s="32"/>
      <c r="FP92" s="32"/>
      <c r="FQ92" s="32"/>
      <c r="FR92" s="32"/>
      <c r="FS92" s="32"/>
      <c r="FT92" s="32"/>
      <c r="FU92" s="32"/>
      <c r="FV92" s="32"/>
      <c r="FW92" s="32"/>
      <c r="FX92" s="32"/>
      <c r="FY92" s="32"/>
      <c r="FZ92" s="32"/>
      <c r="GA92" s="32"/>
      <c r="GB92" s="32"/>
      <c r="GC92" s="32"/>
      <c r="GD92" s="32"/>
      <c r="GE92" s="32"/>
      <c r="GF92" s="32"/>
      <c r="GG92" s="32"/>
      <c r="GH92" s="32"/>
      <c r="GI92" s="32"/>
      <c r="GJ92" s="32"/>
      <c r="GK92" s="32"/>
      <c r="GL92" s="32"/>
      <c r="GM92" s="32"/>
      <c r="GN92" s="32"/>
      <c r="GO92" s="32"/>
      <c r="GP92" s="32"/>
      <c r="GQ92" s="32"/>
      <c r="GR92" s="32"/>
      <c r="GS92" s="32"/>
      <c r="GT92" s="32"/>
      <c r="GU92" s="32"/>
      <c r="GV92" s="32"/>
      <c r="GW92" s="32"/>
      <c r="GX92" s="32"/>
      <c r="GY92" s="32"/>
      <c r="GZ92" s="32"/>
      <c r="HA92" s="32"/>
      <c r="HB92" s="32"/>
      <c r="HC92" s="32"/>
      <c r="HD92" s="32"/>
      <c r="HE92" s="32"/>
      <c r="HF92" s="32"/>
      <c r="HG92" s="32"/>
      <c r="HH92" s="32"/>
      <c r="HI92" s="32"/>
      <c r="HJ92" s="32"/>
      <c r="HK92" s="32"/>
      <c r="HL92" s="32"/>
      <c r="HM92" s="32"/>
      <c r="HN92" s="32"/>
      <c r="HO92" s="32"/>
      <c r="HP92" s="32"/>
      <c r="HQ92" s="32"/>
      <c r="HR92" s="32"/>
      <c r="HS92" s="32"/>
      <c r="HT92" s="32"/>
      <c r="HU92" s="32"/>
      <c r="HV92" s="32"/>
      <c r="HW92" s="32"/>
      <c r="HX92" s="32"/>
      <c r="HY92" s="32"/>
      <c r="HZ92" s="32"/>
      <c r="IA92" s="32"/>
      <c r="IB92" s="32"/>
      <c r="IC92" s="32"/>
      <c r="ID92" s="32"/>
      <c r="IE92" s="32"/>
      <c r="IF92" s="32"/>
      <c r="IG92" s="32"/>
      <c r="IH92" s="32"/>
      <c r="II92" s="32"/>
      <c r="IJ92" s="32"/>
      <c r="IK92" s="32"/>
      <c r="IL92" s="32"/>
      <c r="IM92" s="32"/>
      <c r="IN92" s="32"/>
      <c r="IO92" s="32"/>
      <c r="IP92" s="32"/>
      <c r="IQ92" s="32"/>
      <c r="IR92" s="32"/>
      <c r="IS92" s="32"/>
      <c r="IT92" s="32"/>
      <c r="IU92" s="32"/>
      <c r="IV92" s="32"/>
      <c r="IW92" s="32"/>
      <c r="IX92" s="32"/>
      <c r="IY92" s="32"/>
      <c r="IZ92" s="32"/>
      <c r="JA92" s="32"/>
      <c r="JB92" s="32"/>
      <c r="JC92" s="32"/>
      <c r="JD92" s="32"/>
      <c r="JE92" s="32"/>
      <c r="JF92" s="32"/>
      <c r="JG92" s="32"/>
    </row>
    <row r="93" spans="1:267" ht="15" customHeight="1" x14ac:dyDescent="0.2">
      <c r="A93" s="100"/>
      <c r="B93" s="4"/>
      <c r="C93" s="4"/>
      <c r="D93" s="4"/>
      <c r="E93" s="4"/>
      <c r="F93" s="5"/>
      <c r="G93" s="4"/>
      <c r="H93" s="161"/>
      <c r="I93" s="95"/>
      <c r="J93" s="4"/>
    </row>
    <row r="94" spans="1:267" ht="15" customHeight="1" x14ac:dyDescent="0.2">
      <c r="A94" s="19" t="s">
        <v>137</v>
      </c>
      <c r="B94" s="394" t="s">
        <v>941</v>
      </c>
      <c r="C94" s="394"/>
      <c r="D94" s="394"/>
      <c r="E94" s="394"/>
      <c r="F94" s="140"/>
      <c r="G94" s="394"/>
      <c r="H94" s="172">
        <f>SUMIF($C$24:$C$84,"BUF 10",$H$24:$H$84)</f>
        <v>0</v>
      </c>
      <c r="I94" s="289" t="s">
        <v>330</v>
      </c>
      <c r="J94" s="4"/>
    </row>
    <row r="95" spans="1:267" ht="15" customHeight="1" x14ac:dyDescent="0.2">
      <c r="A95" s="4"/>
      <c r="B95" s="4"/>
      <c r="C95" s="4"/>
      <c r="D95" s="4"/>
      <c r="E95" s="4"/>
      <c r="F95" s="5"/>
      <c r="G95" s="4"/>
      <c r="H95" s="161"/>
      <c r="I95" s="4"/>
      <c r="J95" s="4"/>
    </row>
    <row r="96" spans="1:267" ht="15" customHeight="1" x14ac:dyDescent="0.2">
      <c r="A96" s="125"/>
      <c r="B96" s="125"/>
      <c r="C96" s="125"/>
      <c r="D96" s="125"/>
      <c r="E96" s="125"/>
      <c r="F96" s="36"/>
      <c r="G96" s="125"/>
      <c r="H96" s="514"/>
      <c r="I96" s="38"/>
      <c r="J96" s="4"/>
    </row>
    <row r="97" spans="1:9" s="4" customFormat="1" ht="15" customHeight="1" x14ac:dyDescent="0.2">
      <c r="A97" s="697" t="s">
        <v>526</v>
      </c>
      <c r="B97" s="697"/>
      <c r="H97" s="789" t="str">
        <f>"Flächenbedarf bei " &amp; SUM(E11:E15) &amp; " Küche/n"</f>
        <v>Flächenbedarf bei 0 Küche/n</v>
      </c>
      <c r="I97" s="790"/>
    </row>
    <row r="98" spans="1:9" s="4" customFormat="1" ht="15" customHeight="1" x14ac:dyDescent="0.2">
      <c r="A98" s="40" t="s">
        <v>129</v>
      </c>
      <c r="B98" s="3" t="s">
        <v>546</v>
      </c>
      <c r="D98" s="157" t="s">
        <v>453</v>
      </c>
      <c r="E98" s="157" t="s">
        <v>649</v>
      </c>
      <c r="F98" s="115"/>
      <c r="G98" s="115"/>
      <c r="H98" s="174" t="s">
        <v>956</v>
      </c>
      <c r="I98" s="157" t="s">
        <v>957</v>
      </c>
    </row>
    <row r="99" spans="1:9" s="4" customFormat="1" ht="15" customHeight="1" x14ac:dyDescent="0.2">
      <c r="A99" s="26" t="s">
        <v>18</v>
      </c>
      <c r="B99" s="41" t="s">
        <v>325</v>
      </c>
      <c r="D99" s="402">
        <v>6100</v>
      </c>
      <c r="E99" s="159" t="e">
        <f>D99*H99</f>
        <v>#VALUE!</v>
      </c>
      <c r="F99" s="115"/>
      <c r="G99" s="115" t="s">
        <v>18</v>
      </c>
      <c r="H99" s="158" t="str">
        <f>IF(E$12&gt;0,SUMIF($C$24:$C$84,"HNF 1",$H$24:$H$84)*E$12,IF(OR(E$11=1,E$13=1,E$14=1,E$15=1),SUMIF($C$24:$C$84,"HNF 1",$H$24:$H$84),"falsch"))</f>
        <v>falsch</v>
      </c>
      <c r="I99" s="175">
        <v>1.4</v>
      </c>
    </row>
    <row r="100" spans="1:9" s="4" customFormat="1" ht="15" customHeight="1" x14ac:dyDescent="0.2">
      <c r="A100" s="26" t="s">
        <v>25</v>
      </c>
      <c r="B100" s="26" t="s">
        <v>22</v>
      </c>
      <c r="D100" s="402">
        <v>9000</v>
      </c>
      <c r="E100" s="159" t="e">
        <f t="shared" ref="E100:E104" si="10">D100*H100</f>
        <v>#VALUE!</v>
      </c>
      <c r="F100" s="115"/>
      <c r="G100" s="115" t="s">
        <v>25</v>
      </c>
      <c r="H100" s="158" t="str">
        <f>IF(E$12&gt;0,SUMIF($C$24:$C$84,"HNF 2",$H$24:$H$84)*E$12,IF(OR(E$11=1,E$13=1,E$14=1,E$15=1),SUMIF($C$24:$C$84,"HNF 2",$H$24:$H$84),"falsch"))</f>
        <v>falsch</v>
      </c>
      <c r="I100" s="176">
        <v>1.45</v>
      </c>
    </row>
    <row r="101" spans="1:9" s="4" customFormat="1" ht="15" customHeight="1" x14ac:dyDescent="0.2">
      <c r="A101" s="26" t="s">
        <v>31</v>
      </c>
      <c r="B101" s="43" t="s">
        <v>26</v>
      </c>
      <c r="D101" s="402">
        <v>7200</v>
      </c>
      <c r="E101" s="159" t="e">
        <f t="shared" si="10"/>
        <v>#VALUE!</v>
      </c>
      <c r="F101" s="115"/>
      <c r="G101" s="115" t="s">
        <v>31</v>
      </c>
      <c r="H101" s="158" t="str">
        <f>IF(E$12&gt;0,SUMIF($C$24:$C$84,"HNF 3",$H$24:$H$84)*E$12,IF(OR(E$11=1,E$13=1,E$14=1,E$15=1),SUMIF($C$24:$C$84,"HNF 3",$H$24:$H$84),"falsch"))</f>
        <v>falsch</v>
      </c>
      <c r="I101" s="176">
        <v>1.24</v>
      </c>
    </row>
    <row r="102" spans="1:9" s="4" customFormat="1" ht="15" customHeight="1" x14ac:dyDescent="0.2">
      <c r="A102" s="26" t="s">
        <v>32</v>
      </c>
      <c r="B102" s="43" t="s">
        <v>27</v>
      </c>
      <c r="D102" s="402">
        <v>3600</v>
      </c>
      <c r="E102" s="159" t="e">
        <f t="shared" si="10"/>
        <v>#VALUE!</v>
      </c>
      <c r="F102" s="115"/>
      <c r="G102" s="115" t="s">
        <v>32</v>
      </c>
      <c r="H102" s="158" t="str">
        <f>IF(E$12&gt;0,SUMIF($C$24:$C$84,"HNF 4",$H$24:$H$84)*E$12,IF(OR(E$11=1,E$13=1,E$14=1,E$15=1),SUMIF($C$24:$C$84,"HNF 4",$H$24:$H$84),"falsch"))</f>
        <v>falsch</v>
      </c>
      <c r="I102" s="176">
        <v>1.19</v>
      </c>
    </row>
    <row r="103" spans="1:9" s="4" customFormat="1" ht="15" customHeight="1" x14ac:dyDescent="0.2">
      <c r="A103" s="26" t="s">
        <v>63</v>
      </c>
      <c r="B103" s="43" t="s">
        <v>34</v>
      </c>
      <c r="D103" s="402">
        <v>6300</v>
      </c>
      <c r="E103" s="159" t="e">
        <f t="shared" si="10"/>
        <v>#VALUE!</v>
      </c>
      <c r="F103" s="115"/>
      <c r="G103" s="115" t="s">
        <v>63</v>
      </c>
      <c r="H103" s="158" t="str">
        <f>IF(E$12&gt;0,SUMIF($C$24:$C$84,"HNF 5",$H$24:$H$84)*E$12,IF(OR(E$11=1,E$13=1,E$14=1,E$15=1),SUMIF($C$24:$C$84,"HNF 5",$H$24:$H$84),"falsch"))</f>
        <v>falsch</v>
      </c>
      <c r="I103" s="176">
        <v>1.35</v>
      </c>
    </row>
    <row r="104" spans="1:9" s="4" customFormat="1" ht="15" customHeight="1" x14ac:dyDescent="0.2">
      <c r="A104" s="26" t="s">
        <v>64</v>
      </c>
      <c r="B104" s="43" t="s">
        <v>454</v>
      </c>
      <c r="D104" s="402">
        <v>8900</v>
      </c>
      <c r="E104" s="354" t="e">
        <f t="shared" si="10"/>
        <v>#VALUE!</v>
      </c>
      <c r="F104" s="115"/>
      <c r="G104" s="115" t="s">
        <v>64</v>
      </c>
      <c r="H104" s="158" t="str">
        <f>IF(E$12&gt;0,SUMIF($C$24:$C$84,"HNF 6",$H$24:$H$84)*E$12,IF(OR(E$11=1,E$13=1,E$14=1,E$15=1),SUMIF($C$24:$C$84,"HNF 6",$H$24:$H$84),"falsch"))</f>
        <v>falsch</v>
      </c>
      <c r="I104" s="176">
        <v>1.83</v>
      </c>
    </row>
    <row r="105" spans="1:9" s="4" customFormat="1" ht="15" customHeight="1" thickBot="1" x14ac:dyDescent="0.25">
      <c r="A105" s="111"/>
      <c r="B105" s="47"/>
      <c r="D105" s="167" t="s">
        <v>130</v>
      </c>
      <c r="E105" s="205" t="e">
        <f>SUM(E99:E104)</f>
        <v>#VALUE!</v>
      </c>
      <c r="F105" s="115"/>
      <c r="G105" s="165" t="s">
        <v>952</v>
      </c>
      <c r="H105" s="160">
        <f>SUM(H99:H104)</f>
        <v>0</v>
      </c>
      <c r="I105" s="198">
        <v>1</v>
      </c>
    </row>
    <row r="106" spans="1:9" s="4" customFormat="1" ht="15" customHeight="1" thickTop="1" x14ac:dyDescent="0.2">
      <c r="A106" s="112"/>
      <c r="D106" s="115"/>
      <c r="E106" s="115"/>
      <c r="F106" s="115"/>
      <c r="G106" s="115"/>
      <c r="H106" s="161"/>
      <c r="I106" s="177"/>
    </row>
    <row r="107" spans="1:9" s="4" customFormat="1" ht="15" customHeight="1" thickBot="1" x14ac:dyDescent="0.25">
      <c r="A107" s="81" t="s">
        <v>68</v>
      </c>
      <c r="B107" s="81" t="s">
        <v>69</v>
      </c>
      <c r="D107" s="115"/>
      <c r="E107" s="115"/>
      <c r="F107" s="115"/>
      <c r="G107" s="165" t="s">
        <v>455</v>
      </c>
      <c r="H107" s="160" t="e">
        <f>(H99*I99)+(H100*I100)+(H101*I101)+(H102*I102)+(H103*I103)+(H104*I104)</f>
        <v>#VALUE!</v>
      </c>
      <c r="I107" s="198" t="e">
        <f>I105/H105*H107</f>
        <v>#DIV/0!</v>
      </c>
    </row>
    <row r="108" spans="1:9" s="4" customFormat="1" ht="15" customHeight="1" thickTop="1" x14ac:dyDescent="0.2">
      <c r="A108" s="382"/>
      <c r="B108" s="382"/>
      <c r="D108" s="157" t="s">
        <v>453</v>
      </c>
      <c r="E108" s="157" t="s">
        <v>476</v>
      </c>
      <c r="F108" s="115"/>
      <c r="G108" s="115"/>
      <c r="H108" s="173"/>
      <c r="I108" s="199"/>
    </row>
    <row r="109" spans="1:9" s="4" customFormat="1" ht="15" customHeight="1" thickBot="1" x14ac:dyDescent="0.25">
      <c r="A109" s="43" t="s">
        <v>137</v>
      </c>
      <c r="B109" s="43" t="s">
        <v>950</v>
      </c>
      <c r="D109" s="402">
        <v>300</v>
      </c>
      <c r="E109" s="355">
        <f>D109*H109</f>
        <v>0</v>
      </c>
      <c r="F109" s="115"/>
      <c r="G109" s="165" t="s">
        <v>806</v>
      </c>
      <c r="H109" s="160">
        <f>IF(E12&gt;1,H94*E12,H94)</f>
        <v>0</v>
      </c>
      <c r="I109" s="220"/>
    </row>
    <row r="110" spans="1:9" s="4" customFormat="1" ht="15" customHeight="1" thickTop="1" thickBot="1" x14ac:dyDescent="0.25">
      <c r="A110" s="233"/>
      <c r="B110" s="114"/>
      <c r="D110" s="167" t="s">
        <v>809</v>
      </c>
      <c r="E110" s="205">
        <f>SUM(E109)</f>
        <v>0</v>
      </c>
      <c r="F110" s="115"/>
      <c r="G110" s="165"/>
      <c r="H110" s="165"/>
      <c r="I110" s="177"/>
    </row>
    <row r="111" spans="1:9" s="4" customFormat="1" ht="15" customHeight="1" thickTop="1" x14ac:dyDescent="0.2">
      <c r="A111" s="254"/>
      <c r="B111" s="385"/>
      <c r="C111" s="386"/>
      <c r="D111" s="45"/>
      <c r="E111" s="113"/>
      <c r="G111" s="356"/>
      <c r="H111" s="322"/>
      <c r="I111" s="51"/>
    </row>
    <row r="112" spans="1:9" s="4" customFormat="1" ht="15" customHeight="1" x14ac:dyDescent="0.2">
      <c r="A112" s="34"/>
      <c r="B112" s="125"/>
      <c r="C112" s="125"/>
      <c r="D112" s="125"/>
      <c r="E112" s="125"/>
      <c r="F112" s="125"/>
      <c r="G112" s="125"/>
      <c r="H112" s="147"/>
      <c r="I112" s="38"/>
    </row>
    <row r="113" spans="1:9" s="4" customFormat="1" ht="15" customHeight="1" x14ac:dyDescent="0.2">
      <c r="A113" s="718" t="s">
        <v>527</v>
      </c>
      <c r="B113" s="719"/>
      <c r="E113" s="61"/>
      <c r="F113" s="5"/>
      <c r="H113" s="115"/>
      <c r="I113" s="39"/>
    </row>
    <row r="114" spans="1:9" s="4" customFormat="1" ht="15" customHeight="1" x14ac:dyDescent="0.2">
      <c r="A114" s="40" t="s">
        <v>966</v>
      </c>
      <c r="B114" s="40" t="s">
        <v>959</v>
      </c>
      <c r="C114" s="166" t="s">
        <v>962</v>
      </c>
      <c r="D114" s="166" t="s">
        <v>963</v>
      </c>
      <c r="E114" s="170" t="e">
        <f>E110+E105</f>
        <v>#VALUE!</v>
      </c>
      <c r="F114" s="57">
        <v>1</v>
      </c>
      <c r="H114" s="115"/>
      <c r="I114" s="39"/>
    </row>
    <row r="115" spans="1:9" s="4" customFormat="1" ht="15" customHeight="1" x14ac:dyDescent="0.2">
      <c r="A115" s="22">
        <v>1</v>
      </c>
      <c r="B115" s="137" t="s">
        <v>874</v>
      </c>
      <c r="C115" s="217">
        <v>0</v>
      </c>
      <c r="D115" s="184" t="e">
        <f>$E$114/$F$114*C115</f>
        <v>#VALUE!</v>
      </c>
      <c r="E115" s="164" t="s">
        <v>485</v>
      </c>
      <c r="F115" s="169"/>
      <c r="H115" s="115"/>
      <c r="I115" s="39"/>
    </row>
    <row r="116" spans="1:9" s="4" customFormat="1" ht="15" customHeight="1" x14ac:dyDescent="0.2">
      <c r="A116" s="22">
        <v>2</v>
      </c>
      <c r="B116" s="137" t="s">
        <v>921</v>
      </c>
      <c r="C116" s="217" t="s">
        <v>485</v>
      </c>
      <c r="D116" s="183" t="s">
        <v>485</v>
      </c>
      <c r="E116" s="164" t="s">
        <v>955</v>
      </c>
      <c r="F116" s="169"/>
      <c r="H116" s="115"/>
      <c r="I116" s="39"/>
    </row>
    <row r="117" spans="1:9" s="4" customFormat="1" ht="15" customHeight="1" x14ac:dyDescent="0.2">
      <c r="A117" s="22">
        <v>3</v>
      </c>
      <c r="B117" s="137" t="s">
        <v>869</v>
      </c>
      <c r="C117" s="217" t="s">
        <v>485</v>
      </c>
      <c r="D117" s="183" t="s">
        <v>485</v>
      </c>
      <c r="E117" s="164" t="s">
        <v>955</v>
      </c>
      <c r="F117" s="169"/>
      <c r="H117" s="115"/>
      <c r="I117" s="39"/>
    </row>
    <row r="118" spans="1:9" s="4" customFormat="1" ht="15" customHeight="1" x14ac:dyDescent="0.2">
      <c r="A118" s="22">
        <v>4</v>
      </c>
      <c r="B118" s="137" t="s">
        <v>938</v>
      </c>
      <c r="C118" s="290" t="s">
        <v>954</v>
      </c>
      <c r="D118" s="184">
        <f>E110/100*75</f>
        <v>0</v>
      </c>
      <c r="E118" s="164" t="str">
        <f>D116</f>
        <v>---</v>
      </c>
      <c r="F118" s="169"/>
      <c r="H118" s="115"/>
      <c r="I118" s="39"/>
    </row>
    <row r="119" spans="1:9" s="4" customFormat="1" ht="15" customHeight="1" x14ac:dyDescent="0.2">
      <c r="A119" s="22">
        <v>5</v>
      </c>
      <c r="B119" s="137" t="s">
        <v>922</v>
      </c>
      <c r="C119" s="290">
        <v>0.1</v>
      </c>
      <c r="D119" s="184" t="e">
        <f>(E114+D115+D118)/F114*C119</f>
        <v>#VALUE!</v>
      </c>
      <c r="E119" s="164" t="s">
        <v>485</v>
      </c>
      <c r="F119" s="169"/>
      <c r="H119" s="115"/>
      <c r="I119" s="39"/>
    </row>
    <row r="120" spans="1:9" s="4" customFormat="1" ht="15" customHeight="1" thickBot="1" x14ac:dyDescent="0.25">
      <c r="A120" s="44"/>
      <c r="C120" s="115"/>
      <c r="D120" s="165" t="s">
        <v>964</v>
      </c>
      <c r="E120" s="205" t="e">
        <f>E114+(D115+D118+D119)</f>
        <v>#VALUE!</v>
      </c>
      <c r="F120" s="57"/>
      <c r="G120" s="62"/>
      <c r="H120" s="63"/>
      <c r="I120" s="39"/>
    </row>
    <row r="121" spans="1:9" s="4" customFormat="1" ht="15" customHeight="1" thickTop="1" x14ac:dyDescent="0.2">
      <c r="A121" s="44"/>
      <c r="C121" s="115"/>
      <c r="D121" s="165"/>
      <c r="E121" s="221"/>
      <c r="F121" s="57"/>
      <c r="G121" s="62"/>
      <c r="H121" s="63"/>
      <c r="I121" s="39"/>
    </row>
    <row r="122" spans="1:9" s="4" customFormat="1" ht="15" customHeight="1" x14ac:dyDescent="0.2">
      <c r="A122" s="40" t="s">
        <v>966</v>
      </c>
      <c r="B122" s="40" t="s">
        <v>958</v>
      </c>
      <c r="C122" s="623" t="s">
        <v>961</v>
      </c>
      <c r="D122" s="624"/>
      <c r="E122" s="170" t="e">
        <f>E120</f>
        <v>#VALUE!</v>
      </c>
      <c r="F122" s="57"/>
      <c r="G122" s="143"/>
      <c r="H122" s="143"/>
      <c r="I122" s="39"/>
    </row>
    <row r="123" spans="1:9" s="4" customFormat="1" ht="15" customHeight="1" x14ac:dyDescent="0.2">
      <c r="A123" s="22">
        <v>1</v>
      </c>
      <c r="B123" s="22" t="s">
        <v>923</v>
      </c>
      <c r="C123" s="608" t="s">
        <v>485</v>
      </c>
      <c r="D123" s="627"/>
      <c r="E123" s="164" t="s">
        <v>955</v>
      </c>
      <c r="F123" s="57"/>
      <c r="G123" s="143"/>
      <c r="H123" s="143"/>
      <c r="I123" s="39"/>
    </row>
    <row r="124" spans="1:9" s="4" customFormat="1" ht="15" customHeight="1" x14ac:dyDescent="0.2">
      <c r="A124" s="22">
        <v>2</v>
      </c>
      <c r="B124" s="22" t="s">
        <v>867</v>
      </c>
      <c r="C124" s="608" t="s">
        <v>485</v>
      </c>
      <c r="D124" s="627"/>
      <c r="E124" s="164" t="s">
        <v>955</v>
      </c>
      <c r="F124" s="57"/>
      <c r="G124" s="143"/>
      <c r="H124" s="143"/>
      <c r="I124" s="39"/>
    </row>
    <row r="125" spans="1:9" s="4" customFormat="1" ht="15" customHeight="1" x14ac:dyDescent="0.2">
      <c r="A125" s="22">
        <v>3</v>
      </c>
      <c r="B125" s="22" t="s">
        <v>924</v>
      </c>
      <c r="C125" s="608" t="s">
        <v>485</v>
      </c>
      <c r="D125" s="627"/>
      <c r="E125" s="164" t="s">
        <v>955</v>
      </c>
      <c r="F125" s="57"/>
      <c r="G125" s="143"/>
      <c r="H125" s="143"/>
      <c r="I125" s="39"/>
    </row>
    <row r="126" spans="1:9" s="4" customFormat="1" ht="15" customHeight="1" x14ac:dyDescent="0.2">
      <c r="A126" s="22">
        <v>4</v>
      </c>
      <c r="B126" s="22" t="s">
        <v>928</v>
      </c>
      <c r="C126" s="608" t="s">
        <v>485</v>
      </c>
      <c r="D126" s="627"/>
      <c r="E126" s="164" t="s">
        <v>955</v>
      </c>
      <c r="F126" s="57"/>
      <c r="G126" s="143"/>
      <c r="H126" s="143"/>
      <c r="I126" s="39"/>
    </row>
    <row r="127" spans="1:9" s="4" customFormat="1" ht="15" customHeight="1" x14ac:dyDescent="0.2">
      <c r="A127" s="22">
        <v>5</v>
      </c>
      <c r="B127" s="22" t="s">
        <v>927</v>
      </c>
      <c r="C127" s="608" t="s">
        <v>485</v>
      </c>
      <c r="D127" s="627"/>
      <c r="E127" s="164" t="s">
        <v>955</v>
      </c>
      <c r="F127" s="57"/>
      <c r="G127" s="143"/>
      <c r="H127" s="143"/>
      <c r="I127" s="39"/>
    </row>
    <row r="128" spans="1:9" s="4" customFormat="1" ht="15" customHeight="1" thickBot="1" x14ac:dyDescent="0.25">
      <c r="A128" s="125"/>
      <c r="B128" s="125"/>
      <c r="C128" s="617" t="s">
        <v>965</v>
      </c>
      <c r="D128" s="618"/>
      <c r="E128" s="205" t="e">
        <f>E120</f>
        <v>#VALUE!</v>
      </c>
      <c r="F128" s="144">
        <v>0.4</v>
      </c>
      <c r="G128" s="62" t="s">
        <v>881</v>
      </c>
      <c r="H128" s="63"/>
      <c r="I128" s="39"/>
    </row>
    <row r="129" spans="1:11" s="4" customFormat="1" ht="15" customHeight="1" thickTop="1" x14ac:dyDescent="0.2">
      <c r="A129" s="153"/>
      <c r="B129" s="86"/>
      <c r="C129" s="86"/>
      <c r="D129" s="87"/>
      <c r="E129" s="386"/>
      <c r="F129" s="5"/>
      <c r="H129" s="149"/>
      <c r="I129" s="51"/>
    </row>
    <row r="130" spans="1:11" s="4" customFormat="1" ht="15" customHeight="1" x14ac:dyDescent="0.2">
      <c r="A130" s="69"/>
      <c r="B130" s="125"/>
      <c r="C130" s="125"/>
      <c r="D130" s="125"/>
      <c r="E130" s="36"/>
      <c r="F130" s="36"/>
      <c r="G130" s="125"/>
      <c r="H130" s="147"/>
      <c r="I130" s="38"/>
    </row>
    <row r="131" spans="1:11" s="4" customFormat="1" ht="15" customHeight="1" x14ac:dyDescent="0.2">
      <c r="A131" s="71" t="s">
        <v>459</v>
      </c>
      <c r="B131" s="7"/>
      <c r="C131" s="644" t="s">
        <v>485</v>
      </c>
      <c r="D131" s="780"/>
      <c r="E131" s="781"/>
      <c r="G131" s="49" t="s">
        <v>465</v>
      </c>
      <c r="H131" s="49" t="s">
        <v>465</v>
      </c>
      <c r="I131" s="117" t="s">
        <v>465</v>
      </c>
    </row>
    <row r="132" spans="1:11" s="4" customFormat="1" ht="15" customHeight="1" x14ac:dyDescent="0.2">
      <c r="A132" s="615" t="s">
        <v>657</v>
      </c>
      <c r="B132" s="703"/>
      <c r="C132" s="644" t="s">
        <v>485</v>
      </c>
      <c r="D132" s="780"/>
      <c r="E132" s="781"/>
      <c r="G132" s="49" t="s">
        <v>465</v>
      </c>
      <c r="H132" s="49" t="s">
        <v>465</v>
      </c>
      <c r="I132" s="117" t="s">
        <v>465</v>
      </c>
    </row>
    <row r="133" spans="1:11" s="4" customFormat="1" ht="60" customHeight="1" x14ac:dyDescent="0.2">
      <c r="A133" s="72"/>
      <c r="B133" s="49"/>
      <c r="C133" s="652" t="s">
        <v>1090</v>
      </c>
      <c r="D133" s="780"/>
      <c r="E133" s="781"/>
      <c r="G133" s="49" t="s">
        <v>465</v>
      </c>
      <c r="H133" s="49" t="s">
        <v>465</v>
      </c>
      <c r="I133" s="117" t="s">
        <v>465</v>
      </c>
    </row>
    <row r="134" spans="1:11" s="4" customFormat="1" ht="15" customHeight="1" x14ac:dyDescent="0.2">
      <c r="A134" s="73"/>
      <c r="C134" s="644" t="s">
        <v>485</v>
      </c>
      <c r="D134" s="780"/>
      <c r="E134" s="781"/>
      <c r="G134" s="49" t="s">
        <v>465</v>
      </c>
      <c r="H134" s="49" t="s">
        <v>465</v>
      </c>
      <c r="I134" s="117" t="s">
        <v>465</v>
      </c>
    </row>
    <row r="135" spans="1:11" s="4" customFormat="1" ht="15" customHeight="1" x14ac:dyDescent="0.2">
      <c r="A135" s="537"/>
      <c r="B135" s="308" t="s">
        <v>461</v>
      </c>
      <c r="C135" s="308"/>
      <c r="D135" s="308"/>
      <c r="E135" s="386"/>
      <c r="F135" s="386"/>
      <c r="G135" s="308" t="s">
        <v>465</v>
      </c>
      <c r="H135" s="308" t="s">
        <v>465</v>
      </c>
      <c r="I135" s="538" t="s">
        <v>465</v>
      </c>
    </row>
    <row r="136" spans="1:11" s="4" customFormat="1" ht="15" customHeight="1" x14ac:dyDescent="0.2">
      <c r="A136" s="65"/>
      <c r="B136" s="65"/>
      <c r="C136" s="65"/>
      <c r="D136" s="65"/>
      <c r="F136" s="5"/>
      <c r="H136" s="115"/>
    </row>
    <row r="137" spans="1:11" s="4" customFormat="1" ht="15" hidden="1" customHeight="1" outlineLevel="1" x14ac:dyDescent="0.2">
      <c r="A137" s="65"/>
      <c r="B137" s="65"/>
      <c r="D137" s="419" t="s">
        <v>648</v>
      </c>
      <c r="E137" s="420"/>
      <c r="F137" s="421"/>
      <c r="G137" s="422" t="s">
        <v>599</v>
      </c>
      <c r="H137" s="423" t="s">
        <v>600</v>
      </c>
      <c r="I137" s="424" t="s">
        <v>1191</v>
      </c>
      <c r="J137" s="425" t="s">
        <v>1192</v>
      </c>
      <c r="K137" s="426" t="s">
        <v>1193</v>
      </c>
    </row>
    <row r="138" spans="1:11" s="4" customFormat="1" ht="15" hidden="1" customHeight="1" outlineLevel="1" x14ac:dyDescent="0.2">
      <c r="A138" s="65"/>
      <c r="B138" s="65"/>
      <c r="D138" s="427"/>
      <c r="E138" s="428" t="s">
        <v>601</v>
      </c>
      <c r="F138" s="429"/>
      <c r="G138" s="430" t="s">
        <v>602</v>
      </c>
      <c r="H138" s="431" t="s">
        <v>602</v>
      </c>
      <c r="I138" s="432" t="s">
        <v>603</v>
      </c>
      <c r="J138" s="433" t="s">
        <v>604</v>
      </c>
      <c r="K138" s="434" t="s">
        <v>605</v>
      </c>
    </row>
    <row r="139" spans="1:11" s="4" customFormat="1" ht="15" hidden="1" customHeight="1" outlineLevel="1" x14ac:dyDescent="0.2">
      <c r="A139" s="65"/>
      <c r="B139" s="65"/>
      <c r="D139" s="427" t="s">
        <v>606</v>
      </c>
      <c r="E139" s="435" t="s">
        <v>88</v>
      </c>
      <c r="F139" s="436"/>
      <c r="G139" s="437"/>
      <c r="H139" s="438"/>
      <c r="I139" s="439"/>
      <c r="J139" s="439"/>
      <c r="K139" s="440"/>
    </row>
    <row r="140" spans="1:11" s="4" customFormat="1" ht="15" hidden="1" customHeight="1" outlineLevel="1" x14ac:dyDescent="0.2">
      <c r="A140" s="65"/>
      <c r="B140" s="65"/>
      <c r="D140" s="441" t="s">
        <v>607</v>
      </c>
      <c r="E140" s="442" t="s">
        <v>89</v>
      </c>
      <c r="F140" s="328" t="s">
        <v>545</v>
      </c>
      <c r="G140" s="443">
        <v>5</v>
      </c>
      <c r="H140" s="444">
        <v>15</v>
      </c>
      <c r="I140" s="445">
        <v>20</v>
      </c>
      <c r="J140" s="446">
        <v>30</v>
      </c>
      <c r="K140" s="447">
        <v>40</v>
      </c>
    </row>
    <row r="141" spans="1:11" s="4" customFormat="1" ht="15" hidden="1" customHeight="1" outlineLevel="1" x14ac:dyDescent="0.2">
      <c r="A141" s="65"/>
      <c r="B141" s="65"/>
      <c r="D141" s="441" t="s">
        <v>608</v>
      </c>
      <c r="E141" s="442" t="s">
        <v>91</v>
      </c>
      <c r="F141" s="328" t="s">
        <v>545</v>
      </c>
      <c r="G141" s="443">
        <v>20</v>
      </c>
      <c r="H141" s="444">
        <v>20</v>
      </c>
      <c r="I141" s="445">
        <v>30</v>
      </c>
      <c r="J141" s="446">
        <v>40</v>
      </c>
      <c r="K141" s="447">
        <v>60</v>
      </c>
    </row>
    <row r="142" spans="1:11" s="4" customFormat="1" ht="15" hidden="1" customHeight="1" outlineLevel="1" x14ac:dyDescent="0.2">
      <c r="A142" s="65"/>
      <c r="B142" s="65"/>
      <c r="D142" s="441" t="s">
        <v>609</v>
      </c>
      <c r="E142" s="442" t="s">
        <v>90</v>
      </c>
      <c r="F142" s="328" t="s">
        <v>545</v>
      </c>
      <c r="G142" s="443">
        <v>20</v>
      </c>
      <c r="H142" s="444">
        <v>40</v>
      </c>
      <c r="I142" s="445">
        <v>60</v>
      </c>
      <c r="J142" s="446">
        <v>90</v>
      </c>
      <c r="K142" s="447">
        <v>120</v>
      </c>
    </row>
    <row r="143" spans="1:11" s="4" customFormat="1" ht="15" hidden="1" customHeight="1" outlineLevel="1" x14ac:dyDescent="0.2">
      <c r="A143" s="65"/>
      <c r="B143" s="65"/>
      <c r="D143" s="441" t="s">
        <v>610</v>
      </c>
      <c r="E143" s="442" t="s">
        <v>611</v>
      </c>
      <c r="F143" s="328" t="s">
        <v>545</v>
      </c>
      <c r="G143" s="443">
        <v>5</v>
      </c>
      <c r="H143" s="444">
        <v>15</v>
      </c>
      <c r="I143" s="445">
        <v>20</v>
      </c>
      <c r="J143" s="446">
        <v>30</v>
      </c>
      <c r="K143" s="447">
        <v>40</v>
      </c>
    </row>
    <row r="144" spans="1:11" s="4" customFormat="1" ht="15" hidden="1" customHeight="1" outlineLevel="1" x14ac:dyDescent="0.2">
      <c r="A144" s="65"/>
      <c r="B144" s="65"/>
      <c r="D144" s="427" t="s">
        <v>612</v>
      </c>
      <c r="E144" s="435" t="s">
        <v>613</v>
      </c>
      <c r="F144" s="436"/>
      <c r="G144" s="437"/>
      <c r="H144" s="438"/>
      <c r="I144" s="439"/>
      <c r="J144" s="439"/>
      <c r="K144" s="440"/>
    </row>
    <row r="145" spans="1:11" s="4" customFormat="1" ht="15" hidden="1" customHeight="1" outlineLevel="1" x14ac:dyDescent="0.2">
      <c r="A145" s="65"/>
      <c r="B145" s="65"/>
      <c r="D145" s="441" t="s">
        <v>614</v>
      </c>
      <c r="E145" s="442" t="s">
        <v>94</v>
      </c>
      <c r="F145" s="328" t="s">
        <v>545</v>
      </c>
      <c r="G145" s="443">
        <v>0</v>
      </c>
      <c r="H145" s="444">
        <v>10</v>
      </c>
      <c r="I145" s="448">
        <v>40</v>
      </c>
      <c r="J145" s="449">
        <v>60</v>
      </c>
      <c r="K145" s="447">
        <v>80</v>
      </c>
    </row>
    <row r="146" spans="1:11" s="4" customFormat="1" ht="15" hidden="1" customHeight="1" outlineLevel="1" x14ac:dyDescent="0.2">
      <c r="A146" s="65"/>
      <c r="B146" s="65"/>
      <c r="D146" s="441" t="s">
        <v>615</v>
      </c>
      <c r="E146" s="442" t="s">
        <v>76</v>
      </c>
      <c r="F146" s="328" t="s">
        <v>545</v>
      </c>
      <c r="G146" s="443">
        <v>6</v>
      </c>
      <c r="H146" s="444">
        <v>10</v>
      </c>
      <c r="I146" s="448">
        <v>20</v>
      </c>
      <c r="J146" s="449">
        <v>20</v>
      </c>
      <c r="K146" s="447">
        <v>40</v>
      </c>
    </row>
    <row r="147" spans="1:11" s="4" customFormat="1" ht="15" hidden="1" customHeight="1" outlineLevel="1" x14ac:dyDescent="0.2">
      <c r="A147" s="65"/>
      <c r="B147" s="65"/>
      <c r="D147" s="427" t="s">
        <v>616</v>
      </c>
      <c r="E147" s="435" t="s">
        <v>617</v>
      </c>
      <c r="F147" s="436"/>
      <c r="G147" s="450"/>
      <c r="H147" s="451"/>
      <c r="I147" s="450"/>
      <c r="J147" s="450"/>
      <c r="K147" s="452"/>
    </row>
    <row r="148" spans="1:11" s="4" customFormat="1" ht="15" hidden="1" customHeight="1" outlineLevel="1" x14ac:dyDescent="0.2">
      <c r="A148" s="65"/>
      <c r="B148" s="65"/>
      <c r="D148" s="441" t="s">
        <v>618</v>
      </c>
      <c r="E148" s="442" t="s">
        <v>219</v>
      </c>
      <c r="F148" s="328" t="s">
        <v>545</v>
      </c>
      <c r="G148" s="443">
        <v>6</v>
      </c>
      <c r="H148" s="444">
        <v>10</v>
      </c>
      <c r="I148" s="445">
        <v>25</v>
      </c>
      <c r="J148" s="446">
        <v>30</v>
      </c>
      <c r="K148" s="447">
        <v>45</v>
      </c>
    </row>
    <row r="149" spans="1:11" s="4" customFormat="1" ht="15" hidden="1" customHeight="1" outlineLevel="1" x14ac:dyDescent="0.2">
      <c r="A149" s="65"/>
      <c r="B149" s="65"/>
      <c r="D149" s="441" t="s">
        <v>619</v>
      </c>
      <c r="E149" s="442" t="s">
        <v>83</v>
      </c>
      <c r="F149" s="328" t="s">
        <v>545</v>
      </c>
      <c r="G149" s="443">
        <v>4</v>
      </c>
      <c r="H149" s="444">
        <v>5</v>
      </c>
      <c r="I149" s="445">
        <v>15</v>
      </c>
      <c r="J149" s="446">
        <v>15</v>
      </c>
      <c r="K149" s="447">
        <v>20</v>
      </c>
    </row>
    <row r="150" spans="1:11" s="4" customFormat="1" ht="15" hidden="1" customHeight="1" outlineLevel="1" x14ac:dyDescent="0.2">
      <c r="A150" s="65"/>
      <c r="B150" s="65"/>
      <c r="D150" s="427" t="s">
        <v>620</v>
      </c>
      <c r="E150" s="435" t="s">
        <v>84</v>
      </c>
      <c r="F150" s="436"/>
      <c r="G150" s="437"/>
      <c r="H150" s="438"/>
      <c r="I150" s="439"/>
      <c r="J150" s="439"/>
      <c r="K150" s="440"/>
    </row>
    <row r="151" spans="1:11" s="4" customFormat="1" ht="15" hidden="1" customHeight="1" outlineLevel="1" x14ac:dyDescent="0.2">
      <c r="A151" s="65"/>
      <c r="B151" s="65"/>
      <c r="D151" s="441" t="s">
        <v>621</v>
      </c>
      <c r="E151" s="442" t="s">
        <v>217</v>
      </c>
      <c r="F151" s="328" t="s">
        <v>545</v>
      </c>
      <c r="G151" s="443">
        <v>10</v>
      </c>
      <c r="H151" s="444">
        <v>16</v>
      </c>
      <c r="I151" s="445">
        <v>30</v>
      </c>
      <c r="J151" s="446">
        <v>50</v>
      </c>
      <c r="K151" s="447">
        <v>80</v>
      </c>
    </row>
    <row r="152" spans="1:11" s="4" customFormat="1" ht="15" hidden="1" customHeight="1" outlineLevel="1" x14ac:dyDescent="0.2">
      <c r="A152" s="65"/>
      <c r="B152" s="65"/>
      <c r="D152" s="441" t="s">
        <v>622</v>
      </c>
      <c r="E152" s="442" t="s">
        <v>218</v>
      </c>
      <c r="F152" s="328" t="s">
        <v>545</v>
      </c>
      <c r="G152" s="443">
        <v>4</v>
      </c>
      <c r="H152" s="444">
        <v>6</v>
      </c>
      <c r="I152" s="445">
        <v>16</v>
      </c>
      <c r="J152" s="446">
        <v>30</v>
      </c>
      <c r="K152" s="447">
        <v>40</v>
      </c>
    </row>
    <row r="153" spans="1:11" s="4" customFormat="1" ht="15" hidden="1" customHeight="1" outlineLevel="1" x14ac:dyDescent="0.2">
      <c r="A153" s="65"/>
      <c r="B153" s="65"/>
      <c r="D153" s="427" t="s">
        <v>623</v>
      </c>
      <c r="E153" s="435" t="s">
        <v>85</v>
      </c>
      <c r="F153" s="436"/>
      <c r="G153" s="437"/>
      <c r="H153" s="438"/>
      <c r="I153" s="439"/>
      <c r="J153" s="439"/>
      <c r="K153" s="440"/>
    </row>
    <row r="154" spans="1:11" s="4" customFormat="1" ht="15" hidden="1" customHeight="1" outlineLevel="1" x14ac:dyDescent="0.2">
      <c r="A154" s="65"/>
      <c r="B154" s="65"/>
      <c r="D154" s="441" t="s">
        <v>624</v>
      </c>
      <c r="E154" s="442" t="s">
        <v>1210</v>
      </c>
      <c r="F154" s="328" t="s">
        <v>545</v>
      </c>
      <c r="G154" s="443">
        <v>0</v>
      </c>
      <c r="H154" s="444">
        <v>0</v>
      </c>
      <c r="I154" s="445">
        <v>12</v>
      </c>
      <c r="J154" s="446">
        <v>12</v>
      </c>
      <c r="K154" s="447">
        <v>12</v>
      </c>
    </row>
    <row r="155" spans="1:11" s="4" customFormat="1" ht="15" hidden="1" customHeight="1" outlineLevel="1" x14ac:dyDescent="0.2">
      <c r="A155" s="65"/>
      <c r="B155" s="65"/>
      <c r="D155" s="441" t="s">
        <v>625</v>
      </c>
      <c r="E155" s="442" t="s">
        <v>86</v>
      </c>
      <c r="F155" s="328" t="s">
        <v>545</v>
      </c>
      <c r="G155" s="443">
        <v>12</v>
      </c>
      <c r="H155" s="444">
        <v>20</v>
      </c>
      <c r="I155" s="445">
        <v>30</v>
      </c>
      <c r="J155" s="446">
        <v>60</v>
      </c>
      <c r="K155" s="447">
        <v>80</v>
      </c>
    </row>
    <row r="156" spans="1:11" s="4" customFormat="1" ht="15" hidden="1" customHeight="1" outlineLevel="1" x14ac:dyDescent="0.2">
      <c r="A156" s="65"/>
      <c r="B156" s="65"/>
      <c r="D156" s="441" t="s">
        <v>626</v>
      </c>
      <c r="E156" s="442" t="s">
        <v>627</v>
      </c>
      <c r="F156" s="328" t="s">
        <v>545</v>
      </c>
      <c r="G156" s="443">
        <v>12</v>
      </c>
      <c r="H156" s="444">
        <v>20</v>
      </c>
      <c r="I156" s="445">
        <v>30</v>
      </c>
      <c r="J156" s="446">
        <v>45</v>
      </c>
      <c r="K156" s="447">
        <v>60</v>
      </c>
    </row>
    <row r="157" spans="1:11" s="4" customFormat="1" ht="15" hidden="1" customHeight="1" outlineLevel="1" x14ac:dyDescent="0.2">
      <c r="A157" s="65"/>
      <c r="B157" s="65"/>
      <c r="D157" s="441" t="s">
        <v>628</v>
      </c>
      <c r="E157" s="442" t="s">
        <v>87</v>
      </c>
      <c r="F157" s="328" t="s">
        <v>545</v>
      </c>
      <c r="G157" s="443">
        <v>4</v>
      </c>
      <c r="H157" s="444">
        <v>6</v>
      </c>
      <c r="I157" s="445">
        <v>15</v>
      </c>
      <c r="J157" s="446">
        <v>20</v>
      </c>
      <c r="K157" s="447">
        <v>30</v>
      </c>
    </row>
    <row r="158" spans="1:11" s="4" customFormat="1" ht="15" hidden="1" customHeight="1" outlineLevel="1" x14ac:dyDescent="0.2">
      <c r="A158" s="65"/>
      <c r="B158" s="65"/>
      <c r="D158" s="427" t="s">
        <v>629</v>
      </c>
      <c r="E158" s="435" t="s">
        <v>96</v>
      </c>
      <c r="F158" s="436"/>
      <c r="G158" s="437"/>
      <c r="H158" s="438"/>
      <c r="I158" s="439"/>
      <c r="J158" s="439"/>
      <c r="K158" s="440"/>
    </row>
    <row r="159" spans="1:11" s="4" customFormat="1" ht="15" hidden="1" customHeight="1" outlineLevel="1" x14ac:dyDescent="0.2">
      <c r="A159" s="65"/>
      <c r="B159" s="65"/>
      <c r="D159" s="441" t="s">
        <v>630</v>
      </c>
      <c r="E159" s="442" t="s">
        <v>631</v>
      </c>
      <c r="F159" s="328" t="s">
        <v>545</v>
      </c>
      <c r="G159" s="443">
        <v>20</v>
      </c>
      <c r="H159" s="444">
        <v>50</v>
      </c>
      <c r="I159" s="445">
        <v>120</v>
      </c>
      <c r="J159" s="446">
        <v>150</v>
      </c>
      <c r="K159" s="447">
        <v>200</v>
      </c>
    </row>
    <row r="160" spans="1:11" s="4" customFormat="1" ht="15" hidden="1" customHeight="1" outlineLevel="1" x14ac:dyDescent="0.2">
      <c r="A160" s="65"/>
      <c r="B160" s="65"/>
      <c r="D160" s="441" t="s">
        <v>632</v>
      </c>
      <c r="E160" s="442" t="s">
        <v>97</v>
      </c>
      <c r="F160" s="328" t="s">
        <v>545</v>
      </c>
      <c r="G160" s="443">
        <v>10</v>
      </c>
      <c r="H160" s="444">
        <v>15</v>
      </c>
      <c r="I160" s="445">
        <v>20</v>
      </c>
      <c r="J160" s="446">
        <v>30</v>
      </c>
      <c r="K160" s="447">
        <v>40</v>
      </c>
    </row>
    <row r="161" spans="1:13" s="4" customFormat="1" ht="15" hidden="1" customHeight="1" outlineLevel="1" x14ac:dyDescent="0.2">
      <c r="A161" s="65"/>
      <c r="B161" s="65"/>
      <c r="C161" s="65"/>
      <c r="D161" s="441" t="s">
        <v>633</v>
      </c>
      <c r="E161" s="442" t="s">
        <v>382</v>
      </c>
      <c r="F161" s="328" t="s">
        <v>545</v>
      </c>
      <c r="G161" s="437"/>
      <c r="H161" s="444">
        <v>15</v>
      </c>
      <c r="I161" s="445">
        <v>15</v>
      </c>
      <c r="J161" s="446">
        <v>20</v>
      </c>
      <c r="K161" s="447">
        <v>20</v>
      </c>
    </row>
    <row r="162" spans="1:13" s="4" customFormat="1" ht="15" hidden="1" customHeight="1" outlineLevel="1" x14ac:dyDescent="0.2">
      <c r="A162" s="65"/>
      <c r="B162" s="65"/>
      <c r="C162" s="65"/>
      <c r="D162" s="427" t="s">
        <v>634</v>
      </c>
      <c r="E162" s="435" t="s">
        <v>98</v>
      </c>
      <c r="F162" s="436"/>
      <c r="G162" s="348"/>
      <c r="H162" s="453"/>
      <c r="I162" s="454"/>
      <c r="J162" s="454"/>
      <c r="K162" s="455"/>
    </row>
    <row r="163" spans="1:13" s="4" customFormat="1" ht="15" hidden="1" customHeight="1" outlineLevel="1" x14ac:dyDescent="0.2">
      <c r="A163" s="65"/>
      <c r="B163" s="65"/>
      <c r="C163" s="65"/>
      <c r="D163" s="441" t="s">
        <v>635</v>
      </c>
      <c r="E163" s="442" t="s">
        <v>636</v>
      </c>
      <c r="F163" s="328" t="s">
        <v>545</v>
      </c>
      <c r="G163" s="456">
        <v>0</v>
      </c>
      <c r="H163" s="457">
        <v>14</v>
      </c>
      <c r="I163" s="458">
        <v>14</v>
      </c>
      <c r="J163" s="459">
        <v>14</v>
      </c>
      <c r="K163" s="460">
        <v>14</v>
      </c>
    </row>
    <row r="164" spans="1:13" s="4" customFormat="1" ht="15" hidden="1" customHeight="1" outlineLevel="1" x14ac:dyDescent="0.2">
      <c r="A164" s="65"/>
      <c r="B164" s="65"/>
      <c r="C164" s="65"/>
      <c r="D164" s="441" t="s">
        <v>637</v>
      </c>
      <c r="E164" s="442" t="s">
        <v>1197</v>
      </c>
      <c r="F164" s="328" t="s">
        <v>545</v>
      </c>
      <c r="G164" s="456">
        <v>0</v>
      </c>
      <c r="H164" s="457">
        <v>0</v>
      </c>
      <c r="I164" s="458">
        <v>14</v>
      </c>
      <c r="J164" s="459">
        <v>18</v>
      </c>
      <c r="K164" s="460">
        <v>25</v>
      </c>
    </row>
    <row r="165" spans="1:13" s="4" customFormat="1" ht="15" hidden="1" customHeight="1" outlineLevel="1" x14ac:dyDescent="0.2">
      <c r="A165" s="65"/>
      <c r="C165" s="65"/>
      <c r="D165" s="461" t="s">
        <v>638</v>
      </c>
      <c r="E165" s="462" t="s">
        <v>1198</v>
      </c>
      <c r="F165" s="328" t="s">
        <v>545</v>
      </c>
      <c r="G165" s="456">
        <v>0</v>
      </c>
      <c r="H165" s="457">
        <v>0</v>
      </c>
      <c r="I165" s="458">
        <v>14</v>
      </c>
      <c r="J165" s="459">
        <v>14</v>
      </c>
      <c r="K165" s="460">
        <v>20</v>
      </c>
    </row>
    <row r="166" spans="1:13" s="4" customFormat="1" ht="15" hidden="1" customHeight="1" outlineLevel="1" x14ac:dyDescent="0.2">
      <c r="A166" s="65"/>
      <c r="C166" s="65"/>
      <c r="D166" s="463" t="s">
        <v>639</v>
      </c>
      <c r="E166" s="442" t="s">
        <v>640</v>
      </c>
      <c r="F166" s="328" t="s">
        <v>545</v>
      </c>
      <c r="G166" s="456">
        <v>20</v>
      </c>
      <c r="H166" s="457">
        <v>30</v>
      </c>
      <c r="I166" s="458">
        <v>40</v>
      </c>
      <c r="J166" s="459">
        <v>60</v>
      </c>
      <c r="K166" s="460">
        <v>80</v>
      </c>
    </row>
    <row r="167" spans="1:13" s="4" customFormat="1" ht="15" hidden="1" customHeight="1" outlineLevel="1" x14ac:dyDescent="0.2">
      <c r="A167" s="65"/>
      <c r="C167" s="65"/>
      <c r="D167" s="463" t="s">
        <v>641</v>
      </c>
      <c r="E167" s="602" t="s">
        <v>642</v>
      </c>
      <c r="F167" s="328"/>
      <c r="G167" s="456">
        <v>0</v>
      </c>
      <c r="H167" s="457">
        <v>25</v>
      </c>
      <c r="I167" s="458">
        <v>25</v>
      </c>
      <c r="J167" s="459">
        <v>50</v>
      </c>
      <c r="K167" s="460">
        <v>50</v>
      </c>
    </row>
    <row r="168" spans="1:13" s="4" customFormat="1" ht="15" hidden="1" customHeight="1" outlineLevel="1" x14ac:dyDescent="0.2">
      <c r="A168" s="65"/>
      <c r="C168" s="65"/>
      <c r="D168" s="441" t="s">
        <v>643</v>
      </c>
      <c r="E168" s="442" t="s">
        <v>100</v>
      </c>
      <c r="F168" s="328" t="s">
        <v>545</v>
      </c>
      <c r="G168" s="456">
        <v>6</v>
      </c>
      <c r="H168" s="457">
        <v>20</v>
      </c>
      <c r="I168" s="458">
        <v>40</v>
      </c>
      <c r="J168" s="459">
        <v>60</v>
      </c>
      <c r="K168" s="460">
        <v>80</v>
      </c>
    </row>
    <row r="169" spans="1:13" s="4" customFormat="1" ht="15" hidden="1" customHeight="1" outlineLevel="1" x14ac:dyDescent="0.2">
      <c r="A169" s="65"/>
      <c r="C169" s="65"/>
      <c r="D169" s="441" t="s">
        <v>644</v>
      </c>
      <c r="E169" s="442" t="s">
        <v>101</v>
      </c>
      <c r="F169" s="328" t="s">
        <v>545</v>
      </c>
      <c r="G169" s="456">
        <v>6</v>
      </c>
      <c r="H169" s="457">
        <v>10</v>
      </c>
      <c r="I169" s="464">
        <v>20</v>
      </c>
      <c r="J169" s="465">
        <v>20</v>
      </c>
      <c r="K169" s="466">
        <v>20</v>
      </c>
    </row>
    <row r="170" spans="1:13" s="4" customFormat="1" ht="15" hidden="1" customHeight="1" outlineLevel="1" x14ac:dyDescent="0.2">
      <c r="A170" s="65"/>
      <c r="B170" s="65"/>
      <c r="C170" s="65"/>
      <c r="D170" s="441" t="s">
        <v>645</v>
      </c>
      <c r="E170" s="442" t="s">
        <v>102</v>
      </c>
      <c r="F170" s="328" t="s">
        <v>545</v>
      </c>
      <c r="G170" s="456">
        <v>0</v>
      </c>
      <c r="H170" s="457">
        <v>10</v>
      </c>
      <c r="I170" s="458">
        <v>20</v>
      </c>
      <c r="J170" s="459">
        <v>30</v>
      </c>
      <c r="K170" s="460">
        <v>40</v>
      </c>
    </row>
    <row r="171" spans="1:13" s="4" customFormat="1" ht="15" hidden="1" customHeight="1" outlineLevel="1" x14ac:dyDescent="0.2">
      <c r="A171" s="65"/>
      <c r="B171" s="65"/>
      <c r="C171" s="65"/>
      <c r="D171" s="441" t="s">
        <v>646</v>
      </c>
      <c r="E171" s="442" t="s">
        <v>103</v>
      </c>
      <c r="F171" s="328" t="s">
        <v>545</v>
      </c>
      <c r="G171" s="456">
        <v>0</v>
      </c>
      <c r="H171" s="457">
        <v>10</v>
      </c>
      <c r="I171" s="458">
        <v>20</v>
      </c>
      <c r="J171" s="459">
        <v>30</v>
      </c>
      <c r="K171" s="460">
        <v>40</v>
      </c>
    </row>
    <row r="172" spans="1:13" s="4" customFormat="1" ht="15" hidden="1" customHeight="1" outlineLevel="1" x14ac:dyDescent="0.2">
      <c r="A172" s="65"/>
      <c r="B172" s="65"/>
      <c r="C172" s="65"/>
      <c r="D172" s="778" t="s">
        <v>423</v>
      </c>
      <c r="E172" s="779"/>
      <c r="F172" s="467" t="s">
        <v>545</v>
      </c>
      <c r="G172" s="468">
        <f>SUM(G140:G171)</f>
        <v>170</v>
      </c>
      <c r="H172" s="469">
        <f t="shared" ref="H172:K172" si="11">SUM(H140:H171)</f>
        <v>392</v>
      </c>
      <c r="I172" s="468">
        <f t="shared" si="11"/>
        <v>725</v>
      </c>
      <c r="J172" s="468">
        <f t="shared" si="11"/>
        <v>1028</v>
      </c>
      <c r="K172" s="470">
        <f t="shared" si="11"/>
        <v>1376</v>
      </c>
    </row>
    <row r="173" spans="1:13" s="4" customFormat="1" ht="15" hidden="1" customHeight="1" outlineLevel="1" x14ac:dyDescent="0.2">
      <c r="A173" s="65"/>
      <c r="B173" s="65"/>
      <c r="C173" s="65"/>
      <c r="H173" s="115"/>
    </row>
    <row r="174" spans="1:13" s="4" customFormat="1" ht="15" hidden="1" customHeight="1" outlineLevel="1" x14ac:dyDescent="0.2">
      <c r="A174" s="65"/>
      <c r="B174" s="65"/>
      <c r="C174" s="65"/>
      <c r="H174" s="115"/>
    </row>
    <row r="175" spans="1:13" s="4" customFormat="1" ht="15" hidden="1" customHeight="1" outlineLevel="1" x14ac:dyDescent="0.2">
      <c r="A175" s="65"/>
      <c r="B175" s="80" t="s">
        <v>485</v>
      </c>
      <c r="D175" s="81" t="s">
        <v>447</v>
      </c>
      <c r="E175" s="81" t="s">
        <v>18</v>
      </c>
      <c r="F175" s="81" t="s">
        <v>25</v>
      </c>
      <c r="G175" s="81" t="s">
        <v>31</v>
      </c>
      <c r="H175" s="214" t="s">
        <v>32</v>
      </c>
      <c r="I175" s="81" t="s">
        <v>63</v>
      </c>
      <c r="J175" s="81" t="s">
        <v>64</v>
      </c>
      <c r="K175" s="82" t="s">
        <v>448</v>
      </c>
      <c r="M175" s="79"/>
    </row>
    <row r="176" spans="1:13" s="4" customFormat="1" ht="15" hidden="1" customHeight="1" outlineLevel="1" x14ac:dyDescent="0.2">
      <c r="A176" s="65"/>
      <c r="B176" s="26" t="s">
        <v>1082</v>
      </c>
      <c r="D176" s="26" t="s">
        <v>449</v>
      </c>
      <c r="E176" s="83">
        <v>4700</v>
      </c>
      <c r="F176" s="83">
        <v>6000</v>
      </c>
      <c r="G176" s="83">
        <v>5400</v>
      </c>
      <c r="H176" s="159">
        <v>2600</v>
      </c>
      <c r="I176" s="83">
        <v>4500</v>
      </c>
      <c r="J176" s="83">
        <v>6300</v>
      </c>
      <c r="K176" s="84">
        <v>180</v>
      </c>
      <c r="M176" s="79"/>
    </row>
    <row r="177" spans="1:13" s="4" customFormat="1" ht="15" hidden="1" customHeight="1" outlineLevel="1" x14ac:dyDescent="0.2">
      <c r="A177" s="65"/>
      <c r="B177" s="26" t="s">
        <v>1083</v>
      </c>
      <c r="D177" s="26" t="s">
        <v>450</v>
      </c>
      <c r="E177" s="83">
        <v>6100</v>
      </c>
      <c r="F177" s="83">
        <v>9000</v>
      </c>
      <c r="G177" s="83">
        <v>7200</v>
      </c>
      <c r="H177" s="159">
        <v>3600</v>
      </c>
      <c r="I177" s="83">
        <v>6300</v>
      </c>
      <c r="J177" s="83">
        <v>8900</v>
      </c>
      <c r="K177" s="84">
        <v>300</v>
      </c>
      <c r="M177" s="79"/>
    </row>
    <row r="178" spans="1:13" s="4" customFormat="1" ht="15" hidden="1" customHeight="1" outlineLevel="1" x14ac:dyDescent="0.2">
      <c r="A178" s="65"/>
      <c r="B178" s="26" t="s">
        <v>876</v>
      </c>
      <c r="D178" s="26" t="s">
        <v>451</v>
      </c>
      <c r="E178" s="83">
        <v>8300</v>
      </c>
      <c r="F178" s="83">
        <v>11800</v>
      </c>
      <c r="G178" s="83">
        <v>9500</v>
      </c>
      <c r="H178" s="159">
        <v>4700</v>
      </c>
      <c r="I178" s="83">
        <v>9600</v>
      </c>
      <c r="J178" s="83">
        <v>16700</v>
      </c>
      <c r="K178" s="84">
        <v>470</v>
      </c>
      <c r="M178" s="79"/>
    </row>
    <row r="179" spans="1:13" s="4" customFormat="1" ht="15" hidden="1" customHeight="1" outlineLevel="1" x14ac:dyDescent="0.2">
      <c r="A179" s="65"/>
      <c r="B179" s="65"/>
      <c r="D179" s="80" t="s">
        <v>597</v>
      </c>
      <c r="E179" s="83">
        <v>0</v>
      </c>
      <c r="F179" s="83">
        <v>0</v>
      </c>
      <c r="G179" s="83">
        <v>0</v>
      </c>
      <c r="H179" s="159">
        <v>0</v>
      </c>
      <c r="I179" s="83">
        <v>0</v>
      </c>
      <c r="J179" s="83">
        <v>0</v>
      </c>
      <c r="K179" s="84">
        <v>0</v>
      </c>
      <c r="M179" s="79"/>
    </row>
    <row r="180" spans="1:13" s="4" customFormat="1" ht="15" hidden="1" customHeight="1" outlineLevel="1" x14ac:dyDescent="0.2">
      <c r="A180" s="65"/>
      <c r="B180" s="80" t="s">
        <v>485</v>
      </c>
      <c r="H180" s="115"/>
      <c r="M180" s="79"/>
    </row>
    <row r="181" spans="1:13" s="4" customFormat="1" ht="15" hidden="1" customHeight="1" outlineLevel="1" x14ac:dyDescent="0.2">
      <c r="A181" s="65"/>
      <c r="B181" s="26" t="s">
        <v>470</v>
      </c>
      <c r="D181" s="85">
        <v>0</v>
      </c>
      <c r="F181" s="80" t="s">
        <v>485</v>
      </c>
      <c r="H181" s="215">
        <v>0</v>
      </c>
      <c r="M181" s="79"/>
    </row>
    <row r="182" spans="1:13" s="4" customFormat="1" ht="15" hidden="1" customHeight="1" outlineLevel="1" x14ac:dyDescent="0.2">
      <c r="A182" s="65"/>
      <c r="B182" s="26" t="s">
        <v>461</v>
      </c>
      <c r="D182" s="85">
        <v>0.01</v>
      </c>
      <c r="F182" s="85" t="s">
        <v>18</v>
      </c>
      <c r="H182" s="158">
        <v>1</v>
      </c>
      <c r="M182" s="79"/>
    </row>
    <row r="183" spans="1:13" s="4" customFormat="1" ht="15" hidden="1" customHeight="1" outlineLevel="1" x14ac:dyDescent="0.2">
      <c r="A183" s="65"/>
      <c r="B183" s="26" t="s">
        <v>484</v>
      </c>
      <c r="D183" s="85">
        <v>0.02</v>
      </c>
      <c r="F183" s="85" t="s">
        <v>25</v>
      </c>
      <c r="H183" s="158">
        <v>2</v>
      </c>
      <c r="M183" s="79"/>
    </row>
    <row r="184" spans="1:13" s="4" customFormat="1" ht="15" hidden="1" customHeight="1" outlineLevel="1" x14ac:dyDescent="0.2">
      <c r="A184" s="65"/>
      <c r="B184" s="26" t="s">
        <v>457</v>
      </c>
      <c r="D184" s="85">
        <v>0.03</v>
      </c>
      <c r="F184" s="85" t="s">
        <v>31</v>
      </c>
      <c r="H184" s="158">
        <v>3</v>
      </c>
      <c r="M184" s="79"/>
    </row>
    <row r="185" spans="1:13" s="4" customFormat="1" ht="15" hidden="1" customHeight="1" outlineLevel="1" x14ac:dyDescent="0.2">
      <c r="A185" s="65"/>
      <c r="B185" s="26" t="s">
        <v>465</v>
      </c>
      <c r="D185" s="85">
        <v>0.04</v>
      </c>
      <c r="F185" s="85" t="s">
        <v>32</v>
      </c>
      <c r="H185" s="158">
        <v>4</v>
      </c>
      <c r="M185" s="79"/>
    </row>
    <row r="186" spans="1:13" s="4" customFormat="1" ht="15" hidden="1" customHeight="1" outlineLevel="1" x14ac:dyDescent="0.2">
      <c r="A186" s="65"/>
      <c r="B186" s="26" t="s">
        <v>469</v>
      </c>
      <c r="D186" s="85">
        <v>0.05</v>
      </c>
      <c r="F186" s="85" t="s">
        <v>63</v>
      </c>
      <c r="H186" s="158">
        <v>5</v>
      </c>
      <c r="M186" s="79"/>
    </row>
    <row r="187" spans="1:13" s="4" customFormat="1" ht="15" hidden="1" customHeight="1" outlineLevel="1" x14ac:dyDescent="0.2">
      <c r="A187" s="65"/>
      <c r="D187" s="85">
        <v>0.06</v>
      </c>
      <c r="F187" s="85" t="s">
        <v>64</v>
      </c>
      <c r="H187" s="158">
        <v>6</v>
      </c>
      <c r="M187" s="79"/>
    </row>
    <row r="188" spans="1:13" s="4" customFormat="1" ht="15" hidden="1" customHeight="1" outlineLevel="1" x14ac:dyDescent="0.2">
      <c r="A188" s="65"/>
      <c r="B188" s="80" t="s">
        <v>485</v>
      </c>
      <c r="D188" s="85">
        <v>7.0000000000000007E-2</v>
      </c>
      <c r="F188" s="85" t="s">
        <v>137</v>
      </c>
      <c r="H188" s="158">
        <v>7</v>
      </c>
      <c r="M188" s="79"/>
    </row>
    <row r="189" spans="1:13" s="4" customFormat="1" ht="15" hidden="1" customHeight="1" outlineLevel="1" x14ac:dyDescent="0.2">
      <c r="A189" s="65"/>
      <c r="B189" s="26" t="s">
        <v>1219</v>
      </c>
      <c r="D189" s="85">
        <v>0.08</v>
      </c>
      <c r="F189" s="26" t="s">
        <v>71</v>
      </c>
      <c r="H189" s="158">
        <v>8</v>
      </c>
      <c r="M189" s="79"/>
    </row>
    <row r="190" spans="1:13" s="4" customFormat="1" ht="15" hidden="1" customHeight="1" outlineLevel="1" x14ac:dyDescent="0.2">
      <c r="A190" s="65"/>
      <c r="B190" s="26" t="s">
        <v>1220</v>
      </c>
      <c r="D190" s="85">
        <v>0.09</v>
      </c>
      <c r="F190" s="26" t="s">
        <v>72</v>
      </c>
      <c r="H190" s="158">
        <v>9</v>
      </c>
      <c r="M190" s="79"/>
    </row>
    <row r="191" spans="1:13" s="4" customFormat="1" ht="15" hidden="1" customHeight="1" outlineLevel="1" x14ac:dyDescent="0.2">
      <c r="A191" s="65"/>
      <c r="B191" s="26" t="s">
        <v>462</v>
      </c>
      <c r="D191" s="85">
        <v>0.1</v>
      </c>
      <c r="F191" s="43" t="s">
        <v>73</v>
      </c>
      <c r="H191" s="158">
        <v>10</v>
      </c>
      <c r="M191" s="79"/>
    </row>
    <row r="192" spans="1:13" s="4" customFormat="1" ht="15" hidden="1" customHeight="1" outlineLevel="1" x14ac:dyDescent="0.2">
      <c r="A192" s="65"/>
      <c r="B192" s="26" t="s">
        <v>464</v>
      </c>
      <c r="D192" s="85">
        <v>0.11</v>
      </c>
      <c r="H192" s="158">
        <v>11</v>
      </c>
      <c r="M192" s="79"/>
    </row>
    <row r="193" spans="1:13" s="4" customFormat="1" ht="15" hidden="1" customHeight="1" outlineLevel="1" x14ac:dyDescent="0.2">
      <c r="A193" s="65"/>
      <c r="B193" s="26" t="s">
        <v>458</v>
      </c>
      <c r="D193" s="85">
        <v>0.12</v>
      </c>
      <c r="H193" s="158">
        <v>12</v>
      </c>
      <c r="M193" s="79"/>
    </row>
    <row r="194" spans="1:13" s="4" customFormat="1" ht="15" hidden="1" customHeight="1" outlineLevel="1" x14ac:dyDescent="0.2">
      <c r="A194" s="65"/>
      <c r="B194" s="26" t="s">
        <v>1200</v>
      </c>
      <c r="D194" s="85">
        <v>0.13</v>
      </c>
      <c r="H194" s="158">
        <v>13</v>
      </c>
      <c r="M194" s="79"/>
    </row>
    <row r="195" spans="1:13" s="4" customFormat="1" ht="15" hidden="1" customHeight="1" outlineLevel="1" x14ac:dyDescent="0.2">
      <c r="A195" s="65"/>
      <c r="B195" s="26" t="s">
        <v>472</v>
      </c>
      <c r="D195" s="85">
        <v>0.14000000000000001</v>
      </c>
      <c r="H195" s="158">
        <v>14</v>
      </c>
      <c r="M195" s="79"/>
    </row>
    <row r="196" spans="1:13" s="4" customFormat="1" ht="15" hidden="1" customHeight="1" outlineLevel="1" x14ac:dyDescent="0.2">
      <c r="A196" s="65"/>
      <c r="B196" s="26" t="s">
        <v>525</v>
      </c>
      <c r="D196" s="85">
        <v>0.15</v>
      </c>
      <c r="H196" s="158">
        <v>15</v>
      </c>
      <c r="M196" s="79"/>
    </row>
    <row r="197" spans="1:13" s="4" customFormat="1" ht="15" hidden="1" customHeight="1" outlineLevel="1" x14ac:dyDescent="0.2">
      <c r="A197" s="65"/>
      <c r="B197" s="26" t="s">
        <v>1201</v>
      </c>
      <c r="D197" s="85">
        <v>0.16</v>
      </c>
      <c r="H197" s="158">
        <v>16</v>
      </c>
      <c r="M197" s="79"/>
    </row>
    <row r="198" spans="1:13" s="4" customFormat="1" ht="15" hidden="1" customHeight="1" outlineLevel="1" x14ac:dyDescent="0.2">
      <c r="A198" s="65"/>
      <c r="B198" s="26" t="s">
        <v>466</v>
      </c>
      <c r="D198" s="85">
        <v>0.17</v>
      </c>
      <c r="H198" s="158">
        <v>17</v>
      </c>
      <c r="M198" s="79"/>
    </row>
    <row r="199" spans="1:13" s="4" customFormat="1" ht="15" hidden="1" customHeight="1" outlineLevel="1" x14ac:dyDescent="0.2">
      <c r="A199" s="65"/>
      <c r="D199" s="85">
        <v>0.18</v>
      </c>
      <c r="H199" s="158">
        <v>18</v>
      </c>
      <c r="M199" s="79"/>
    </row>
    <row r="200" spans="1:13" s="4" customFormat="1" ht="15" hidden="1" customHeight="1" outlineLevel="1" x14ac:dyDescent="0.2">
      <c r="A200" s="65"/>
      <c r="B200" s="80" t="s">
        <v>485</v>
      </c>
      <c r="D200" s="85">
        <v>0.19</v>
      </c>
      <c r="H200" s="158">
        <v>19</v>
      </c>
      <c r="M200" s="79"/>
    </row>
    <row r="201" spans="1:13" s="4" customFormat="1" ht="15" hidden="1" customHeight="1" outlineLevel="1" x14ac:dyDescent="0.2">
      <c r="A201" s="65"/>
      <c r="B201" s="26" t="s">
        <v>471</v>
      </c>
      <c r="D201" s="85">
        <v>0.2</v>
      </c>
      <c r="H201" s="158">
        <v>20</v>
      </c>
      <c r="M201" s="79"/>
    </row>
    <row r="202" spans="1:13" s="4" customFormat="1" ht="15" hidden="1" customHeight="1" outlineLevel="1" x14ac:dyDescent="0.2">
      <c r="A202" s="65"/>
      <c r="B202" s="26" t="s">
        <v>1217</v>
      </c>
      <c r="D202" s="85">
        <v>0.21</v>
      </c>
      <c r="H202" s="158">
        <v>21</v>
      </c>
      <c r="M202" s="79"/>
    </row>
    <row r="203" spans="1:13" s="4" customFormat="1" ht="15" hidden="1" customHeight="1" outlineLevel="1" x14ac:dyDescent="0.2">
      <c r="A203" s="65"/>
      <c r="B203" s="26" t="s">
        <v>1218</v>
      </c>
      <c r="D203" s="85">
        <v>0.22</v>
      </c>
      <c r="H203" s="158">
        <v>22</v>
      </c>
      <c r="M203" s="79"/>
    </row>
    <row r="204" spans="1:13" s="4" customFormat="1" ht="15" hidden="1" customHeight="1" outlineLevel="1" x14ac:dyDescent="0.2">
      <c r="A204" s="65"/>
      <c r="B204" s="26" t="s">
        <v>463</v>
      </c>
      <c r="D204" s="85">
        <v>0.23</v>
      </c>
      <c r="H204" s="158">
        <v>23</v>
      </c>
      <c r="M204" s="79"/>
    </row>
    <row r="205" spans="1:13" s="4" customFormat="1" ht="15" hidden="1" customHeight="1" outlineLevel="1" x14ac:dyDescent="0.2">
      <c r="A205" s="65"/>
      <c r="B205" s="26" t="s">
        <v>714</v>
      </c>
      <c r="D205" s="85">
        <v>0.24</v>
      </c>
      <c r="H205" s="158">
        <v>24</v>
      </c>
      <c r="M205" s="79"/>
    </row>
    <row r="206" spans="1:13" s="4" customFormat="1" ht="15" hidden="1" customHeight="1" outlineLevel="1" x14ac:dyDescent="0.2">
      <c r="A206" s="65"/>
      <c r="B206" s="26" t="s">
        <v>1202</v>
      </c>
      <c r="D206" s="85">
        <v>0.25</v>
      </c>
      <c r="H206" s="158">
        <v>25</v>
      </c>
      <c r="M206" s="79"/>
    </row>
    <row r="207" spans="1:13" s="4" customFormat="1" ht="15" hidden="1" customHeight="1" outlineLevel="1" x14ac:dyDescent="0.2">
      <c r="B207" s="26" t="s">
        <v>473</v>
      </c>
      <c r="D207" s="85">
        <v>0.26</v>
      </c>
      <c r="H207" s="158">
        <v>26</v>
      </c>
      <c r="M207" s="79"/>
    </row>
    <row r="208" spans="1:13" s="4" customFormat="1" ht="15" hidden="1" customHeight="1" outlineLevel="1" x14ac:dyDescent="0.2">
      <c r="B208" s="26" t="s">
        <v>1205</v>
      </c>
      <c r="D208" s="85">
        <v>0.27</v>
      </c>
      <c r="H208" s="158">
        <v>27</v>
      </c>
      <c r="M208" s="79"/>
    </row>
    <row r="209" spans="2:13" s="4" customFormat="1" ht="15" hidden="1" customHeight="1" outlineLevel="1" x14ac:dyDescent="0.2">
      <c r="B209" s="26" t="s">
        <v>474</v>
      </c>
      <c r="D209" s="85">
        <v>0.28000000000000003</v>
      </c>
      <c r="H209" s="158">
        <v>28</v>
      </c>
      <c r="M209" s="79"/>
    </row>
    <row r="210" spans="2:13" s="4" customFormat="1" ht="15" hidden="1" customHeight="1" outlineLevel="1" x14ac:dyDescent="0.2">
      <c r="B210" s="26" t="s">
        <v>1206</v>
      </c>
      <c r="D210" s="85">
        <v>0.28999999999999998</v>
      </c>
      <c r="H210" s="158">
        <v>29</v>
      </c>
      <c r="M210" s="79"/>
    </row>
    <row r="211" spans="2:13" s="4" customFormat="1" ht="15" hidden="1" customHeight="1" outlineLevel="1" x14ac:dyDescent="0.2">
      <c r="B211" s="26" t="s">
        <v>468</v>
      </c>
      <c r="D211" s="85">
        <v>0.3</v>
      </c>
      <c r="H211" s="158">
        <v>30</v>
      </c>
      <c r="M211" s="79"/>
    </row>
    <row r="212" spans="2:13" s="4" customFormat="1" ht="15" hidden="1" customHeight="1" outlineLevel="1" x14ac:dyDescent="0.2">
      <c r="B212" s="26" t="s">
        <v>1203</v>
      </c>
      <c r="D212" s="85">
        <v>0.35</v>
      </c>
      <c r="H212" s="158">
        <v>31</v>
      </c>
      <c r="M212" s="79"/>
    </row>
    <row r="213" spans="2:13" s="4" customFormat="1" ht="15" hidden="1" customHeight="1" outlineLevel="1" x14ac:dyDescent="0.2">
      <c r="B213" s="26" t="s">
        <v>467</v>
      </c>
      <c r="D213" s="85">
        <v>0.4</v>
      </c>
      <c r="H213" s="158">
        <v>32</v>
      </c>
      <c r="M213" s="79"/>
    </row>
    <row r="214" spans="2:13" s="4" customFormat="1" ht="15" hidden="1" customHeight="1" outlineLevel="1" x14ac:dyDescent="0.2">
      <c r="B214" s="26" t="s">
        <v>1204</v>
      </c>
      <c r="D214" s="85">
        <v>0.45</v>
      </c>
      <c r="H214" s="158">
        <v>33</v>
      </c>
      <c r="M214" s="79"/>
    </row>
    <row r="215" spans="2:13" s="4" customFormat="1" ht="15" hidden="1" customHeight="1" outlineLevel="1" x14ac:dyDescent="0.2">
      <c r="D215" s="85">
        <v>0.5</v>
      </c>
      <c r="H215" s="158">
        <v>34</v>
      </c>
      <c r="M215" s="79"/>
    </row>
    <row r="216" spans="2:13" s="4" customFormat="1" ht="15" hidden="1" customHeight="1" outlineLevel="1" x14ac:dyDescent="0.2">
      <c r="B216" s="26" t="s">
        <v>485</v>
      </c>
      <c r="D216" s="85">
        <v>0.55000000000000004</v>
      </c>
      <c r="H216" s="158">
        <v>35</v>
      </c>
      <c r="M216" s="79"/>
    </row>
    <row r="217" spans="2:13" s="4" customFormat="1" ht="15" hidden="1" customHeight="1" outlineLevel="1" x14ac:dyDescent="0.2">
      <c r="B217" s="26" t="s">
        <v>1199</v>
      </c>
      <c r="D217" s="85">
        <v>0.6</v>
      </c>
      <c r="H217" s="158">
        <v>36</v>
      </c>
      <c r="M217" s="79"/>
    </row>
    <row r="218" spans="2:13" s="4" customFormat="1" ht="15" hidden="1" customHeight="1" outlineLevel="1" x14ac:dyDescent="0.2">
      <c r="B218" s="26" t="s">
        <v>871</v>
      </c>
      <c r="D218" s="85">
        <v>0.65</v>
      </c>
      <c r="H218" s="158">
        <v>37</v>
      </c>
      <c r="M218" s="79"/>
    </row>
    <row r="219" spans="2:13" s="4" customFormat="1" ht="15" hidden="1" customHeight="1" outlineLevel="1" x14ac:dyDescent="0.2">
      <c r="B219" s="26" t="s">
        <v>867</v>
      </c>
      <c r="D219" s="85">
        <v>0.7</v>
      </c>
      <c r="H219" s="158">
        <v>38</v>
      </c>
      <c r="M219" s="79"/>
    </row>
    <row r="220" spans="2:13" s="4" customFormat="1" ht="15" hidden="1" customHeight="1" outlineLevel="1" x14ac:dyDescent="0.2">
      <c r="B220" s="26" t="s">
        <v>869</v>
      </c>
      <c r="D220" s="85">
        <v>0.75</v>
      </c>
      <c r="H220" s="158">
        <v>39</v>
      </c>
      <c r="M220" s="79"/>
    </row>
    <row r="221" spans="2:13" s="4" customFormat="1" ht="15" hidden="1" customHeight="1" outlineLevel="1" x14ac:dyDescent="0.2">
      <c r="B221" s="26" t="s">
        <v>868</v>
      </c>
      <c r="D221" s="85">
        <v>0.8</v>
      </c>
      <c r="H221" s="158">
        <v>40</v>
      </c>
      <c r="M221" s="79"/>
    </row>
    <row r="222" spans="2:13" s="4" customFormat="1" ht="15" hidden="1" customHeight="1" outlineLevel="1" x14ac:dyDescent="0.2">
      <c r="B222" s="26" t="s">
        <v>872</v>
      </c>
      <c r="D222" s="85">
        <v>0.85</v>
      </c>
      <c r="H222" s="158">
        <v>41</v>
      </c>
      <c r="M222" s="79"/>
    </row>
    <row r="223" spans="2:13" s="4" customFormat="1" ht="15" hidden="1" customHeight="1" outlineLevel="1" x14ac:dyDescent="0.2">
      <c r="B223" s="26" t="s">
        <v>875</v>
      </c>
      <c r="D223" s="85">
        <v>0.9</v>
      </c>
      <c r="H223" s="158">
        <v>42</v>
      </c>
      <c r="M223" s="79"/>
    </row>
    <row r="224" spans="2:13" s="4" customFormat="1" ht="15" hidden="1" customHeight="1" outlineLevel="1" x14ac:dyDescent="0.2">
      <c r="B224" s="26" t="s">
        <v>870</v>
      </c>
      <c r="D224" s="85">
        <v>0.95</v>
      </c>
      <c r="H224" s="158">
        <v>43</v>
      </c>
      <c r="M224" s="79"/>
    </row>
    <row r="225" spans="2:13" s="4" customFormat="1" ht="15" hidden="1" customHeight="1" outlineLevel="1" x14ac:dyDescent="0.2">
      <c r="B225" s="26" t="s">
        <v>877</v>
      </c>
      <c r="D225" s="85">
        <v>1</v>
      </c>
      <c r="H225" s="158">
        <v>44</v>
      </c>
      <c r="M225" s="79"/>
    </row>
    <row r="226" spans="2:13" s="4" customFormat="1" ht="15" hidden="1" customHeight="1" outlineLevel="1" x14ac:dyDescent="0.2">
      <c r="B226" s="26" t="s">
        <v>873</v>
      </c>
      <c r="D226" s="66"/>
      <c r="H226" s="158">
        <v>45</v>
      </c>
      <c r="M226" s="79"/>
    </row>
    <row r="227" spans="2:13" s="4" customFormat="1" ht="15" hidden="1" customHeight="1" outlineLevel="1" x14ac:dyDescent="0.2">
      <c r="B227" s="26" t="s">
        <v>878</v>
      </c>
      <c r="C227" s="65"/>
      <c r="D227" s="85">
        <v>0</v>
      </c>
      <c r="E227" s="66"/>
      <c r="H227" s="158">
        <v>46</v>
      </c>
      <c r="I227" s="67"/>
      <c r="J227" s="67"/>
      <c r="K227" s="65"/>
      <c r="L227" s="65"/>
      <c r="M227" s="79"/>
    </row>
    <row r="228" spans="2:13" s="4" customFormat="1" ht="15" hidden="1" customHeight="1" outlineLevel="1" x14ac:dyDescent="0.2">
      <c r="B228" s="65"/>
      <c r="C228" s="65"/>
      <c r="D228" s="85">
        <v>0.05</v>
      </c>
      <c r="E228" s="66"/>
      <c r="F228" s="67"/>
      <c r="G228" s="65"/>
      <c r="H228" s="158">
        <v>47</v>
      </c>
      <c r="I228" s="67"/>
      <c r="J228" s="67"/>
      <c r="K228" s="65"/>
      <c r="L228" s="65"/>
      <c r="M228" s="79"/>
    </row>
    <row r="229" spans="2:13" s="4" customFormat="1" ht="15" hidden="1" customHeight="1" outlineLevel="1" x14ac:dyDescent="0.2">
      <c r="B229" s="26" t="s">
        <v>485</v>
      </c>
      <c r="C229" s="65"/>
      <c r="D229" s="85">
        <v>0.1</v>
      </c>
      <c r="E229" s="66"/>
      <c r="F229" s="67"/>
      <c r="G229" s="65"/>
      <c r="H229" s="158">
        <v>48</v>
      </c>
      <c r="I229" s="67"/>
      <c r="J229" s="67"/>
      <c r="K229" s="65"/>
      <c r="L229" s="65"/>
      <c r="M229" s="79"/>
    </row>
    <row r="230" spans="2:13" s="4" customFormat="1" ht="15" hidden="1" customHeight="1" outlineLevel="1" x14ac:dyDescent="0.2">
      <c r="B230" s="135" t="s">
        <v>518</v>
      </c>
      <c r="C230" s="65"/>
      <c r="D230" s="26" t="s">
        <v>485</v>
      </c>
      <c r="E230" s="66"/>
      <c r="F230" s="67"/>
      <c r="G230" s="65"/>
      <c r="H230" s="158">
        <v>49</v>
      </c>
      <c r="I230" s="67"/>
      <c r="J230" s="67"/>
      <c r="K230" s="65"/>
      <c r="L230" s="65"/>
      <c r="M230" s="79"/>
    </row>
    <row r="231" spans="2:13" s="4" customFormat="1" ht="15" hidden="1" customHeight="1" outlineLevel="1" x14ac:dyDescent="0.2">
      <c r="B231" s="135" t="s">
        <v>519</v>
      </c>
      <c r="C231" s="65"/>
      <c r="D231" s="148" t="s">
        <v>925</v>
      </c>
      <c r="E231" s="66"/>
      <c r="F231" s="67"/>
      <c r="G231" s="65"/>
      <c r="H231" s="158">
        <v>50</v>
      </c>
      <c r="I231" s="67"/>
      <c r="J231" s="67"/>
      <c r="K231" s="65"/>
      <c r="L231" s="65"/>
      <c r="M231" s="79"/>
    </row>
    <row r="232" spans="2:13" s="4" customFormat="1" ht="15" hidden="1" customHeight="1" outlineLevel="1" x14ac:dyDescent="0.2">
      <c r="B232" s="135" t="s">
        <v>520</v>
      </c>
      <c r="C232" s="65"/>
      <c r="D232" s="148" t="s">
        <v>926</v>
      </c>
      <c r="E232" s="66"/>
      <c r="F232" s="67"/>
      <c r="G232" s="65"/>
      <c r="H232" s="67"/>
      <c r="I232" s="67"/>
      <c r="J232" s="67"/>
      <c r="K232" s="65"/>
      <c r="L232" s="65"/>
      <c r="M232" s="79"/>
    </row>
    <row r="233" spans="2:13" s="4" customFormat="1" ht="15" customHeight="1" collapsed="1" x14ac:dyDescent="0.2">
      <c r="F233" s="5"/>
      <c r="H233" s="115"/>
    </row>
    <row r="234" spans="2:13" s="4" customFormat="1" ht="15" customHeight="1" x14ac:dyDescent="0.2">
      <c r="F234" s="5"/>
      <c r="H234" s="115"/>
    </row>
    <row r="235" spans="2:13" s="4" customFormat="1" ht="15" customHeight="1" x14ac:dyDescent="0.2">
      <c r="F235" s="5"/>
      <c r="H235" s="115"/>
    </row>
    <row r="236" spans="2:13" s="4" customFormat="1" ht="15" customHeight="1" x14ac:dyDescent="0.2">
      <c r="F236" s="5"/>
      <c r="H236" s="115"/>
    </row>
    <row r="237" spans="2:13" s="4" customFormat="1" ht="15" customHeight="1" x14ac:dyDescent="0.2">
      <c r="F237" s="5"/>
      <c r="H237" s="115"/>
    </row>
    <row r="238" spans="2:13" s="4" customFormat="1" ht="15" customHeight="1" x14ac:dyDescent="0.2">
      <c r="F238" s="5"/>
      <c r="H238" s="115"/>
    </row>
    <row r="239" spans="2:13" s="4" customFormat="1" ht="15" customHeight="1" x14ac:dyDescent="0.2">
      <c r="F239" s="5"/>
      <c r="H239" s="115"/>
    </row>
    <row r="240" spans="2:13" s="4" customFormat="1" ht="15" customHeight="1" x14ac:dyDescent="0.2">
      <c r="F240" s="5"/>
      <c r="H240" s="115"/>
    </row>
    <row r="241" spans="6:8" s="4" customFormat="1" ht="15" customHeight="1" x14ac:dyDescent="0.2">
      <c r="F241" s="5"/>
      <c r="H241" s="115"/>
    </row>
    <row r="242" spans="6:8" s="4" customFormat="1" ht="15" customHeight="1" x14ac:dyDescent="0.2">
      <c r="F242" s="5"/>
      <c r="H242" s="115"/>
    </row>
    <row r="243" spans="6:8" s="4" customFormat="1" ht="15" customHeight="1" x14ac:dyDescent="0.2">
      <c r="F243" s="5"/>
      <c r="H243" s="115"/>
    </row>
    <row r="244" spans="6:8" s="4" customFormat="1" ht="15" customHeight="1" x14ac:dyDescent="0.2">
      <c r="F244" s="5"/>
      <c r="H244" s="115"/>
    </row>
    <row r="245" spans="6:8" s="4" customFormat="1" ht="15" customHeight="1" x14ac:dyDescent="0.2">
      <c r="F245" s="5"/>
      <c r="H245" s="115"/>
    </row>
    <row r="246" spans="6:8" s="4" customFormat="1" ht="15" customHeight="1" x14ac:dyDescent="0.2">
      <c r="F246" s="5"/>
      <c r="H246" s="115"/>
    </row>
    <row r="247" spans="6:8" s="4" customFormat="1" ht="15" customHeight="1" x14ac:dyDescent="0.2">
      <c r="F247" s="5"/>
      <c r="H247" s="115"/>
    </row>
    <row r="248" spans="6:8" s="4" customFormat="1" ht="15" customHeight="1" x14ac:dyDescent="0.2">
      <c r="F248" s="5"/>
      <c r="H248" s="115"/>
    </row>
    <row r="249" spans="6:8" s="4" customFormat="1" ht="15" customHeight="1" x14ac:dyDescent="0.2">
      <c r="F249" s="5"/>
      <c r="H249" s="115"/>
    </row>
    <row r="250" spans="6:8" s="4" customFormat="1" ht="15" customHeight="1" x14ac:dyDescent="0.2">
      <c r="F250" s="5"/>
      <c r="H250" s="115"/>
    </row>
    <row r="251" spans="6:8" s="4" customFormat="1" ht="15" customHeight="1" x14ac:dyDescent="0.2">
      <c r="F251" s="5"/>
      <c r="H251" s="115"/>
    </row>
    <row r="252" spans="6:8" s="4" customFormat="1" ht="15" customHeight="1" x14ac:dyDescent="0.2">
      <c r="F252" s="5"/>
      <c r="H252" s="115"/>
    </row>
    <row r="253" spans="6:8" s="4" customFormat="1" ht="15" customHeight="1" x14ac:dyDescent="0.2">
      <c r="F253" s="5"/>
      <c r="H253" s="115"/>
    </row>
    <row r="254" spans="6:8" s="4" customFormat="1" ht="15" customHeight="1" x14ac:dyDescent="0.2">
      <c r="F254" s="5"/>
      <c r="H254" s="115"/>
    </row>
    <row r="255" spans="6:8" s="4" customFormat="1" ht="15" customHeight="1" x14ac:dyDescent="0.2">
      <c r="F255" s="5"/>
      <c r="H255" s="115"/>
    </row>
    <row r="256" spans="6:8" s="4" customFormat="1" ht="15" customHeight="1" x14ac:dyDescent="0.2">
      <c r="F256" s="5"/>
      <c r="H256" s="115"/>
    </row>
    <row r="257" spans="6:8" s="4" customFormat="1" ht="15" customHeight="1" x14ac:dyDescent="0.2">
      <c r="F257" s="5"/>
      <c r="H257" s="115"/>
    </row>
    <row r="258" spans="6:8" s="4" customFormat="1" ht="15" customHeight="1" x14ac:dyDescent="0.2">
      <c r="F258" s="5"/>
      <c r="H258" s="115"/>
    </row>
    <row r="259" spans="6:8" s="4" customFormat="1" ht="15" customHeight="1" x14ac:dyDescent="0.2">
      <c r="F259" s="5"/>
      <c r="H259" s="115"/>
    </row>
    <row r="260" spans="6:8" s="4" customFormat="1" ht="15" customHeight="1" x14ac:dyDescent="0.2">
      <c r="F260" s="5"/>
      <c r="H260" s="115"/>
    </row>
    <row r="261" spans="6:8" s="4" customFormat="1" ht="15" customHeight="1" x14ac:dyDescent="0.2">
      <c r="F261" s="5"/>
      <c r="H261" s="115"/>
    </row>
    <row r="262" spans="6:8" s="4" customFormat="1" ht="15" customHeight="1" x14ac:dyDescent="0.2">
      <c r="F262" s="5"/>
      <c r="H262" s="115"/>
    </row>
    <row r="263" spans="6:8" s="4" customFormat="1" ht="15" customHeight="1" x14ac:dyDescent="0.2">
      <c r="F263" s="5"/>
      <c r="H263" s="115"/>
    </row>
    <row r="264" spans="6:8" s="4" customFormat="1" ht="15" customHeight="1" x14ac:dyDescent="0.2">
      <c r="F264" s="5"/>
      <c r="H264" s="115"/>
    </row>
    <row r="265" spans="6:8" s="4" customFormat="1" ht="15" customHeight="1" x14ac:dyDescent="0.2">
      <c r="F265" s="5"/>
      <c r="H265" s="115"/>
    </row>
    <row r="266" spans="6:8" s="4" customFormat="1" ht="15" customHeight="1" x14ac:dyDescent="0.2">
      <c r="F266" s="5"/>
      <c r="H266" s="115"/>
    </row>
    <row r="267" spans="6:8" s="4" customFormat="1" ht="15" customHeight="1" x14ac:dyDescent="0.2">
      <c r="F267" s="5"/>
      <c r="H267" s="115"/>
    </row>
    <row r="268" spans="6:8" s="4" customFormat="1" ht="15" customHeight="1" x14ac:dyDescent="0.2">
      <c r="F268" s="5"/>
      <c r="H268" s="115"/>
    </row>
    <row r="269" spans="6:8" s="4" customFormat="1" ht="15" customHeight="1" x14ac:dyDescent="0.2">
      <c r="F269" s="5"/>
      <c r="H269" s="115"/>
    </row>
    <row r="270" spans="6:8" s="4" customFormat="1" ht="15" customHeight="1" x14ac:dyDescent="0.2">
      <c r="F270" s="5"/>
      <c r="H270" s="115"/>
    </row>
    <row r="271" spans="6:8" s="4" customFormat="1" ht="15" customHeight="1" x14ac:dyDescent="0.2">
      <c r="F271" s="5"/>
      <c r="H271" s="115"/>
    </row>
    <row r="272" spans="6:8" s="4" customFormat="1" ht="15" customHeight="1" x14ac:dyDescent="0.2">
      <c r="F272" s="5"/>
      <c r="H272" s="115"/>
    </row>
    <row r="273" spans="6:8" s="4" customFormat="1" ht="15" customHeight="1" x14ac:dyDescent="0.2">
      <c r="F273" s="5"/>
      <c r="H273" s="115"/>
    </row>
    <row r="274" spans="6:8" s="4" customFormat="1" ht="15" customHeight="1" x14ac:dyDescent="0.2">
      <c r="F274" s="5"/>
      <c r="H274" s="115"/>
    </row>
    <row r="275" spans="6:8" s="4" customFormat="1" ht="15" customHeight="1" x14ac:dyDescent="0.2">
      <c r="F275" s="5"/>
      <c r="H275" s="115"/>
    </row>
    <row r="276" spans="6:8" s="4" customFormat="1" ht="15" customHeight="1" x14ac:dyDescent="0.2">
      <c r="F276" s="5"/>
      <c r="H276" s="115"/>
    </row>
    <row r="277" spans="6:8" s="4" customFormat="1" ht="15" customHeight="1" x14ac:dyDescent="0.2">
      <c r="F277" s="5"/>
      <c r="H277" s="115"/>
    </row>
    <row r="278" spans="6:8" s="4" customFormat="1" ht="15" customHeight="1" x14ac:dyDescent="0.2">
      <c r="F278" s="5"/>
      <c r="H278" s="115"/>
    </row>
    <row r="279" spans="6:8" s="4" customFormat="1" ht="15" customHeight="1" x14ac:dyDescent="0.2">
      <c r="F279" s="5"/>
      <c r="H279" s="115"/>
    </row>
    <row r="280" spans="6:8" s="4" customFormat="1" ht="15" customHeight="1" x14ac:dyDescent="0.2">
      <c r="F280" s="5"/>
      <c r="H280" s="115"/>
    </row>
    <row r="281" spans="6:8" s="4" customFormat="1" ht="15" customHeight="1" x14ac:dyDescent="0.2">
      <c r="F281" s="5"/>
      <c r="H281" s="115"/>
    </row>
    <row r="282" spans="6:8" s="4" customFormat="1" ht="15" customHeight="1" x14ac:dyDescent="0.2">
      <c r="F282" s="5"/>
      <c r="H282" s="115"/>
    </row>
    <row r="283" spans="6:8" s="4" customFormat="1" ht="15" customHeight="1" x14ac:dyDescent="0.2">
      <c r="F283" s="5"/>
      <c r="H283" s="115"/>
    </row>
    <row r="284" spans="6:8" s="4" customFormat="1" ht="15" customHeight="1" x14ac:dyDescent="0.2">
      <c r="F284" s="5"/>
      <c r="H284" s="115"/>
    </row>
    <row r="285" spans="6:8" s="4" customFormat="1" ht="15" customHeight="1" x14ac:dyDescent="0.2">
      <c r="F285" s="5"/>
      <c r="H285" s="115"/>
    </row>
    <row r="286" spans="6:8" s="4" customFormat="1" ht="15" customHeight="1" x14ac:dyDescent="0.2">
      <c r="F286" s="5"/>
      <c r="H286" s="115"/>
    </row>
    <row r="287" spans="6:8" s="4" customFormat="1" ht="15" customHeight="1" x14ac:dyDescent="0.2">
      <c r="F287" s="5"/>
      <c r="H287" s="115"/>
    </row>
    <row r="288" spans="6:8" s="4" customFormat="1" ht="15" customHeight="1" x14ac:dyDescent="0.2">
      <c r="F288" s="5"/>
      <c r="H288" s="115"/>
    </row>
    <row r="289" spans="6:8" s="4" customFormat="1" ht="15" customHeight="1" x14ac:dyDescent="0.2">
      <c r="F289" s="5"/>
      <c r="H289" s="115"/>
    </row>
    <row r="290" spans="6:8" s="4" customFormat="1" ht="15" customHeight="1" x14ac:dyDescent="0.2">
      <c r="F290" s="5"/>
      <c r="H290" s="115"/>
    </row>
    <row r="291" spans="6:8" s="4" customFormat="1" ht="15" customHeight="1" x14ac:dyDescent="0.2">
      <c r="F291" s="5"/>
      <c r="H291" s="115"/>
    </row>
    <row r="292" spans="6:8" s="4" customFormat="1" ht="15" customHeight="1" x14ac:dyDescent="0.2">
      <c r="F292" s="5"/>
      <c r="H292" s="115"/>
    </row>
    <row r="293" spans="6:8" s="4" customFormat="1" ht="15" customHeight="1" x14ac:dyDescent="0.2">
      <c r="F293" s="5"/>
      <c r="H293" s="115"/>
    </row>
    <row r="294" spans="6:8" s="4" customFormat="1" ht="15" customHeight="1" x14ac:dyDescent="0.2">
      <c r="F294" s="5"/>
      <c r="H294" s="115"/>
    </row>
    <row r="295" spans="6:8" s="4" customFormat="1" ht="15" customHeight="1" x14ac:dyDescent="0.2">
      <c r="F295" s="5"/>
      <c r="H295" s="115"/>
    </row>
    <row r="296" spans="6:8" s="4" customFormat="1" ht="15" customHeight="1" x14ac:dyDescent="0.2">
      <c r="F296" s="5"/>
      <c r="H296" s="115"/>
    </row>
    <row r="297" spans="6:8" s="4" customFormat="1" ht="15" customHeight="1" x14ac:dyDescent="0.2">
      <c r="F297" s="5"/>
      <c r="H297" s="115"/>
    </row>
    <row r="298" spans="6:8" s="4" customFormat="1" ht="15" customHeight="1" x14ac:dyDescent="0.2">
      <c r="F298" s="5"/>
      <c r="H298" s="115"/>
    </row>
    <row r="299" spans="6:8" s="4" customFormat="1" ht="15" customHeight="1" x14ac:dyDescent="0.2">
      <c r="F299" s="5"/>
      <c r="H299" s="115"/>
    </row>
    <row r="300" spans="6:8" s="4" customFormat="1" ht="15" customHeight="1" x14ac:dyDescent="0.2">
      <c r="F300" s="5"/>
      <c r="H300" s="115"/>
    </row>
    <row r="301" spans="6:8" s="4" customFormat="1" ht="15" customHeight="1" x14ac:dyDescent="0.2">
      <c r="F301" s="5"/>
      <c r="H301" s="115"/>
    </row>
    <row r="302" spans="6:8" s="4" customFormat="1" ht="15" customHeight="1" x14ac:dyDescent="0.2">
      <c r="F302" s="5"/>
      <c r="H302" s="115"/>
    </row>
    <row r="303" spans="6:8" s="4" customFormat="1" ht="15" customHeight="1" x14ac:dyDescent="0.2">
      <c r="F303" s="5"/>
      <c r="H303" s="115"/>
    </row>
    <row r="304" spans="6:8" s="4" customFormat="1" ht="15" customHeight="1" x14ac:dyDescent="0.2">
      <c r="F304" s="5"/>
      <c r="H304" s="115"/>
    </row>
    <row r="305" spans="6:8" s="4" customFormat="1" ht="15" customHeight="1" x14ac:dyDescent="0.2">
      <c r="F305" s="5"/>
      <c r="H305" s="115"/>
    </row>
    <row r="306" spans="6:8" s="4" customFormat="1" ht="15" customHeight="1" x14ac:dyDescent="0.2">
      <c r="F306" s="5"/>
      <c r="H306" s="115"/>
    </row>
    <row r="307" spans="6:8" s="4" customFormat="1" ht="15" customHeight="1" x14ac:dyDescent="0.2">
      <c r="F307" s="5"/>
      <c r="H307" s="115"/>
    </row>
    <row r="308" spans="6:8" s="4" customFormat="1" ht="15" customHeight="1" x14ac:dyDescent="0.2">
      <c r="F308" s="5"/>
      <c r="H308" s="115"/>
    </row>
    <row r="309" spans="6:8" s="4" customFormat="1" ht="15" customHeight="1" x14ac:dyDescent="0.2">
      <c r="F309" s="5"/>
      <c r="H309" s="115"/>
    </row>
    <row r="310" spans="6:8" s="4" customFormat="1" ht="15" customHeight="1" x14ac:dyDescent="0.2">
      <c r="F310" s="5"/>
      <c r="H310" s="115"/>
    </row>
    <row r="311" spans="6:8" s="4" customFormat="1" ht="15" customHeight="1" x14ac:dyDescent="0.2">
      <c r="F311" s="5"/>
      <c r="H311" s="115"/>
    </row>
    <row r="312" spans="6:8" s="4" customFormat="1" ht="15" customHeight="1" x14ac:dyDescent="0.2">
      <c r="F312" s="5"/>
      <c r="H312" s="115"/>
    </row>
    <row r="313" spans="6:8" s="4" customFormat="1" ht="15" customHeight="1" x14ac:dyDescent="0.2">
      <c r="F313" s="5"/>
      <c r="H313" s="115"/>
    </row>
    <row r="314" spans="6:8" s="4" customFormat="1" ht="15" customHeight="1" x14ac:dyDescent="0.2">
      <c r="F314" s="5"/>
      <c r="H314" s="115"/>
    </row>
    <row r="315" spans="6:8" s="4" customFormat="1" ht="15" customHeight="1" x14ac:dyDescent="0.2">
      <c r="F315" s="5"/>
      <c r="H315" s="115"/>
    </row>
    <row r="316" spans="6:8" s="4" customFormat="1" ht="15" customHeight="1" x14ac:dyDescent="0.2">
      <c r="F316" s="5"/>
      <c r="H316" s="115"/>
    </row>
    <row r="317" spans="6:8" s="4" customFormat="1" ht="15" customHeight="1" x14ac:dyDescent="0.2">
      <c r="F317" s="5"/>
      <c r="H317" s="115"/>
    </row>
    <row r="318" spans="6:8" s="4" customFormat="1" ht="15" customHeight="1" x14ac:dyDescent="0.2">
      <c r="F318" s="5"/>
      <c r="H318" s="115"/>
    </row>
    <row r="319" spans="6:8" s="4" customFormat="1" ht="15" customHeight="1" x14ac:dyDescent="0.2">
      <c r="F319" s="5"/>
      <c r="H319" s="115"/>
    </row>
    <row r="320" spans="6:8" s="4" customFormat="1" ht="15" customHeight="1" x14ac:dyDescent="0.2">
      <c r="F320" s="5"/>
      <c r="H320" s="115"/>
    </row>
    <row r="321" spans="6:8" s="4" customFormat="1" ht="15" customHeight="1" x14ac:dyDescent="0.2">
      <c r="F321" s="5"/>
      <c r="H321" s="115"/>
    </row>
    <row r="322" spans="6:8" s="4" customFormat="1" ht="15" customHeight="1" x14ac:dyDescent="0.2">
      <c r="F322" s="5"/>
      <c r="H322" s="115"/>
    </row>
    <row r="323" spans="6:8" s="4" customFormat="1" ht="15" customHeight="1" x14ac:dyDescent="0.2">
      <c r="F323" s="5"/>
      <c r="H323" s="115"/>
    </row>
    <row r="324" spans="6:8" s="4" customFormat="1" ht="15" customHeight="1" x14ac:dyDescent="0.2">
      <c r="F324" s="5"/>
      <c r="H324" s="115"/>
    </row>
    <row r="325" spans="6:8" s="4" customFormat="1" ht="15" customHeight="1" x14ac:dyDescent="0.2">
      <c r="F325" s="5"/>
      <c r="H325" s="115"/>
    </row>
    <row r="326" spans="6:8" s="4" customFormat="1" ht="15" customHeight="1" x14ac:dyDescent="0.2">
      <c r="F326" s="5"/>
      <c r="H326" s="115"/>
    </row>
    <row r="327" spans="6:8" s="4" customFormat="1" ht="15" customHeight="1" x14ac:dyDescent="0.2">
      <c r="F327" s="5"/>
      <c r="H327" s="115"/>
    </row>
    <row r="328" spans="6:8" s="4" customFormat="1" ht="15" customHeight="1" x14ac:dyDescent="0.2">
      <c r="F328" s="5"/>
      <c r="H328" s="115"/>
    </row>
    <row r="329" spans="6:8" s="4" customFormat="1" ht="15" customHeight="1" x14ac:dyDescent="0.2">
      <c r="F329" s="5"/>
      <c r="H329" s="115"/>
    </row>
    <row r="330" spans="6:8" s="4" customFormat="1" ht="15" customHeight="1" x14ac:dyDescent="0.2">
      <c r="F330" s="5"/>
      <c r="H330" s="115"/>
    </row>
    <row r="331" spans="6:8" s="4" customFormat="1" ht="15" customHeight="1" x14ac:dyDescent="0.2">
      <c r="F331" s="5"/>
      <c r="H331" s="115"/>
    </row>
    <row r="332" spans="6:8" s="4" customFormat="1" ht="15" customHeight="1" x14ac:dyDescent="0.2">
      <c r="F332" s="5"/>
      <c r="H332" s="115"/>
    </row>
    <row r="333" spans="6:8" s="4" customFormat="1" ht="15" customHeight="1" x14ac:dyDescent="0.2">
      <c r="F333" s="5"/>
      <c r="H333" s="115"/>
    </row>
    <row r="334" spans="6:8" s="4" customFormat="1" ht="15" customHeight="1" x14ac:dyDescent="0.2">
      <c r="F334" s="5"/>
      <c r="H334" s="115"/>
    </row>
    <row r="335" spans="6:8" s="4" customFormat="1" ht="15" customHeight="1" x14ac:dyDescent="0.2">
      <c r="F335" s="5"/>
      <c r="H335" s="115"/>
    </row>
    <row r="336" spans="6:8" s="4" customFormat="1" ht="15" customHeight="1" x14ac:dyDescent="0.2">
      <c r="F336" s="5"/>
      <c r="H336" s="115"/>
    </row>
    <row r="337" spans="6:8" s="4" customFormat="1" ht="15" customHeight="1" x14ac:dyDescent="0.2">
      <c r="F337" s="5"/>
      <c r="H337" s="115"/>
    </row>
    <row r="338" spans="6:8" s="4" customFormat="1" ht="15" customHeight="1" x14ac:dyDescent="0.2">
      <c r="F338" s="5"/>
      <c r="H338" s="115"/>
    </row>
    <row r="339" spans="6:8" s="4" customFormat="1" ht="15" customHeight="1" x14ac:dyDescent="0.2">
      <c r="F339" s="5"/>
      <c r="H339" s="115"/>
    </row>
    <row r="340" spans="6:8" s="4" customFormat="1" ht="15" customHeight="1" x14ac:dyDescent="0.2">
      <c r="F340" s="5"/>
      <c r="H340" s="115"/>
    </row>
    <row r="341" spans="6:8" s="4" customFormat="1" ht="15" customHeight="1" x14ac:dyDescent="0.2">
      <c r="F341" s="5"/>
      <c r="H341" s="115"/>
    </row>
    <row r="342" spans="6:8" s="4" customFormat="1" ht="15" customHeight="1" x14ac:dyDescent="0.2">
      <c r="F342" s="5"/>
      <c r="H342" s="115"/>
    </row>
    <row r="343" spans="6:8" s="4" customFormat="1" ht="15" customHeight="1" x14ac:dyDescent="0.2">
      <c r="F343" s="5"/>
      <c r="H343" s="115"/>
    </row>
    <row r="344" spans="6:8" s="4" customFormat="1" ht="15" customHeight="1" x14ac:dyDescent="0.2">
      <c r="F344" s="5"/>
      <c r="H344" s="115"/>
    </row>
    <row r="345" spans="6:8" s="4" customFormat="1" ht="15" customHeight="1" x14ac:dyDescent="0.2">
      <c r="F345" s="5"/>
      <c r="H345" s="115"/>
    </row>
    <row r="346" spans="6:8" s="4" customFormat="1" ht="15" customHeight="1" x14ac:dyDescent="0.2">
      <c r="F346" s="5"/>
      <c r="H346" s="115"/>
    </row>
    <row r="347" spans="6:8" s="4" customFormat="1" ht="15" customHeight="1" x14ac:dyDescent="0.2">
      <c r="F347" s="5"/>
      <c r="H347" s="115"/>
    </row>
    <row r="348" spans="6:8" s="4" customFormat="1" ht="15" customHeight="1" x14ac:dyDescent="0.2">
      <c r="F348" s="5"/>
      <c r="H348" s="115"/>
    </row>
    <row r="349" spans="6:8" s="4" customFormat="1" ht="15" customHeight="1" x14ac:dyDescent="0.2">
      <c r="F349" s="5"/>
      <c r="H349" s="115"/>
    </row>
    <row r="350" spans="6:8" s="4" customFormat="1" ht="15" customHeight="1" x14ac:dyDescent="0.2">
      <c r="F350" s="5"/>
      <c r="H350" s="115"/>
    </row>
    <row r="351" spans="6:8" s="4" customFormat="1" ht="15" customHeight="1" x14ac:dyDescent="0.2">
      <c r="F351" s="5"/>
      <c r="H351" s="115"/>
    </row>
    <row r="352" spans="6:8" s="4" customFormat="1" ht="15" customHeight="1" x14ac:dyDescent="0.2">
      <c r="F352" s="5"/>
      <c r="H352" s="115"/>
    </row>
    <row r="353" spans="6:8" s="4" customFormat="1" ht="15" customHeight="1" x14ac:dyDescent="0.2">
      <c r="F353" s="5"/>
      <c r="H353" s="115"/>
    </row>
    <row r="354" spans="6:8" s="4" customFormat="1" ht="15" customHeight="1" x14ac:dyDescent="0.2">
      <c r="F354" s="5"/>
      <c r="H354" s="115"/>
    </row>
    <row r="355" spans="6:8" s="4" customFormat="1" ht="15" customHeight="1" x14ac:dyDescent="0.2">
      <c r="F355" s="5"/>
      <c r="H355" s="115"/>
    </row>
    <row r="356" spans="6:8" s="4" customFormat="1" ht="15" customHeight="1" x14ac:dyDescent="0.2">
      <c r="F356" s="5"/>
      <c r="H356" s="115"/>
    </row>
    <row r="357" spans="6:8" s="4" customFormat="1" ht="15" customHeight="1" x14ac:dyDescent="0.2">
      <c r="F357" s="5"/>
      <c r="H357" s="115"/>
    </row>
    <row r="358" spans="6:8" s="4" customFormat="1" ht="15" customHeight="1" x14ac:dyDescent="0.2">
      <c r="F358" s="5"/>
      <c r="H358" s="115"/>
    </row>
    <row r="359" spans="6:8" s="4" customFormat="1" ht="15" customHeight="1" x14ac:dyDescent="0.2">
      <c r="F359" s="5"/>
      <c r="H359" s="115"/>
    </row>
    <row r="360" spans="6:8" s="4" customFormat="1" ht="15" customHeight="1" x14ac:dyDescent="0.2">
      <c r="F360" s="5"/>
      <c r="H360" s="115"/>
    </row>
    <row r="361" spans="6:8" s="4" customFormat="1" ht="15" customHeight="1" x14ac:dyDescent="0.2">
      <c r="F361" s="5"/>
      <c r="H361" s="115"/>
    </row>
    <row r="362" spans="6:8" s="4" customFormat="1" ht="15" customHeight="1" x14ac:dyDescent="0.2">
      <c r="F362" s="5"/>
      <c r="H362" s="115"/>
    </row>
    <row r="363" spans="6:8" s="4" customFormat="1" ht="15" customHeight="1" x14ac:dyDescent="0.2">
      <c r="F363" s="5"/>
      <c r="H363" s="115"/>
    </row>
    <row r="364" spans="6:8" s="4" customFormat="1" ht="15" customHeight="1" x14ac:dyDescent="0.2">
      <c r="F364" s="5"/>
      <c r="H364" s="115"/>
    </row>
    <row r="365" spans="6:8" s="4" customFormat="1" ht="15" customHeight="1" x14ac:dyDescent="0.2">
      <c r="F365" s="5"/>
      <c r="H365" s="115"/>
    </row>
    <row r="366" spans="6:8" s="4" customFormat="1" ht="15" customHeight="1" x14ac:dyDescent="0.2">
      <c r="F366" s="5"/>
      <c r="H366" s="115"/>
    </row>
    <row r="367" spans="6:8" s="4" customFormat="1" ht="15" customHeight="1" x14ac:dyDescent="0.2">
      <c r="F367" s="5"/>
      <c r="H367" s="115"/>
    </row>
    <row r="368" spans="6:8" s="4" customFormat="1" ht="15" customHeight="1" x14ac:dyDescent="0.2">
      <c r="F368" s="5"/>
      <c r="H368" s="115"/>
    </row>
    <row r="369" spans="6:8" s="4" customFormat="1" ht="15" customHeight="1" x14ac:dyDescent="0.2">
      <c r="F369" s="5"/>
      <c r="H369" s="115"/>
    </row>
    <row r="370" spans="6:8" s="4" customFormat="1" ht="15" customHeight="1" x14ac:dyDescent="0.2">
      <c r="F370" s="5"/>
      <c r="H370" s="115"/>
    </row>
    <row r="371" spans="6:8" s="4" customFormat="1" ht="15" customHeight="1" x14ac:dyDescent="0.2">
      <c r="F371" s="5"/>
      <c r="H371" s="115"/>
    </row>
    <row r="372" spans="6:8" s="4" customFormat="1" ht="15" customHeight="1" x14ac:dyDescent="0.2">
      <c r="F372" s="5"/>
      <c r="H372" s="115"/>
    </row>
    <row r="373" spans="6:8" s="4" customFormat="1" ht="15" customHeight="1" x14ac:dyDescent="0.2">
      <c r="F373" s="5"/>
      <c r="H373" s="115"/>
    </row>
    <row r="374" spans="6:8" s="4" customFormat="1" ht="15" customHeight="1" x14ac:dyDescent="0.2">
      <c r="F374" s="5"/>
      <c r="H374" s="115"/>
    </row>
    <row r="375" spans="6:8" s="4" customFormat="1" ht="15" customHeight="1" x14ac:dyDescent="0.2">
      <c r="F375" s="5"/>
      <c r="H375" s="115"/>
    </row>
    <row r="376" spans="6:8" s="4" customFormat="1" ht="15" customHeight="1" x14ac:dyDescent="0.2">
      <c r="F376" s="5"/>
      <c r="H376" s="115"/>
    </row>
    <row r="377" spans="6:8" s="4" customFormat="1" ht="15" customHeight="1" x14ac:dyDescent="0.2">
      <c r="F377" s="5"/>
      <c r="H377" s="115"/>
    </row>
    <row r="378" spans="6:8" s="4" customFormat="1" ht="15" customHeight="1" x14ac:dyDescent="0.2">
      <c r="F378" s="5"/>
      <c r="H378" s="115"/>
    </row>
    <row r="379" spans="6:8" s="4" customFormat="1" ht="15" customHeight="1" x14ac:dyDescent="0.2">
      <c r="F379" s="5"/>
      <c r="H379" s="115"/>
    </row>
    <row r="380" spans="6:8" s="4" customFormat="1" ht="15" customHeight="1" x14ac:dyDescent="0.2">
      <c r="F380" s="5"/>
      <c r="H380" s="115"/>
    </row>
    <row r="381" spans="6:8" s="4" customFormat="1" ht="15" customHeight="1" x14ac:dyDescent="0.2">
      <c r="F381" s="5"/>
      <c r="H381" s="115"/>
    </row>
    <row r="382" spans="6:8" s="4" customFormat="1" ht="15" customHeight="1" x14ac:dyDescent="0.2">
      <c r="F382" s="5"/>
      <c r="H382" s="115"/>
    </row>
    <row r="383" spans="6:8" s="4" customFormat="1" ht="15" customHeight="1" x14ac:dyDescent="0.2">
      <c r="F383" s="5"/>
      <c r="H383" s="115"/>
    </row>
    <row r="384" spans="6:8" s="4" customFormat="1" ht="15" customHeight="1" x14ac:dyDescent="0.2">
      <c r="F384" s="5"/>
      <c r="H384" s="115"/>
    </row>
    <row r="385" spans="6:8" s="4" customFormat="1" ht="15" customHeight="1" x14ac:dyDescent="0.2">
      <c r="F385" s="5"/>
      <c r="H385" s="115"/>
    </row>
    <row r="386" spans="6:8" s="4" customFormat="1" ht="15" customHeight="1" x14ac:dyDescent="0.2">
      <c r="F386" s="5"/>
      <c r="H386" s="115"/>
    </row>
    <row r="387" spans="6:8" s="4" customFormat="1" ht="15" customHeight="1" x14ac:dyDescent="0.2">
      <c r="F387" s="5"/>
      <c r="H387" s="115"/>
    </row>
    <row r="388" spans="6:8" s="4" customFormat="1" ht="15" customHeight="1" x14ac:dyDescent="0.2">
      <c r="F388" s="5"/>
      <c r="H388" s="115"/>
    </row>
    <row r="389" spans="6:8" s="4" customFormat="1" ht="15" customHeight="1" x14ac:dyDescent="0.2">
      <c r="F389" s="5"/>
      <c r="H389" s="115"/>
    </row>
    <row r="390" spans="6:8" s="4" customFormat="1" ht="15" customHeight="1" x14ac:dyDescent="0.2">
      <c r="F390" s="5"/>
      <c r="H390" s="115"/>
    </row>
    <row r="391" spans="6:8" s="4" customFormat="1" ht="15" customHeight="1" x14ac:dyDescent="0.2">
      <c r="F391" s="5"/>
      <c r="H391" s="115"/>
    </row>
    <row r="392" spans="6:8" s="4" customFormat="1" ht="15" customHeight="1" x14ac:dyDescent="0.2">
      <c r="F392" s="5"/>
      <c r="H392" s="115"/>
    </row>
    <row r="393" spans="6:8" s="4" customFormat="1" ht="15" customHeight="1" x14ac:dyDescent="0.2">
      <c r="F393" s="5"/>
      <c r="H393" s="115"/>
    </row>
    <row r="394" spans="6:8" s="4" customFormat="1" ht="15" customHeight="1" x14ac:dyDescent="0.2">
      <c r="F394" s="5"/>
      <c r="H394" s="115"/>
    </row>
    <row r="395" spans="6:8" s="4" customFormat="1" ht="15" customHeight="1" x14ac:dyDescent="0.2">
      <c r="F395" s="5"/>
      <c r="H395" s="115"/>
    </row>
    <row r="396" spans="6:8" s="4" customFormat="1" ht="15" customHeight="1" x14ac:dyDescent="0.2">
      <c r="F396" s="5"/>
      <c r="H396" s="115"/>
    </row>
    <row r="397" spans="6:8" s="4" customFormat="1" ht="15" customHeight="1" x14ac:dyDescent="0.2">
      <c r="F397" s="5"/>
      <c r="H397" s="115"/>
    </row>
    <row r="398" spans="6:8" s="4" customFormat="1" ht="15" customHeight="1" x14ac:dyDescent="0.2">
      <c r="F398" s="5"/>
      <c r="H398" s="115"/>
    </row>
    <row r="399" spans="6:8" s="4" customFormat="1" ht="15" customHeight="1" x14ac:dyDescent="0.2">
      <c r="F399" s="5"/>
      <c r="H399" s="115"/>
    </row>
    <row r="400" spans="6:8" s="4" customFormat="1" ht="15" customHeight="1" x14ac:dyDescent="0.2">
      <c r="F400" s="5"/>
      <c r="H400" s="115"/>
    </row>
    <row r="401" spans="6:8" s="4" customFormat="1" ht="15" customHeight="1" x14ac:dyDescent="0.2">
      <c r="F401" s="5"/>
      <c r="H401" s="115"/>
    </row>
    <row r="402" spans="6:8" s="4" customFormat="1" ht="15" customHeight="1" x14ac:dyDescent="0.2">
      <c r="F402" s="5"/>
      <c r="H402" s="115"/>
    </row>
    <row r="403" spans="6:8" s="4" customFormat="1" ht="15" customHeight="1" x14ac:dyDescent="0.2">
      <c r="F403" s="5"/>
      <c r="H403" s="115"/>
    </row>
    <row r="404" spans="6:8" s="4" customFormat="1" ht="15" customHeight="1" x14ac:dyDescent="0.2">
      <c r="F404" s="5"/>
      <c r="H404" s="115"/>
    </row>
    <row r="405" spans="6:8" s="4" customFormat="1" ht="15" customHeight="1" x14ac:dyDescent="0.2">
      <c r="F405" s="5"/>
      <c r="H405" s="115"/>
    </row>
    <row r="406" spans="6:8" s="4" customFormat="1" ht="15" customHeight="1" x14ac:dyDescent="0.2">
      <c r="F406" s="5"/>
      <c r="H406" s="115"/>
    </row>
    <row r="407" spans="6:8" s="4" customFormat="1" ht="15" customHeight="1" x14ac:dyDescent="0.2">
      <c r="F407" s="5"/>
      <c r="H407" s="115"/>
    </row>
    <row r="408" spans="6:8" s="4" customFormat="1" ht="15" customHeight="1" x14ac:dyDescent="0.2">
      <c r="F408" s="5"/>
      <c r="H408" s="115"/>
    </row>
    <row r="409" spans="6:8" s="4" customFormat="1" ht="15" customHeight="1" x14ac:dyDescent="0.2">
      <c r="F409" s="5"/>
      <c r="H409" s="115"/>
    </row>
    <row r="410" spans="6:8" s="4" customFormat="1" ht="15" customHeight="1" x14ac:dyDescent="0.2">
      <c r="F410" s="5"/>
      <c r="H410" s="115"/>
    </row>
    <row r="411" spans="6:8" s="4" customFormat="1" ht="15" customHeight="1" x14ac:dyDescent="0.2">
      <c r="F411" s="5"/>
      <c r="H411" s="115"/>
    </row>
    <row r="412" spans="6:8" s="4" customFormat="1" ht="15" customHeight="1" x14ac:dyDescent="0.2">
      <c r="F412" s="5"/>
      <c r="H412" s="115"/>
    </row>
    <row r="413" spans="6:8" s="4" customFormat="1" ht="15" customHeight="1" x14ac:dyDescent="0.2">
      <c r="F413" s="5"/>
      <c r="H413" s="115"/>
    </row>
    <row r="414" spans="6:8" s="4" customFormat="1" ht="15" customHeight="1" x14ac:dyDescent="0.2">
      <c r="F414" s="5"/>
      <c r="H414" s="115"/>
    </row>
    <row r="415" spans="6:8" s="4" customFormat="1" ht="15" customHeight="1" x14ac:dyDescent="0.2">
      <c r="F415" s="5"/>
      <c r="H415" s="115"/>
    </row>
    <row r="416" spans="6:8" s="4" customFormat="1" ht="15" customHeight="1" x14ac:dyDescent="0.2">
      <c r="F416" s="5"/>
      <c r="H416" s="115"/>
    </row>
    <row r="417" spans="6:8" s="4" customFormat="1" ht="15" customHeight="1" x14ac:dyDescent="0.2">
      <c r="F417" s="5"/>
      <c r="H417" s="115"/>
    </row>
    <row r="418" spans="6:8" s="4" customFormat="1" ht="15" customHeight="1" x14ac:dyDescent="0.2">
      <c r="F418" s="5"/>
      <c r="H418" s="115"/>
    </row>
    <row r="419" spans="6:8" s="4" customFormat="1" ht="15" customHeight="1" x14ac:dyDescent="0.2">
      <c r="F419" s="5"/>
      <c r="H419" s="115"/>
    </row>
    <row r="420" spans="6:8" s="4" customFormat="1" ht="15" customHeight="1" x14ac:dyDescent="0.2">
      <c r="F420" s="5"/>
      <c r="H420" s="115"/>
    </row>
    <row r="421" spans="6:8" s="4" customFormat="1" ht="15" customHeight="1" x14ac:dyDescent="0.2">
      <c r="F421" s="5"/>
      <c r="H421" s="115"/>
    </row>
    <row r="422" spans="6:8" s="4" customFormat="1" ht="15" customHeight="1" x14ac:dyDescent="0.2">
      <c r="F422" s="5"/>
      <c r="H422" s="115"/>
    </row>
    <row r="423" spans="6:8" s="4" customFormat="1" ht="15" customHeight="1" x14ac:dyDescent="0.2">
      <c r="F423" s="5"/>
      <c r="H423" s="115"/>
    </row>
    <row r="424" spans="6:8" s="4" customFormat="1" ht="15" customHeight="1" x14ac:dyDescent="0.2">
      <c r="F424" s="5"/>
      <c r="H424" s="115"/>
    </row>
    <row r="425" spans="6:8" s="4" customFormat="1" ht="15" customHeight="1" x14ac:dyDescent="0.2">
      <c r="F425" s="5"/>
      <c r="H425" s="115"/>
    </row>
    <row r="426" spans="6:8" s="4" customFormat="1" ht="15" customHeight="1" x14ac:dyDescent="0.2">
      <c r="F426" s="5"/>
      <c r="H426" s="115"/>
    </row>
    <row r="427" spans="6:8" s="4" customFormat="1" ht="15" customHeight="1" x14ac:dyDescent="0.2">
      <c r="F427" s="5"/>
      <c r="H427" s="115"/>
    </row>
    <row r="428" spans="6:8" s="4" customFormat="1" ht="15" customHeight="1" x14ac:dyDescent="0.2">
      <c r="F428" s="5"/>
      <c r="H428" s="115"/>
    </row>
    <row r="429" spans="6:8" s="4" customFormat="1" ht="15" customHeight="1" x14ac:dyDescent="0.2">
      <c r="F429" s="5"/>
      <c r="H429" s="115"/>
    </row>
    <row r="430" spans="6:8" s="4" customFormat="1" ht="15" customHeight="1" x14ac:dyDescent="0.2">
      <c r="F430" s="5"/>
      <c r="H430" s="115"/>
    </row>
    <row r="431" spans="6:8" s="4" customFormat="1" ht="15" customHeight="1" x14ac:dyDescent="0.2">
      <c r="F431" s="5"/>
      <c r="H431" s="115"/>
    </row>
    <row r="432" spans="6:8" s="4" customFormat="1" ht="15" customHeight="1" x14ac:dyDescent="0.2">
      <c r="F432" s="5"/>
      <c r="H432" s="115"/>
    </row>
    <row r="433" spans="6:8" s="4" customFormat="1" ht="15" customHeight="1" x14ac:dyDescent="0.2">
      <c r="F433" s="5"/>
      <c r="H433" s="115"/>
    </row>
    <row r="434" spans="6:8" s="4" customFormat="1" ht="15" customHeight="1" x14ac:dyDescent="0.2">
      <c r="F434" s="5"/>
      <c r="H434" s="115"/>
    </row>
    <row r="435" spans="6:8" s="4" customFormat="1" ht="15" customHeight="1" x14ac:dyDescent="0.2">
      <c r="F435" s="5"/>
      <c r="H435" s="115"/>
    </row>
    <row r="436" spans="6:8" s="4" customFormat="1" ht="15" customHeight="1" x14ac:dyDescent="0.2">
      <c r="F436" s="5"/>
      <c r="H436" s="115"/>
    </row>
    <row r="437" spans="6:8" s="4" customFormat="1" ht="15" customHeight="1" x14ac:dyDescent="0.2">
      <c r="F437" s="5"/>
      <c r="H437" s="115"/>
    </row>
    <row r="438" spans="6:8" s="4" customFormat="1" ht="15" customHeight="1" x14ac:dyDescent="0.2">
      <c r="F438" s="5"/>
      <c r="H438" s="115"/>
    </row>
    <row r="439" spans="6:8" s="4" customFormat="1" ht="15" customHeight="1" x14ac:dyDescent="0.2">
      <c r="F439" s="5"/>
      <c r="H439" s="115"/>
    </row>
    <row r="440" spans="6:8" s="4" customFormat="1" ht="15" customHeight="1" x14ac:dyDescent="0.2">
      <c r="F440" s="5"/>
      <c r="H440" s="115"/>
    </row>
    <row r="441" spans="6:8" s="4" customFormat="1" ht="15" customHeight="1" x14ac:dyDescent="0.2">
      <c r="F441" s="5"/>
      <c r="H441" s="115"/>
    </row>
    <row r="442" spans="6:8" s="4" customFormat="1" ht="15" customHeight="1" x14ac:dyDescent="0.2">
      <c r="F442" s="5"/>
      <c r="H442" s="115"/>
    </row>
    <row r="443" spans="6:8" s="4" customFormat="1" ht="15" customHeight="1" x14ac:dyDescent="0.2">
      <c r="F443" s="5"/>
      <c r="H443" s="115"/>
    </row>
    <row r="444" spans="6:8" s="4" customFormat="1" ht="15" customHeight="1" x14ac:dyDescent="0.2">
      <c r="F444" s="5"/>
      <c r="H444" s="115"/>
    </row>
    <row r="445" spans="6:8" s="4" customFormat="1" ht="15" customHeight="1" x14ac:dyDescent="0.2">
      <c r="F445" s="5"/>
      <c r="H445" s="115"/>
    </row>
    <row r="446" spans="6:8" s="4" customFormat="1" ht="15" customHeight="1" x14ac:dyDescent="0.2">
      <c r="F446" s="5"/>
      <c r="H446" s="115"/>
    </row>
    <row r="447" spans="6:8" s="4" customFormat="1" ht="15" customHeight="1" x14ac:dyDescent="0.2">
      <c r="F447" s="5"/>
      <c r="H447" s="115"/>
    </row>
    <row r="448" spans="6:8" s="4" customFormat="1" ht="15" customHeight="1" x14ac:dyDescent="0.2">
      <c r="F448" s="5"/>
      <c r="H448" s="115"/>
    </row>
    <row r="449" spans="6:8" s="4" customFormat="1" ht="15" customHeight="1" x14ac:dyDescent="0.2">
      <c r="F449" s="5"/>
      <c r="H449" s="115"/>
    </row>
    <row r="450" spans="6:8" s="4" customFormat="1" ht="15" customHeight="1" x14ac:dyDescent="0.2">
      <c r="F450" s="5"/>
      <c r="H450" s="115"/>
    </row>
    <row r="451" spans="6:8" s="4" customFormat="1" ht="15" customHeight="1" x14ac:dyDescent="0.2">
      <c r="F451" s="5"/>
      <c r="H451" s="115"/>
    </row>
    <row r="452" spans="6:8" s="4" customFormat="1" ht="15" customHeight="1" x14ac:dyDescent="0.2">
      <c r="F452" s="5"/>
      <c r="H452" s="115"/>
    </row>
    <row r="453" spans="6:8" s="4" customFormat="1" ht="15" customHeight="1" x14ac:dyDescent="0.2">
      <c r="F453" s="5"/>
      <c r="H453" s="115"/>
    </row>
    <row r="454" spans="6:8" s="4" customFormat="1" ht="15" customHeight="1" x14ac:dyDescent="0.2">
      <c r="F454" s="5"/>
      <c r="H454" s="115"/>
    </row>
    <row r="455" spans="6:8" s="4" customFormat="1" ht="15" customHeight="1" x14ac:dyDescent="0.2">
      <c r="F455" s="5"/>
      <c r="H455" s="115"/>
    </row>
    <row r="456" spans="6:8" s="4" customFormat="1" ht="15" customHeight="1" x14ac:dyDescent="0.2">
      <c r="F456" s="5"/>
      <c r="H456" s="115"/>
    </row>
    <row r="457" spans="6:8" s="4" customFormat="1" ht="15" customHeight="1" x14ac:dyDescent="0.2">
      <c r="F457" s="5"/>
      <c r="H457" s="115"/>
    </row>
    <row r="458" spans="6:8" s="4" customFormat="1" ht="15" customHeight="1" x14ac:dyDescent="0.2">
      <c r="F458" s="5"/>
      <c r="H458" s="115"/>
    </row>
    <row r="459" spans="6:8" s="4" customFormat="1" ht="15" customHeight="1" x14ac:dyDescent="0.2">
      <c r="F459" s="5"/>
      <c r="H459" s="115"/>
    </row>
    <row r="460" spans="6:8" s="4" customFormat="1" ht="15" customHeight="1" x14ac:dyDescent="0.2">
      <c r="F460" s="5"/>
      <c r="H460" s="115"/>
    </row>
    <row r="461" spans="6:8" s="4" customFormat="1" ht="15" customHeight="1" x14ac:dyDescent="0.2">
      <c r="F461" s="5"/>
      <c r="H461" s="115"/>
    </row>
    <row r="462" spans="6:8" s="4" customFormat="1" ht="15" customHeight="1" x14ac:dyDescent="0.2">
      <c r="F462" s="5"/>
      <c r="H462" s="115"/>
    </row>
    <row r="463" spans="6:8" s="4" customFormat="1" ht="15" customHeight="1" x14ac:dyDescent="0.2">
      <c r="F463" s="5"/>
      <c r="H463" s="115"/>
    </row>
    <row r="464" spans="6:8" s="4" customFormat="1" ht="15" customHeight="1" x14ac:dyDescent="0.2">
      <c r="F464" s="5"/>
      <c r="H464" s="115"/>
    </row>
    <row r="465" spans="6:8" s="4" customFormat="1" ht="15" customHeight="1" x14ac:dyDescent="0.2">
      <c r="F465" s="5"/>
      <c r="H465" s="115"/>
    </row>
    <row r="466" spans="6:8" s="4" customFormat="1" ht="15" customHeight="1" x14ac:dyDescent="0.2">
      <c r="F466" s="5"/>
      <c r="H466" s="115"/>
    </row>
    <row r="467" spans="6:8" s="4" customFormat="1" ht="15" customHeight="1" x14ac:dyDescent="0.2">
      <c r="F467" s="5"/>
      <c r="H467" s="115"/>
    </row>
    <row r="468" spans="6:8" s="4" customFormat="1" ht="15" customHeight="1" x14ac:dyDescent="0.2">
      <c r="F468" s="5"/>
      <c r="H468" s="115"/>
    </row>
    <row r="469" spans="6:8" s="4" customFormat="1" ht="15" customHeight="1" x14ac:dyDescent="0.2">
      <c r="F469" s="5"/>
      <c r="H469" s="115"/>
    </row>
    <row r="470" spans="6:8" s="4" customFormat="1" ht="15" customHeight="1" x14ac:dyDescent="0.2">
      <c r="F470" s="5"/>
      <c r="H470" s="115"/>
    </row>
    <row r="471" spans="6:8" s="4" customFormat="1" ht="15" customHeight="1" x14ac:dyDescent="0.2">
      <c r="F471" s="5"/>
      <c r="H471" s="115"/>
    </row>
    <row r="472" spans="6:8" s="4" customFormat="1" ht="15" customHeight="1" x14ac:dyDescent="0.2">
      <c r="F472" s="5"/>
      <c r="H472" s="115"/>
    </row>
    <row r="473" spans="6:8" s="4" customFormat="1" ht="15" customHeight="1" x14ac:dyDescent="0.2">
      <c r="F473" s="5"/>
      <c r="H473" s="115"/>
    </row>
    <row r="474" spans="6:8" s="4" customFormat="1" ht="15" customHeight="1" x14ac:dyDescent="0.2">
      <c r="F474" s="5"/>
      <c r="H474" s="115"/>
    </row>
    <row r="475" spans="6:8" s="4" customFormat="1" ht="15" customHeight="1" x14ac:dyDescent="0.2">
      <c r="F475" s="5"/>
      <c r="H475" s="115"/>
    </row>
    <row r="476" spans="6:8" s="4" customFormat="1" ht="15" customHeight="1" x14ac:dyDescent="0.2">
      <c r="F476" s="5"/>
      <c r="H476" s="115"/>
    </row>
    <row r="477" spans="6:8" s="4" customFormat="1" ht="15" customHeight="1" x14ac:dyDescent="0.2">
      <c r="F477" s="5"/>
      <c r="H477" s="115"/>
    </row>
    <row r="478" spans="6:8" s="4" customFormat="1" ht="15" customHeight="1" x14ac:dyDescent="0.2">
      <c r="F478" s="5"/>
      <c r="H478" s="115"/>
    </row>
    <row r="479" spans="6:8" s="4" customFormat="1" ht="15" customHeight="1" x14ac:dyDescent="0.2">
      <c r="F479" s="5"/>
      <c r="H479" s="115"/>
    </row>
    <row r="480" spans="6:8" s="4" customFormat="1" ht="15" customHeight="1" x14ac:dyDescent="0.2">
      <c r="F480" s="5"/>
      <c r="H480" s="115"/>
    </row>
    <row r="481" spans="6:8" s="4" customFormat="1" ht="15" customHeight="1" x14ac:dyDescent="0.2">
      <c r="F481" s="5"/>
      <c r="H481" s="115"/>
    </row>
    <row r="482" spans="6:8" s="4" customFormat="1" ht="15" customHeight="1" x14ac:dyDescent="0.2">
      <c r="F482" s="5"/>
      <c r="H482" s="115"/>
    </row>
    <row r="483" spans="6:8" s="4" customFormat="1" ht="15" customHeight="1" x14ac:dyDescent="0.2">
      <c r="F483" s="5"/>
      <c r="H483" s="115"/>
    </row>
    <row r="484" spans="6:8" s="4" customFormat="1" ht="15" customHeight="1" x14ac:dyDescent="0.2">
      <c r="F484" s="5"/>
      <c r="H484" s="115"/>
    </row>
    <row r="485" spans="6:8" s="4" customFormat="1" ht="15" customHeight="1" x14ac:dyDescent="0.2">
      <c r="F485" s="5"/>
      <c r="H485" s="115"/>
    </row>
    <row r="486" spans="6:8" s="4" customFormat="1" ht="15" customHeight="1" x14ac:dyDescent="0.2">
      <c r="F486" s="5"/>
      <c r="H486" s="115"/>
    </row>
    <row r="487" spans="6:8" s="4" customFormat="1" ht="15" customHeight="1" x14ac:dyDescent="0.2">
      <c r="F487" s="5"/>
      <c r="H487" s="115"/>
    </row>
    <row r="488" spans="6:8" s="4" customFormat="1" ht="15" customHeight="1" x14ac:dyDescent="0.2">
      <c r="F488" s="5"/>
      <c r="H488" s="115"/>
    </row>
    <row r="489" spans="6:8" s="4" customFormat="1" ht="15" customHeight="1" x14ac:dyDescent="0.2">
      <c r="F489" s="5"/>
      <c r="H489" s="115"/>
    </row>
    <row r="490" spans="6:8" s="4" customFormat="1" ht="15" customHeight="1" x14ac:dyDescent="0.2">
      <c r="F490" s="5"/>
      <c r="H490" s="115"/>
    </row>
    <row r="491" spans="6:8" s="4" customFormat="1" ht="15" customHeight="1" x14ac:dyDescent="0.2">
      <c r="F491" s="5"/>
      <c r="H491" s="115"/>
    </row>
    <row r="492" spans="6:8" s="4" customFormat="1" ht="15" customHeight="1" x14ac:dyDescent="0.2">
      <c r="F492" s="5"/>
      <c r="H492" s="115"/>
    </row>
    <row r="493" spans="6:8" s="4" customFormat="1" ht="15" customHeight="1" x14ac:dyDescent="0.2">
      <c r="F493" s="5"/>
      <c r="H493" s="115"/>
    </row>
    <row r="494" spans="6:8" s="4" customFormat="1" ht="15" customHeight="1" x14ac:dyDescent="0.2">
      <c r="F494" s="5"/>
      <c r="H494" s="115"/>
    </row>
    <row r="495" spans="6:8" s="4" customFormat="1" ht="15" customHeight="1" x14ac:dyDescent="0.2">
      <c r="F495" s="5"/>
      <c r="H495" s="115"/>
    </row>
    <row r="496" spans="6:8" s="4" customFormat="1" ht="15" customHeight="1" x14ac:dyDescent="0.2">
      <c r="F496" s="5"/>
      <c r="H496" s="115"/>
    </row>
    <row r="497" spans="6:8" s="4" customFormat="1" ht="15" customHeight="1" x14ac:dyDescent="0.2">
      <c r="F497" s="5"/>
      <c r="H497" s="115"/>
    </row>
    <row r="498" spans="6:8" s="4" customFormat="1" ht="15" customHeight="1" x14ac:dyDescent="0.2">
      <c r="F498" s="5"/>
      <c r="H498" s="115"/>
    </row>
    <row r="499" spans="6:8" s="4" customFormat="1" ht="15" customHeight="1" x14ac:dyDescent="0.2">
      <c r="F499" s="5"/>
      <c r="H499" s="115"/>
    </row>
    <row r="500" spans="6:8" s="4" customFormat="1" ht="15" customHeight="1" x14ac:dyDescent="0.2">
      <c r="F500" s="5"/>
      <c r="H500" s="115"/>
    </row>
    <row r="501" spans="6:8" s="4" customFormat="1" ht="15" customHeight="1" x14ac:dyDescent="0.2">
      <c r="F501" s="5"/>
      <c r="H501" s="115"/>
    </row>
    <row r="502" spans="6:8" s="4" customFormat="1" ht="15" customHeight="1" x14ac:dyDescent="0.2">
      <c r="F502" s="5"/>
      <c r="H502" s="115"/>
    </row>
    <row r="503" spans="6:8" s="4" customFormat="1" ht="15" customHeight="1" x14ac:dyDescent="0.2">
      <c r="F503" s="5"/>
      <c r="H503" s="115"/>
    </row>
    <row r="504" spans="6:8" s="4" customFormat="1" ht="15" customHeight="1" x14ac:dyDescent="0.2">
      <c r="F504" s="5"/>
      <c r="H504" s="115"/>
    </row>
    <row r="505" spans="6:8" s="4" customFormat="1" ht="15" customHeight="1" x14ac:dyDescent="0.2">
      <c r="F505" s="5"/>
      <c r="H505" s="115"/>
    </row>
    <row r="506" spans="6:8" s="4" customFormat="1" ht="15" customHeight="1" x14ac:dyDescent="0.2">
      <c r="F506" s="5"/>
      <c r="H506" s="115"/>
    </row>
    <row r="507" spans="6:8" s="4" customFormat="1" ht="15" customHeight="1" x14ac:dyDescent="0.2">
      <c r="F507" s="5"/>
      <c r="H507" s="115"/>
    </row>
    <row r="508" spans="6:8" s="4" customFormat="1" ht="15" customHeight="1" x14ac:dyDescent="0.2">
      <c r="F508" s="5"/>
      <c r="H508" s="115"/>
    </row>
    <row r="509" spans="6:8" s="4" customFormat="1" ht="15" customHeight="1" x14ac:dyDescent="0.2">
      <c r="F509" s="5"/>
      <c r="H509" s="115"/>
    </row>
    <row r="510" spans="6:8" s="4" customFormat="1" ht="15" customHeight="1" x14ac:dyDescent="0.2">
      <c r="F510" s="5"/>
      <c r="H510" s="115"/>
    </row>
    <row r="511" spans="6:8" s="4" customFormat="1" ht="15" customHeight="1" x14ac:dyDescent="0.2">
      <c r="F511" s="5"/>
      <c r="H511" s="115"/>
    </row>
    <row r="512" spans="6:8" s="4" customFormat="1" ht="15" customHeight="1" x14ac:dyDescent="0.2">
      <c r="F512" s="5"/>
      <c r="H512" s="115"/>
    </row>
    <row r="513" spans="6:8" s="4" customFormat="1" ht="15" customHeight="1" x14ac:dyDescent="0.2">
      <c r="F513" s="5"/>
      <c r="H513" s="115"/>
    </row>
    <row r="514" spans="6:8" s="4" customFormat="1" ht="15" customHeight="1" x14ac:dyDescent="0.2">
      <c r="F514" s="5"/>
      <c r="H514" s="115"/>
    </row>
    <row r="515" spans="6:8" s="4" customFormat="1" ht="15" customHeight="1" x14ac:dyDescent="0.2">
      <c r="F515" s="5"/>
      <c r="H515" s="115"/>
    </row>
    <row r="516" spans="6:8" s="4" customFormat="1" ht="15" customHeight="1" x14ac:dyDescent="0.2">
      <c r="F516" s="5"/>
      <c r="H516" s="115"/>
    </row>
    <row r="517" spans="6:8" s="4" customFormat="1" ht="15" customHeight="1" x14ac:dyDescent="0.2">
      <c r="F517" s="5"/>
      <c r="H517" s="115"/>
    </row>
    <row r="518" spans="6:8" s="4" customFormat="1" ht="15" customHeight="1" x14ac:dyDescent="0.2">
      <c r="F518" s="5"/>
      <c r="H518" s="115"/>
    </row>
    <row r="519" spans="6:8" s="4" customFormat="1" ht="15" customHeight="1" x14ac:dyDescent="0.2">
      <c r="F519" s="5"/>
      <c r="H519" s="115"/>
    </row>
    <row r="520" spans="6:8" s="4" customFormat="1" ht="15" customHeight="1" x14ac:dyDescent="0.2">
      <c r="F520" s="5"/>
      <c r="H520" s="115"/>
    </row>
    <row r="521" spans="6:8" s="4" customFormat="1" ht="15" customHeight="1" x14ac:dyDescent="0.2">
      <c r="F521" s="5"/>
      <c r="H521" s="115"/>
    </row>
    <row r="522" spans="6:8" s="4" customFormat="1" ht="15" customHeight="1" x14ac:dyDescent="0.2">
      <c r="F522" s="5"/>
      <c r="H522" s="115"/>
    </row>
    <row r="523" spans="6:8" s="4" customFormat="1" ht="15" customHeight="1" x14ac:dyDescent="0.2">
      <c r="F523" s="5"/>
      <c r="H523" s="115"/>
    </row>
    <row r="524" spans="6:8" s="4" customFormat="1" ht="15" customHeight="1" x14ac:dyDescent="0.2">
      <c r="F524" s="5"/>
      <c r="H524" s="115"/>
    </row>
    <row r="525" spans="6:8" s="4" customFormat="1" ht="15" customHeight="1" x14ac:dyDescent="0.2">
      <c r="F525" s="5"/>
      <c r="H525" s="115"/>
    </row>
    <row r="526" spans="6:8" s="4" customFormat="1" ht="15" customHeight="1" x14ac:dyDescent="0.2">
      <c r="F526" s="5"/>
      <c r="H526" s="115"/>
    </row>
    <row r="527" spans="6:8" s="4" customFormat="1" ht="15" customHeight="1" x14ac:dyDescent="0.2">
      <c r="F527" s="5"/>
      <c r="H527" s="115"/>
    </row>
    <row r="528" spans="6:8" s="4" customFormat="1" ht="15" customHeight="1" x14ac:dyDescent="0.2">
      <c r="F528" s="5"/>
      <c r="H528" s="115"/>
    </row>
    <row r="529" spans="6:8" s="4" customFormat="1" ht="15" customHeight="1" x14ac:dyDescent="0.2">
      <c r="F529" s="5"/>
      <c r="H529" s="115"/>
    </row>
    <row r="530" spans="6:8" s="4" customFormat="1" ht="15" customHeight="1" x14ac:dyDescent="0.2">
      <c r="F530" s="5"/>
      <c r="H530" s="115"/>
    </row>
    <row r="531" spans="6:8" s="4" customFormat="1" ht="15" customHeight="1" x14ac:dyDescent="0.2">
      <c r="F531" s="5"/>
      <c r="H531" s="115"/>
    </row>
    <row r="532" spans="6:8" s="4" customFormat="1" ht="15" customHeight="1" x14ac:dyDescent="0.2">
      <c r="F532" s="5"/>
      <c r="H532" s="115"/>
    </row>
    <row r="533" spans="6:8" s="4" customFormat="1" ht="15" customHeight="1" x14ac:dyDescent="0.2">
      <c r="F533" s="5"/>
      <c r="H533" s="115"/>
    </row>
    <row r="534" spans="6:8" s="4" customFormat="1" ht="15" customHeight="1" x14ac:dyDescent="0.2">
      <c r="F534" s="5"/>
      <c r="H534" s="115"/>
    </row>
    <row r="535" spans="6:8" s="4" customFormat="1" ht="15" customHeight="1" x14ac:dyDescent="0.2">
      <c r="F535" s="5"/>
      <c r="H535" s="115"/>
    </row>
    <row r="536" spans="6:8" s="4" customFormat="1" ht="15" customHeight="1" x14ac:dyDescent="0.2">
      <c r="F536" s="5"/>
      <c r="H536" s="115"/>
    </row>
    <row r="537" spans="6:8" s="4" customFormat="1" ht="15" customHeight="1" x14ac:dyDescent="0.2">
      <c r="F537" s="5"/>
      <c r="H537" s="115"/>
    </row>
    <row r="538" spans="6:8" s="4" customFormat="1" ht="15" customHeight="1" x14ac:dyDescent="0.2">
      <c r="F538" s="5"/>
      <c r="H538" s="115"/>
    </row>
    <row r="539" spans="6:8" s="4" customFormat="1" ht="15" customHeight="1" x14ac:dyDescent="0.2">
      <c r="F539" s="5"/>
      <c r="H539" s="115"/>
    </row>
    <row r="540" spans="6:8" s="4" customFormat="1" ht="15" customHeight="1" x14ac:dyDescent="0.2">
      <c r="F540" s="5"/>
      <c r="H540" s="115"/>
    </row>
    <row r="541" spans="6:8" s="4" customFormat="1" ht="15" customHeight="1" x14ac:dyDescent="0.2">
      <c r="F541" s="5"/>
      <c r="H541" s="115"/>
    </row>
    <row r="542" spans="6:8" s="4" customFormat="1" ht="15" customHeight="1" x14ac:dyDescent="0.2">
      <c r="F542" s="5"/>
      <c r="H542" s="115"/>
    </row>
    <row r="543" spans="6:8" s="4" customFormat="1" ht="15" customHeight="1" x14ac:dyDescent="0.2">
      <c r="F543" s="5"/>
      <c r="H543" s="115"/>
    </row>
    <row r="544" spans="6:8" s="4" customFormat="1" ht="15" customHeight="1" x14ac:dyDescent="0.2">
      <c r="F544" s="5"/>
      <c r="H544" s="115"/>
    </row>
    <row r="545" spans="6:8" s="4" customFormat="1" ht="15" customHeight="1" x14ac:dyDescent="0.2">
      <c r="F545" s="5"/>
      <c r="H545" s="115"/>
    </row>
    <row r="546" spans="6:8" s="4" customFormat="1" ht="15" customHeight="1" x14ac:dyDescent="0.2">
      <c r="F546" s="5"/>
      <c r="H546" s="115"/>
    </row>
    <row r="547" spans="6:8" s="4" customFormat="1" ht="15" customHeight="1" x14ac:dyDescent="0.2">
      <c r="F547" s="5"/>
      <c r="H547" s="115"/>
    </row>
    <row r="548" spans="6:8" s="4" customFormat="1" ht="15" customHeight="1" x14ac:dyDescent="0.2">
      <c r="F548" s="5"/>
      <c r="H548" s="115"/>
    </row>
    <row r="549" spans="6:8" s="4" customFormat="1" ht="15" customHeight="1" x14ac:dyDescent="0.2">
      <c r="F549" s="5"/>
      <c r="H549" s="115"/>
    </row>
    <row r="550" spans="6:8" s="4" customFormat="1" ht="15" customHeight="1" x14ac:dyDescent="0.2">
      <c r="F550" s="5"/>
      <c r="H550" s="115"/>
    </row>
    <row r="551" spans="6:8" s="4" customFormat="1" ht="15" customHeight="1" x14ac:dyDescent="0.2">
      <c r="F551" s="5"/>
      <c r="H551" s="115"/>
    </row>
    <row r="552" spans="6:8" s="4" customFormat="1" ht="15" customHeight="1" x14ac:dyDescent="0.2">
      <c r="F552" s="5"/>
      <c r="H552" s="115"/>
    </row>
    <row r="553" spans="6:8" s="4" customFormat="1" ht="15" customHeight="1" x14ac:dyDescent="0.2">
      <c r="F553" s="5"/>
      <c r="H553" s="115"/>
    </row>
    <row r="554" spans="6:8" s="4" customFormat="1" ht="15" customHeight="1" x14ac:dyDescent="0.2">
      <c r="F554" s="5"/>
      <c r="H554" s="115"/>
    </row>
    <row r="555" spans="6:8" s="4" customFormat="1" ht="15" customHeight="1" x14ac:dyDescent="0.2">
      <c r="F555" s="5"/>
      <c r="H555" s="115"/>
    </row>
    <row r="556" spans="6:8" s="4" customFormat="1" ht="15" customHeight="1" x14ac:dyDescent="0.2">
      <c r="F556" s="5"/>
      <c r="H556" s="115"/>
    </row>
    <row r="557" spans="6:8" s="4" customFormat="1" ht="15" customHeight="1" x14ac:dyDescent="0.2">
      <c r="F557" s="5"/>
      <c r="H557" s="115"/>
    </row>
    <row r="558" spans="6:8" s="4" customFormat="1" ht="15" customHeight="1" x14ac:dyDescent="0.2">
      <c r="F558" s="5"/>
      <c r="H558" s="115"/>
    </row>
    <row r="559" spans="6:8" s="4" customFormat="1" ht="15" customHeight="1" x14ac:dyDescent="0.2">
      <c r="F559" s="5"/>
      <c r="H559" s="115"/>
    </row>
    <row r="560" spans="6:8" s="4" customFormat="1" ht="15" customHeight="1" x14ac:dyDescent="0.2">
      <c r="F560" s="5"/>
      <c r="H560" s="115"/>
    </row>
    <row r="561" spans="6:8" s="4" customFormat="1" ht="15" customHeight="1" x14ac:dyDescent="0.2">
      <c r="F561" s="5"/>
      <c r="H561" s="115"/>
    </row>
    <row r="562" spans="6:8" s="4" customFormat="1" ht="15" customHeight="1" x14ac:dyDescent="0.2">
      <c r="F562" s="5"/>
      <c r="H562" s="115"/>
    </row>
    <row r="563" spans="6:8" s="4" customFormat="1" ht="15" customHeight="1" x14ac:dyDescent="0.2">
      <c r="F563" s="5"/>
      <c r="H563" s="115"/>
    </row>
    <row r="564" spans="6:8" s="4" customFormat="1" ht="15" customHeight="1" x14ac:dyDescent="0.2">
      <c r="F564" s="5"/>
      <c r="H564" s="115"/>
    </row>
    <row r="565" spans="6:8" s="4" customFormat="1" ht="15" customHeight="1" x14ac:dyDescent="0.2">
      <c r="F565" s="5"/>
      <c r="H565" s="115"/>
    </row>
    <row r="566" spans="6:8" s="4" customFormat="1" ht="15" customHeight="1" x14ac:dyDescent="0.2">
      <c r="F566" s="5"/>
      <c r="H566" s="115"/>
    </row>
    <row r="567" spans="6:8" s="4" customFormat="1" ht="15" customHeight="1" x14ac:dyDescent="0.2">
      <c r="F567" s="5"/>
      <c r="H567" s="115"/>
    </row>
    <row r="568" spans="6:8" s="4" customFormat="1" ht="15" customHeight="1" x14ac:dyDescent="0.2">
      <c r="F568" s="5"/>
      <c r="H568" s="115"/>
    </row>
    <row r="569" spans="6:8" s="4" customFormat="1" ht="15" customHeight="1" x14ac:dyDescent="0.2">
      <c r="F569" s="5"/>
      <c r="H569" s="115"/>
    </row>
    <row r="570" spans="6:8" s="4" customFormat="1" ht="15" customHeight="1" x14ac:dyDescent="0.2">
      <c r="F570" s="5"/>
      <c r="H570" s="115"/>
    </row>
    <row r="571" spans="6:8" s="4" customFormat="1" ht="15" customHeight="1" x14ac:dyDescent="0.2">
      <c r="F571" s="5"/>
      <c r="H571" s="115"/>
    </row>
    <row r="572" spans="6:8" s="4" customFormat="1" ht="15" customHeight="1" x14ac:dyDescent="0.2">
      <c r="F572" s="5"/>
      <c r="H572" s="115"/>
    </row>
    <row r="573" spans="6:8" s="4" customFormat="1" ht="15" customHeight="1" x14ac:dyDescent="0.2">
      <c r="F573" s="5"/>
      <c r="H573" s="115"/>
    </row>
    <row r="574" spans="6:8" s="4" customFormat="1" ht="15" customHeight="1" x14ac:dyDescent="0.2">
      <c r="F574" s="5"/>
      <c r="H574" s="115"/>
    </row>
    <row r="575" spans="6:8" s="4" customFormat="1" ht="15" customHeight="1" x14ac:dyDescent="0.2">
      <c r="F575" s="5"/>
      <c r="H575" s="115"/>
    </row>
    <row r="576" spans="6:8" s="4" customFormat="1" ht="15" customHeight="1" x14ac:dyDescent="0.2">
      <c r="F576" s="5"/>
      <c r="H576" s="115"/>
    </row>
    <row r="577" spans="6:8" s="4" customFormat="1" ht="15" customHeight="1" x14ac:dyDescent="0.2">
      <c r="F577" s="5"/>
      <c r="H577" s="115"/>
    </row>
    <row r="578" spans="6:8" s="4" customFormat="1" ht="15" customHeight="1" x14ac:dyDescent="0.2">
      <c r="F578" s="5"/>
      <c r="H578" s="115"/>
    </row>
    <row r="579" spans="6:8" s="4" customFormat="1" ht="15" customHeight="1" x14ac:dyDescent="0.2">
      <c r="F579" s="5"/>
      <c r="H579" s="115"/>
    </row>
    <row r="580" spans="6:8" s="4" customFormat="1" ht="15" customHeight="1" x14ac:dyDescent="0.2">
      <c r="F580" s="5"/>
      <c r="H580" s="115"/>
    </row>
    <row r="581" spans="6:8" s="4" customFormat="1" ht="15" customHeight="1" x14ac:dyDescent="0.2">
      <c r="F581" s="5"/>
      <c r="H581" s="115"/>
    </row>
    <row r="582" spans="6:8" s="4" customFormat="1" ht="15" customHeight="1" x14ac:dyDescent="0.2">
      <c r="F582" s="5"/>
      <c r="H582" s="115"/>
    </row>
    <row r="583" spans="6:8" s="4" customFormat="1" ht="15" customHeight="1" x14ac:dyDescent="0.2">
      <c r="F583" s="5"/>
      <c r="H583" s="115"/>
    </row>
    <row r="584" spans="6:8" s="4" customFormat="1" ht="15" customHeight="1" x14ac:dyDescent="0.2">
      <c r="F584" s="5"/>
      <c r="H584" s="115"/>
    </row>
    <row r="585" spans="6:8" s="4" customFormat="1" ht="15" customHeight="1" x14ac:dyDescent="0.2">
      <c r="F585" s="5"/>
      <c r="H585" s="115"/>
    </row>
    <row r="586" spans="6:8" s="4" customFormat="1" ht="15" customHeight="1" x14ac:dyDescent="0.2">
      <c r="F586" s="5"/>
      <c r="H586" s="115"/>
    </row>
    <row r="587" spans="6:8" s="4" customFormat="1" ht="15" customHeight="1" x14ac:dyDescent="0.2">
      <c r="F587" s="5"/>
      <c r="H587" s="115"/>
    </row>
    <row r="588" spans="6:8" s="4" customFormat="1" ht="15" customHeight="1" x14ac:dyDescent="0.2">
      <c r="F588" s="5"/>
      <c r="H588" s="115"/>
    </row>
    <row r="589" spans="6:8" s="4" customFormat="1" ht="15" customHeight="1" x14ac:dyDescent="0.2">
      <c r="F589" s="5"/>
      <c r="H589" s="115"/>
    </row>
    <row r="590" spans="6:8" s="4" customFormat="1" ht="15" customHeight="1" x14ac:dyDescent="0.2">
      <c r="F590" s="5"/>
      <c r="H590" s="115"/>
    </row>
    <row r="591" spans="6:8" s="4" customFormat="1" ht="15" customHeight="1" x14ac:dyDescent="0.2">
      <c r="F591" s="5"/>
      <c r="H591" s="115"/>
    </row>
    <row r="592" spans="6:8" s="4" customFormat="1" ht="15" customHeight="1" x14ac:dyDescent="0.2">
      <c r="F592" s="5"/>
      <c r="H592" s="115"/>
    </row>
    <row r="593" spans="6:8" s="4" customFormat="1" ht="15" customHeight="1" x14ac:dyDescent="0.2">
      <c r="F593" s="5"/>
      <c r="H593" s="115"/>
    </row>
    <row r="594" spans="6:8" s="4" customFormat="1" ht="15" customHeight="1" x14ac:dyDescent="0.2">
      <c r="F594" s="5"/>
      <c r="H594" s="115"/>
    </row>
    <row r="595" spans="6:8" s="4" customFormat="1" ht="15" customHeight="1" x14ac:dyDescent="0.2">
      <c r="F595" s="5"/>
      <c r="H595" s="115"/>
    </row>
    <row r="596" spans="6:8" s="4" customFormat="1" ht="15" customHeight="1" x14ac:dyDescent="0.2">
      <c r="F596" s="5"/>
      <c r="H596" s="115"/>
    </row>
    <row r="597" spans="6:8" s="4" customFormat="1" ht="15" customHeight="1" x14ac:dyDescent="0.2">
      <c r="F597" s="5"/>
      <c r="H597" s="115"/>
    </row>
    <row r="598" spans="6:8" s="4" customFormat="1" ht="15" customHeight="1" x14ac:dyDescent="0.2">
      <c r="F598" s="5"/>
      <c r="H598" s="115"/>
    </row>
    <row r="599" spans="6:8" s="4" customFormat="1" ht="15" customHeight="1" x14ac:dyDescent="0.2">
      <c r="F599" s="5"/>
      <c r="H599" s="115"/>
    </row>
    <row r="600" spans="6:8" s="4" customFormat="1" ht="15" customHeight="1" x14ac:dyDescent="0.2">
      <c r="F600" s="5"/>
      <c r="H600" s="115"/>
    </row>
    <row r="601" spans="6:8" s="4" customFormat="1" ht="15" customHeight="1" x14ac:dyDescent="0.2">
      <c r="F601" s="5"/>
      <c r="H601" s="115"/>
    </row>
    <row r="602" spans="6:8" s="4" customFormat="1" ht="15" customHeight="1" x14ac:dyDescent="0.2">
      <c r="F602" s="5"/>
      <c r="H602" s="115"/>
    </row>
    <row r="603" spans="6:8" s="4" customFormat="1" ht="15" customHeight="1" x14ac:dyDescent="0.2">
      <c r="F603" s="5"/>
      <c r="H603" s="115"/>
    </row>
    <row r="604" spans="6:8" s="4" customFormat="1" ht="15" customHeight="1" x14ac:dyDescent="0.2">
      <c r="F604" s="5"/>
      <c r="H604" s="115"/>
    </row>
    <row r="605" spans="6:8" s="4" customFormat="1" ht="15" customHeight="1" x14ac:dyDescent="0.2">
      <c r="F605" s="5"/>
      <c r="H605" s="115"/>
    </row>
    <row r="606" spans="6:8" s="4" customFormat="1" ht="15" customHeight="1" x14ac:dyDescent="0.2">
      <c r="F606" s="5"/>
      <c r="H606" s="115"/>
    </row>
    <row r="607" spans="6:8" s="4" customFormat="1" ht="15" customHeight="1" x14ac:dyDescent="0.2">
      <c r="F607" s="5"/>
      <c r="H607" s="115"/>
    </row>
    <row r="608" spans="6:8" s="4" customFormat="1" ht="15" customHeight="1" x14ac:dyDescent="0.2">
      <c r="F608" s="5"/>
      <c r="H608" s="115"/>
    </row>
    <row r="609" spans="6:8" s="4" customFormat="1" ht="15" customHeight="1" x14ac:dyDescent="0.2">
      <c r="F609" s="5"/>
      <c r="H609" s="115"/>
    </row>
    <row r="610" spans="6:8" s="4" customFormat="1" ht="15" customHeight="1" x14ac:dyDescent="0.2">
      <c r="F610" s="5"/>
      <c r="H610" s="115"/>
    </row>
    <row r="611" spans="6:8" s="4" customFormat="1" ht="15" customHeight="1" x14ac:dyDescent="0.2">
      <c r="F611" s="5"/>
      <c r="H611" s="115"/>
    </row>
    <row r="612" spans="6:8" s="4" customFormat="1" ht="15" customHeight="1" x14ac:dyDescent="0.2">
      <c r="F612" s="5"/>
      <c r="H612" s="115"/>
    </row>
    <row r="613" spans="6:8" s="4" customFormat="1" ht="15" customHeight="1" x14ac:dyDescent="0.2">
      <c r="F613" s="5"/>
      <c r="H613" s="115"/>
    </row>
    <row r="614" spans="6:8" s="4" customFormat="1" ht="15" customHeight="1" x14ac:dyDescent="0.2">
      <c r="F614" s="5"/>
      <c r="H614" s="115"/>
    </row>
    <row r="615" spans="6:8" s="4" customFormat="1" ht="15" customHeight="1" x14ac:dyDescent="0.2">
      <c r="F615" s="5"/>
      <c r="H615" s="115"/>
    </row>
    <row r="616" spans="6:8" s="4" customFormat="1" ht="15" customHeight="1" x14ac:dyDescent="0.2">
      <c r="F616" s="5"/>
      <c r="H616" s="115"/>
    </row>
    <row r="617" spans="6:8" s="4" customFormat="1" ht="15" customHeight="1" x14ac:dyDescent="0.2">
      <c r="F617" s="5"/>
      <c r="H617" s="115"/>
    </row>
    <row r="618" spans="6:8" s="4" customFormat="1" ht="15" customHeight="1" x14ac:dyDescent="0.2">
      <c r="F618" s="5"/>
      <c r="H618" s="115"/>
    </row>
    <row r="619" spans="6:8" s="4" customFormat="1" ht="15" customHeight="1" x14ac:dyDescent="0.2">
      <c r="F619" s="5"/>
      <c r="H619" s="115"/>
    </row>
    <row r="620" spans="6:8" s="4" customFormat="1" ht="15" customHeight="1" x14ac:dyDescent="0.2">
      <c r="F620" s="5"/>
      <c r="H620" s="115"/>
    </row>
    <row r="621" spans="6:8" s="4" customFormat="1" ht="15" customHeight="1" x14ac:dyDescent="0.2">
      <c r="F621" s="5"/>
      <c r="H621" s="115"/>
    </row>
    <row r="622" spans="6:8" s="4" customFormat="1" ht="15" customHeight="1" x14ac:dyDescent="0.2">
      <c r="F622" s="5"/>
      <c r="H622" s="115"/>
    </row>
    <row r="623" spans="6:8" s="4" customFormat="1" ht="15" customHeight="1" x14ac:dyDescent="0.2">
      <c r="F623" s="5"/>
      <c r="H623" s="115"/>
    </row>
    <row r="624" spans="6:8" s="4" customFormat="1" ht="15" customHeight="1" x14ac:dyDescent="0.2">
      <c r="F624" s="5"/>
      <c r="H624" s="115"/>
    </row>
    <row r="625" spans="6:8" s="4" customFormat="1" ht="15" customHeight="1" x14ac:dyDescent="0.2">
      <c r="F625" s="5"/>
      <c r="H625" s="115"/>
    </row>
    <row r="626" spans="6:8" s="4" customFormat="1" ht="15" customHeight="1" x14ac:dyDescent="0.2">
      <c r="F626" s="5"/>
      <c r="H626" s="115"/>
    </row>
    <row r="627" spans="6:8" s="4" customFormat="1" ht="15" customHeight="1" x14ac:dyDescent="0.2">
      <c r="F627" s="5"/>
      <c r="H627" s="115"/>
    </row>
    <row r="628" spans="6:8" s="4" customFormat="1" ht="15" customHeight="1" x14ac:dyDescent="0.2">
      <c r="F628" s="5"/>
      <c r="H628" s="115"/>
    </row>
    <row r="629" spans="6:8" s="4" customFormat="1" ht="15" customHeight="1" x14ac:dyDescent="0.2">
      <c r="F629" s="5"/>
      <c r="H629" s="115"/>
    </row>
    <row r="630" spans="6:8" s="4" customFormat="1" ht="15" customHeight="1" x14ac:dyDescent="0.2">
      <c r="F630" s="5"/>
      <c r="H630" s="115"/>
    </row>
    <row r="631" spans="6:8" s="4" customFormat="1" ht="15" customHeight="1" x14ac:dyDescent="0.2">
      <c r="F631" s="5"/>
      <c r="H631" s="115"/>
    </row>
    <row r="632" spans="6:8" s="4" customFormat="1" ht="15" customHeight="1" x14ac:dyDescent="0.2">
      <c r="F632" s="5"/>
      <c r="H632" s="115"/>
    </row>
    <row r="633" spans="6:8" s="4" customFormat="1" ht="15" customHeight="1" x14ac:dyDescent="0.2">
      <c r="F633" s="5"/>
      <c r="H633" s="115"/>
    </row>
    <row r="634" spans="6:8" s="4" customFormat="1" ht="15" customHeight="1" x14ac:dyDescent="0.2">
      <c r="F634" s="5"/>
      <c r="H634" s="115"/>
    </row>
    <row r="635" spans="6:8" s="4" customFormat="1" ht="15" customHeight="1" x14ac:dyDescent="0.2">
      <c r="F635" s="5"/>
      <c r="H635" s="115"/>
    </row>
    <row r="636" spans="6:8" s="4" customFormat="1" ht="15" customHeight="1" x14ac:dyDescent="0.2">
      <c r="F636" s="5"/>
      <c r="H636" s="115"/>
    </row>
    <row r="637" spans="6:8" s="4" customFormat="1" ht="15" customHeight="1" x14ac:dyDescent="0.2">
      <c r="F637" s="5"/>
      <c r="H637" s="115"/>
    </row>
    <row r="638" spans="6:8" s="4" customFormat="1" ht="15" customHeight="1" x14ac:dyDescent="0.2">
      <c r="F638" s="5"/>
      <c r="H638" s="115"/>
    </row>
    <row r="639" spans="6:8" s="4" customFormat="1" ht="15" customHeight="1" x14ac:dyDescent="0.2">
      <c r="F639" s="5"/>
      <c r="H639" s="115"/>
    </row>
    <row r="640" spans="6:8" s="4" customFormat="1" ht="15" customHeight="1" x14ac:dyDescent="0.2">
      <c r="F640" s="5"/>
      <c r="H640" s="115"/>
    </row>
    <row r="641" spans="6:8" s="4" customFormat="1" ht="15" customHeight="1" x14ac:dyDescent="0.2">
      <c r="F641" s="5"/>
      <c r="H641" s="115"/>
    </row>
    <row r="642" spans="6:8" s="4" customFormat="1" ht="15" customHeight="1" x14ac:dyDescent="0.2">
      <c r="F642" s="5"/>
      <c r="H642" s="115"/>
    </row>
    <row r="643" spans="6:8" s="4" customFormat="1" ht="15" customHeight="1" x14ac:dyDescent="0.2">
      <c r="F643" s="5"/>
      <c r="H643" s="115"/>
    </row>
    <row r="644" spans="6:8" s="4" customFormat="1" ht="15" customHeight="1" x14ac:dyDescent="0.2">
      <c r="F644" s="5"/>
      <c r="H644" s="115"/>
    </row>
    <row r="645" spans="6:8" s="4" customFormat="1" ht="15" customHeight="1" x14ac:dyDescent="0.2">
      <c r="F645" s="5"/>
      <c r="H645" s="115"/>
    </row>
    <row r="646" spans="6:8" s="4" customFormat="1" ht="15" customHeight="1" x14ac:dyDescent="0.2">
      <c r="F646" s="5"/>
      <c r="H646" s="115"/>
    </row>
    <row r="647" spans="6:8" s="4" customFormat="1" ht="15" customHeight="1" x14ac:dyDescent="0.2">
      <c r="F647" s="5"/>
      <c r="H647" s="115"/>
    </row>
    <row r="648" spans="6:8" s="4" customFormat="1" ht="15" customHeight="1" x14ac:dyDescent="0.2">
      <c r="F648" s="5"/>
      <c r="H648" s="115"/>
    </row>
    <row r="649" spans="6:8" s="4" customFormat="1" ht="15" customHeight="1" x14ac:dyDescent="0.2">
      <c r="F649" s="5"/>
      <c r="H649" s="115"/>
    </row>
    <row r="650" spans="6:8" s="4" customFormat="1" ht="15" customHeight="1" x14ac:dyDescent="0.2">
      <c r="F650" s="5"/>
      <c r="H650" s="115"/>
    </row>
    <row r="651" spans="6:8" s="4" customFormat="1" ht="15" customHeight="1" x14ac:dyDescent="0.2">
      <c r="F651" s="5"/>
      <c r="H651" s="115"/>
    </row>
    <row r="652" spans="6:8" s="4" customFormat="1" ht="15" customHeight="1" x14ac:dyDescent="0.2">
      <c r="F652" s="5"/>
      <c r="H652" s="115"/>
    </row>
    <row r="653" spans="6:8" s="4" customFormat="1" ht="15" customHeight="1" x14ac:dyDescent="0.2">
      <c r="F653" s="5"/>
      <c r="H653" s="115"/>
    </row>
    <row r="654" spans="6:8" s="4" customFormat="1" ht="15" customHeight="1" x14ac:dyDescent="0.2">
      <c r="F654" s="5"/>
      <c r="H654" s="115"/>
    </row>
    <row r="655" spans="6:8" s="4" customFormat="1" ht="15" customHeight="1" x14ac:dyDescent="0.2">
      <c r="F655" s="5"/>
      <c r="H655" s="115"/>
    </row>
    <row r="656" spans="6:8" s="4" customFormat="1" ht="15" customHeight="1" x14ac:dyDescent="0.2">
      <c r="F656" s="5"/>
      <c r="H656" s="115"/>
    </row>
    <row r="657" spans="6:8" s="4" customFormat="1" ht="15" customHeight="1" x14ac:dyDescent="0.2">
      <c r="F657" s="5"/>
      <c r="H657" s="115"/>
    </row>
    <row r="658" spans="6:8" s="4" customFormat="1" ht="15" customHeight="1" x14ac:dyDescent="0.2">
      <c r="F658" s="5"/>
      <c r="H658" s="115"/>
    </row>
    <row r="659" spans="6:8" s="4" customFormat="1" ht="15" customHeight="1" x14ac:dyDescent="0.2">
      <c r="F659" s="5"/>
      <c r="H659" s="115"/>
    </row>
    <row r="660" spans="6:8" s="4" customFormat="1" ht="15" customHeight="1" x14ac:dyDescent="0.2">
      <c r="F660" s="5"/>
      <c r="H660" s="115"/>
    </row>
    <row r="661" spans="6:8" s="4" customFormat="1" ht="15" customHeight="1" x14ac:dyDescent="0.2">
      <c r="F661" s="5"/>
      <c r="H661" s="115"/>
    </row>
    <row r="662" spans="6:8" s="4" customFormat="1" ht="15" customHeight="1" x14ac:dyDescent="0.2">
      <c r="F662" s="5"/>
      <c r="H662" s="115"/>
    </row>
    <row r="663" spans="6:8" s="4" customFormat="1" ht="15" customHeight="1" x14ac:dyDescent="0.2">
      <c r="F663" s="5"/>
      <c r="H663" s="115"/>
    </row>
    <row r="664" spans="6:8" s="4" customFormat="1" ht="15" customHeight="1" x14ac:dyDescent="0.2">
      <c r="F664" s="5"/>
      <c r="H664" s="115"/>
    </row>
    <row r="665" spans="6:8" s="4" customFormat="1" ht="15" customHeight="1" x14ac:dyDescent="0.2">
      <c r="F665" s="5"/>
      <c r="H665" s="115"/>
    </row>
    <row r="666" spans="6:8" s="4" customFormat="1" ht="15" customHeight="1" x14ac:dyDescent="0.2">
      <c r="F666" s="5"/>
      <c r="H666" s="115"/>
    </row>
    <row r="667" spans="6:8" s="4" customFormat="1" ht="15" customHeight="1" x14ac:dyDescent="0.2">
      <c r="F667" s="5"/>
      <c r="H667" s="115"/>
    </row>
    <row r="668" spans="6:8" s="4" customFormat="1" ht="15" customHeight="1" x14ac:dyDescent="0.2">
      <c r="F668" s="5"/>
      <c r="H668" s="115"/>
    </row>
    <row r="669" spans="6:8" s="4" customFormat="1" ht="15" customHeight="1" x14ac:dyDescent="0.2">
      <c r="F669" s="5"/>
      <c r="H669" s="115"/>
    </row>
    <row r="670" spans="6:8" s="4" customFormat="1" ht="15" customHeight="1" x14ac:dyDescent="0.2">
      <c r="F670" s="5"/>
      <c r="H670" s="115"/>
    </row>
    <row r="671" spans="6:8" s="4" customFormat="1" ht="15" customHeight="1" x14ac:dyDescent="0.2">
      <c r="F671" s="5"/>
      <c r="H671" s="115"/>
    </row>
    <row r="672" spans="6:8" s="4" customFormat="1" ht="15" customHeight="1" x14ac:dyDescent="0.2">
      <c r="F672" s="5"/>
      <c r="H672" s="115"/>
    </row>
    <row r="673" spans="6:8" s="4" customFormat="1" ht="15" customHeight="1" x14ac:dyDescent="0.2">
      <c r="F673" s="5"/>
      <c r="H673" s="115"/>
    </row>
    <row r="674" spans="6:8" s="4" customFormat="1" ht="15" customHeight="1" x14ac:dyDescent="0.2">
      <c r="F674" s="5"/>
      <c r="H674" s="115"/>
    </row>
    <row r="675" spans="6:8" s="4" customFormat="1" ht="15" customHeight="1" x14ac:dyDescent="0.2">
      <c r="F675" s="5"/>
      <c r="H675" s="115"/>
    </row>
    <row r="676" spans="6:8" s="4" customFormat="1" ht="15" customHeight="1" x14ac:dyDescent="0.2">
      <c r="F676" s="5"/>
      <c r="H676" s="115"/>
    </row>
    <row r="677" spans="6:8" s="4" customFormat="1" ht="15" customHeight="1" x14ac:dyDescent="0.2">
      <c r="F677" s="5"/>
      <c r="H677" s="115"/>
    </row>
    <row r="678" spans="6:8" s="4" customFormat="1" ht="15" customHeight="1" x14ac:dyDescent="0.2">
      <c r="F678" s="5"/>
      <c r="H678" s="115"/>
    </row>
    <row r="679" spans="6:8" s="4" customFormat="1" ht="15" customHeight="1" x14ac:dyDescent="0.2">
      <c r="F679" s="5"/>
      <c r="H679" s="115"/>
    </row>
    <row r="680" spans="6:8" s="4" customFormat="1" ht="15" customHeight="1" x14ac:dyDescent="0.2">
      <c r="F680" s="5"/>
      <c r="H680" s="115"/>
    </row>
    <row r="681" spans="6:8" s="4" customFormat="1" ht="15" customHeight="1" x14ac:dyDescent="0.2">
      <c r="F681" s="5"/>
      <c r="H681" s="115"/>
    </row>
    <row r="682" spans="6:8" s="4" customFormat="1" ht="15" customHeight="1" x14ac:dyDescent="0.2">
      <c r="F682" s="5"/>
      <c r="H682" s="115"/>
    </row>
    <row r="683" spans="6:8" s="4" customFormat="1" ht="15" customHeight="1" x14ac:dyDescent="0.2">
      <c r="F683" s="5"/>
      <c r="H683" s="115"/>
    </row>
    <row r="684" spans="6:8" s="4" customFormat="1" ht="15" customHeight="1" x14ac:dyDescent="0.2">
      <c r="F684" s="5"/>
      <c r="H684" s="115"/>
    </row>
    <row r="685" spans="6:8" s="4" customFormat="1" ht="15" customHeight="1" x14ac:dyDescent="0.2">
      <c r="F685" s="5"/>
      <c r="H685" s="115"/>
    </row>
    <row r="686" spans="6:8" s="4" customFormat="1" ht="15" customHeight="1" x14ac:dyDescent="0.2">
      <c r="F686" s="5"/>
      <c r="H686" s="115"/>
    </row>
    <row r="687" spans="6:8" s="4" customFormat="1" ht="15" customHeight="1" x14ac:dyDescent="0.2">
      <c r="F687" s="5"/>
      <c r="H687" s="115"/>
    </row>
    <row r="688" spans="6:8" s="4" customFormat="1" ht="15" customHeight="1" x14ac:dyDescent="0.2">
      <c r="F688" s="5"/>
      <c r="H688" s="115"/>
    </row>
    <row r="689" spans="6:8" s="4" customFormat="1" ht="15" customHeight="1" x14ac:dyDescent="0.2">
      <c r="F689" s="5"/>
      <c r="H689" s="115"/>
    </row>
    <row r="690" spans="6:8" s="4" customFormat="1" ht="15" customHeight="1" x14ac:dyDescent="0.2">
      <c r="F690" s="5"/>
      <c r="H690" s="115"/>
    </row>
    <row r="691" spans="6:8" s="4" customFormat="1" ht="15" customHeight="1" x14ac:dyDescent="0.2">
      <c r="F691" s="5"/>
      <c r="H691" s="115"/>
    </row>
    <row r="692" spans="6:8" s="4" customFormat="1" ht="15" customHeight="1" x14ac:dyDescent="0.2">
      <c r="F692" s="5"/>
      <c r="H692" s="115"/>
    </row>
    <row r="693" spans="6:8" s="4" customFormat="1" ht="15" customHeight="1" x14ac:dyDescent="0.2">
      <c r="F693" s="5"/>
      <c r="H693" s="115"/>
    </row>
    <row r="694" spans="6:8" s="4" customFormat="1" ht="15" customHeight="1" x14ac:dyDescent="0.2">
      <c r="F694" s="5"/>
      <c r="H694" s="115"/>
    </row>
    <row r="695" spans="6:8" s="4" customFormat="1" ht="15" customHeight="1" x14ac:dyDescent="0.2">
      <c r="F695" s="5"/>
      <c r="H695" s="115"/>
    </row>
    <row r="696" spans="6:8" s="4" customFormat="1" ht="15" customHeight="1" x14ac:dyDescent="0.2">
      <c r="F696" s="5"/>
      <c r="H696" s="115"/>
    </row>
    <row r="697" spans="6:8" s="4" customFormat="1" ht="15" customHeight="1" x14ac:dyDescent="0.2">
      <c r="F697" s="5"/>
      <c r="H697" s="115"/>
    </row>
    <row r="698" spans="6:8" s="4" customFormat="1" ht="15" customHeight="1" x14ac:dyDescent="0.2">
      <c r="F698" s="5"/>
      <c r="H698" s="115"/>
    </row>
    <row r="699" spans="6:8" s="4" customFormat="1" ht="15" customHeight="1" x14ac:dyDescent="0.2">
      <c r="F699" s="5"/>
      <c r="H699" s="115"/>
    </row>
    <row r="700" spans="6:8" s="4" customFormat="1" ht="15" customHeight="1" x14ac:dyDescent="0.2">
      <c r="F700" s="5"/>
      <c r="H700" s="115"/>
    </row>
    <row r="701" spans="6:8" s="4" customFormat="1" ht="15" customHeight="1" x14ac:dyDescent="0.2">
      <c r="F701" s="5"/>
      <c r="H701" s="115"/>
    </row>
    <row r="702" spans="6:8" s="4" customFormat="1" ht="15" customHeight="1" x14ac:dyDescent="0.2">
      <c r="F702" s="5"/>
      <c r="H702" s="115"/>
    </row>
    <row r="703" spans="6:8" s="4" customFormat="1" ht="15" customHeight="1" x14ac:dyDescent="0.2">
      <c r="F703" s="5"/>
      <c r="H703" s="115"/>
    </row>
    <row r="704" spans="6:8" s="4" customFormat="1" ht="15" customHeight="1" x14ac:dyDescent="0.2">
      <c r="F704" s="5"/>
      <c r="H704" s="115"/>
    </row>
    <row r="705" spans="6:8" s="4" customFormat="1" ht="15" customHeight="1" x14ac:dyDescent="0.2">
      <c r="F705" s="5"/>
      <c r="H705" s="115"/>
    </row>
    <row r="706" spans="6:8" s="4" customFormat="1" ht="15" customHeight="1" x14ac:dyDescent="0.2">
      <c r="F706" s="5"/>
      <c r="H706" s="115"/>
    </row>
    <row r="707" spans="6:8" s="4" customFormat="1" ht="15" customHeight="1" x14ac:dyDescent="0.2">
      <c r="F707" s="5"/>
      <c r="H707" s="115"/>
    </row>
    <row r="708" spans="6:8" s="4" customFormat="1" ht="15" customHeight="1" x14ac:dyDescent="0.2">
      <c r="F708" s="5"/>
      <c r="H708" s="115"/>
    </row>
    <row r="709" spans="6:8" s="4" customFormat="1" ht="15" customHeight="1" x14ac:dyDescent="0.2">
      <c r="F709" s="5"/>
      <c r="H709" s="115"/>
    </row>
    <row r="710" spans="6:8" s="4" customFormat="1" ht="15" customHeight="1" x14ac:dyDescent="0.2">
      <c r="F710" s="5"/>
      <c r="H710" s="115"/>
    </row>
    <row r="711" spans="6:8" s="4" customFormat="1" ht="15" customHeight="1" x14ac:dyDescent="0.2">
      <c r="F711" s="5"/>
      <c r="H711" s="115"/>
    </row>
    <row r="712" spans="6:8" s="4" customFormat="1" ht="15" customHeight="1" x14ac:dyDescent="0.2">
      <c r="F712" s="5"/>
      <c r="H712" s="115"/>
    </row>
    <row r="713" spans="6:8" s="4" customFormat="1" ht="15" customHeight="1" x14ac:dyDescent="0.2">
      <c r="F713" s="5"/>
      <c r="H713" s="115"/>
    </row>
    <row r="714" spans="6:8" s="4" customFormat="1" ht="15" customHeight="1" x14ac:dyDescent="0.2">
      <c r="F714" s="5"/>
      <c r="H714" s="115"/>
    </row>
    <row r="715" spans="6:8" s="4" customFormat="1" ht="15" customHeight="1" x14ac:dyDescent="0.2">
      <c r="F715" s="5"/>
      <c r="H715" s="115"/>
    </row>
    <row r="716" spans="6:8" s="4" customFormat="1" ht="15" customHeight="1" x14ac:dyDescent="0.2">
      <c r="F716" s="5"/>
      <c r="H716" s="115"/>
    </row>
    <row r="717" spans="6:8" s="4" customFormat="1" ht="15" customHeight="1" x14ac:dyDescent="0.2">
      <c r="F717" s="5"/>
      <c r="H717" s="115"/>
    </row>
    <row r="718" spans="6:8" s="4" customFormat="1" ht="15" customHeight="1" x14ac:dyDescent="0.2">
      <c r="F718" s="5"/>
      <c r="H718" s="115"/>
    </row>
    <row r="719" spans="6:8" s="4" customFormat="1" ht="15" customHeight="1" x14ac:dyDescent="0.2">
      <c r="F719" s="5"/>
      <c r="H719" s="115"/>
    </row>
    <row r="720" spans="6:8" s="4" customFormat="1" ht="15" customHeight="1" x14ac:dyDescent="0.2">
      <c r="F720" s="5"/>
      <c r="H720" s="115"/>
    </row>
    <row r="721" spans="6:8" s="4" customFormat="1" ht="15" customHeight="1" x14ac:dyDescent="0.2">
      <c r="F721" s="5"/>
      <c r="H721" s="115"/>
    </row>
    <row r="722" spans="6:8" s="4" customFormat="1" ht="15" customHeight="1" x14ac:dyDescent="0.2">
      <c r="F722" s="5"/>
      <c r="H722" s="115"/>
    </row>
    <row r="723" spans="6:8" s="4" customFormat="1" ht="15" customHeight="1" x14ac:dyDescent="0.2">
      <c r="F723" s="5"/>
      <c r="H723" s="115"/>
    </row>
    <row r="724" spans="6:8" s="4" customFormat="1" ht="15" customHeight="1" x14ac:dyDescent="0.2">
      <c r="F724" s="5"/>
      <c r="H724" s="115"/>
    </row>
    <row r="725" spans="6:8" s="4" customFormat="1" ht="15" customHeight="1" x14ac:dyDescent="0.2">
      <c r="F725" s="5"/>
      <c r="H725" s="115"/>
    </row>
    <row r="726" spans="6:8" s="4" customFormat="1" ht="15" customHeight="1" x14ac:dyDescent="0.2">
      <c r="F726" s="5"/>
      <c r="H726" s="115"/>
    </row>
    <row r="727" spans="6:8" s="4" customFormat="1" ht="15" customHeight="1" x14ac:dyDescent="0.2">
      <c r="F727" s="5"/>
      <c r="H727" s="115"/>
    </row>
    <row r="728" spans="6:8" s="4" customFormat="1" ht="15" customHeight="1" x14ac:dyDescent="0.2">
      <c r="F728" s="5"/>
      <c r="H728" s="115"/>
    </row>
    <row r="729" spans="6:8" s="4" customFormat="1" ht="15" customHeight="1" x14ac:dyDescent="0.2">
      <c r="F729" s="5"/>
      <c r="H729" s="115"/>
    </row>
    <row r="730" spans="6:8" s="4" customFormat="1" ht="15" customHeight="1" x14ac:dyDescent="0.2">
      <c r="F730" s="5"/>
      <c r="H730" s="115"/>
    </row>
    <row r="731" spans="6:8" s="4" customFormat="1" ht="15" customHeight="1" x14ac:dyDescent="0.2">
      <c r="F731" s="5"/>
      <c r="H731" s="115"/>
    </row>
    <row r="732" spans="6:8" s="4" customFormat="1" ht="15" customHeight="1" x14ac:dyDescent="0.2">
      <c r="F732" s="5"/>
      <c r="H732" s="115"/>
    </row>
    <row r="733" spans="6:8" s="4" customFormat="1" ht="15" customHeight="1" x14ac:dyDescent="0.2">
      <c r="F733" s="5"/>
      <c r="H733" s="115"/>
    </row>
    <row r="734" spans="6:8" s="4" customFormat="1" ht="15" customHeight="1" x14ac:dyDescent="0.2">
      <c r="F734" s="5"/>
      <c r="H734" s="115"/>
    </row>
    <row r="735" spans="6:8" s="4" customFormat="1" ht="15" customHeight="1" x14ac:dyDescent="0.2">
      <c r="F735" s="5"/>
      <c r="H735" s="115"/>
    </row>
    <row r="736" spans="6:8" s="4" customFormat="1" ht="15" customHeight="1" x14ac:dyDescent="0.2">
      <c r="F736" s="5"/>
      <c r="H736" s="115"/>
    </row>
    <row r="737" spans="6:8" s="4" customFormat="1" ht="15" customHeight="1" x14ac:dyDescent="0.2">
      <c r="F737" s="5"/>
      <c r="H737" s="115"/>
    </row>
    <row r="738" spans="6:8" s="4" customFormat="1" ht="15" customHeight="1" x14ac:dyDescent="0.2">
      <c r="F738" s="5"/>
      <c r="H738" s="115"/>
    </row>
    <row r="739" spans="6:8" s="4" customFormat="1" ht="15" customHeight="1" x14ac:dyDescent="0.2">
      <c r="F739" s="5"/>
      <c r="H739" s="115"/>
    </row>
    <row r="740" spans="6:8" s="4" customFormat="1" ht="15" customHeight="1" x14ac:dyDescent="0.2">
      <c r="F740" s="5"/>
      <c r="H740" s="115"/>
    </row>
    <row r="741" spans="6:8" s="4" customFormat="1" ht="15" customHeight="1" x14ac:dyDescent="0.2">
      <c r="F741" s="5"/>
      <c r="H741" s="115"/>
    </row>
    <row r="742" spans="6:8" s="4" customFormat="1" ht="15" customHeight="1" x14ac:dyDescent="0.2">
      <c r="F742" s="5"/>
      <c r="H742" s="115"/>
    </row>
    <row r="743" spans="6:8" s="4" customFormat="1" ht="15" customHeight="1" x14ac:dyDescent="0.2">
      <c r="F743" s="5"/>
      <c r="H743" s="115"/>
    </row>
    <row r="744" spans="6:8" s="4" customFormat="1" ht="15" customHeight="1" x14ac:dyDescent="0.2">
      <c r="F744" s="5"/>
      <c r="H744" s="115"/>
    </row>
    <row r="745" spans="6:8" s="4" customFormat="1" ht="15" customHeight="1" x14ac:dyDescent="0.2">
      <c r="F745" s="5"/>
      <c r="H745" s="115"/>
    </row>
    <row r="746" spans="6:8" s="4" customFormat="1" ht="15" customHeight="1" x14ac:dyDescent="0.2">
      <c r="F746" s="5"/>
      <c r="H746" s="115"/>
    </row>
    <row r="747" spans="6:8" s="4" customFormat="1" ht="15" customHeight="1" x14ac:dyDescent="0.2">
      <c r="F747" s="5"/>
      <c r="H747" s="115"/>
    </row>
    <row r="748" spans="6:8" s="4" customFormat="1" ht="15" customHeight="1" x14ac:dyDescent="0.2">
      <c r="F748" s="5"/>
      <c r="H748" s="115"/>
    </row>
    <row r="749" spans="6:8" s="4" customFormat="1" ht="15" customHeight="1" x14ac:dyDescent="0.2">
      <c r="F749" s="5"/>
      <c r="H749" s="115"/>
    </row>
    <row r="750" spans="6:8" s="4" customFormat="1" ht="15" customHeight="1" x14ac:dyDescent="0.2">
      <c r="F750" s="5"/>
      <c r="H750" s="115"/>
    </row>
    <row r="751" spans="6:8" s="4" customFormat="1" ht="15" customHeight="1" x14ac:dyDescent="0.2">
      <c r="F751" s="5"/>
      <c r="H751" s="115"/>
    </row>
    <row r="752" spans="6:8" s="4" customFormat="1" ht="15" customHeight="1" x14ac:dyDescent="0.2">
      <c r="F752" s="5"/>
      <c r="H752" s="115"/>
    </row>
    <row r="753" spans="6:8" s="4" customFormat="1" ht="15" customHeight="1" x14ac:dyDescent="0.2">
      <c r="F753" s="5"/>
      <c r="H753" s="115"/>
    </row>
    <row r="754" spans="6:8" s="4" customFormat="1" ht="15" customHeight="1" x14ac:dyDescent="0.2">
      <c r="F754" s="5"/>
      <c r="H754" s="115"/>
    </row>
    <row r="755" spans="6:8" s="4" customFormat="1" ht="15" customHeight="1" x14ac:dyDescent="0.2">
      <c r="F755" s="5"/>
      <c r="H755" s="115"/>
    </row>
    <row r="756" spans="6:8" s="4" customFormat="1" ht="15" customHeight="1" x14ac:dyDescent="0.2">
      <c r="F756" s="5"/>
      <c r="H756" s="115"/>
    </row>
    <row r="757" spans="6:8" s="4" customFormat="1" ht="15" customHeight="1" x14ac:dyDescent="0.2">
      <c r="F757" s="5"/>
      <c r="H757" s="115"/>
    </row>
    <row r="758" spans="6:8" s="4" customFormat="1" ht="15" customHeight="1" x14ac:dyDescent="0.2">
      <c r="F758" s="5"/>
      <c r="H758" s="115"/>
    </row>
    <row r="759" spans="6:8" s="4" customFormat="1" ht="15" customHeight="1" x14ac:dyDescent="0.2">
      <c r="F759" s="5"/>
      <c r="H759" s="115"/>
    </row>
    <row r="760" spans="6:8" s="4" customFormat="1" ht="15" customHeight="1" x14ac:dyDescent="0.2">
      <c r="F760" s="5"/>
      <c r="H760" s="115"/>
    </row>
    <row r="761" spans="6:8" s="4" customFormat="1" ht="15" customHeight="1" x14ac:dyDescent="0.2">
      <c r="F761" s="5"/>
      <c r="H761" s="115"/>
    </row>
    <row r="762" spans="6:8" s="4" customFormat="1" ht="15" customHeight="1" x14ac:dyDescent="0.2">
      <c r="F762" s="5"/>
      <c r="H762" s="115"/>
    </row>
    <row r="763" spans="6:8" s="4" customFormat="1" ht="15" customHeight="1" x14ac:dyDescent="0.2">
      <c r="F763" s="5"/>
      <c r="H763" s="115"/>
    </row>
    <row r="764" spans="6:8" s="4" customFormat="1" ht="15" customHeight="1" x14ac:dyDescent="0.2">
      <c r="F764" s="5"/>
      <c r="H764" s="115"/>
    </row>
    <row r="765" spans="6:8" s="4" customFormat="1" ht="15" customHeight="1" x14ac:dyDescent="0.2">
      <c r="F765" s="5"/>
      <c r="H765" s="115"/>
    </row>
    <row r="766" spans="6:8" s="4" customFormat="1" ht="15" customHeight="1" x14ac:dyDescent="0.2">
      <c r="F766" s="5"/>
      <c r="H766" s="115"/>
    </row>
    <row r="767" spans="6:8" s="4" customFormat="1" ht="15" customHeight="1" x14ac:dyDescent="0.2">
      <c r="F767" s="5"/>
      <c r="H767" s="115"/>
    </row>
    <row r="768" spans="6:8" s="4" customFormat="1" ht="15" customHeight="1" x14ac:dyDescent="0.2">
      <c r="F768" s="5"/>
      <c r="H768" s="115"/>
    </row>
    <row r="769" spans="6:8" s="4" customFormat="1" ht="15" customHeight="1" x14ac:dyDescent="0.2">
      <c r="F769" s="5"/>
      <c r="H769" s="115"/>
    </row>
    <row r="770" spans="6:8" s="4" customFormat="1" ht="15" customHeight="1" x14ac:dyDescent="0.2">
      <c r="F770" s="5"/>
      <c r="H770" s="115"/>
    </row>
    <row r="771" spans="6:8" s="4" customFormat="1" ht="15" customHeight="1" x14ac:dyDescent="0.2">
      <c r="F771" s="5"/>
      <c r="H771" s="115"/>
    </row>
    <row r="772" spans="6:8" s="4" customFormat="1" ht="15" customHeight="1" x14ac:dyDescent="0.2">
      <c r="F772" s="5"/>
      <c r="H772" s="115"/>
    </row>
    <row r="773" spans="6:8" s="4" customFormat="1" ht="15" customHeight="1" x14ac:dyDescent="0.2">
      <c r="F773" s="5"/>
      <c r="H773" s="115"/>
    </row>
    <row r="774" spans="6:8" s="4" customFormat="1" ht="15" customHeight="1" x14ac:dyDescent="0.2">
      <c r="F774" s="5"/>
      <c r="H774" s="115"/>
    </row>
    <row r="775" spans="6:8" s="4" customFormat="1" ht="15" customHeight="1" x14ac:dyDescent="0.2">
      <c r="F775" s="5"/>
      <c r="H775" s="115"/>
    </row>
    <row r="776" spans="6:8" s="4" customFormat="1" ht="15" customHeight="1" x14ac:dyDescent="0.2">
      <c r="F776" s="5"/>
      <c r="H776" s="115"/>
    </row>
    <row r="777" spans="6:8" s="4" customFormat="1" ht="15" customHeight="1" x14ac:dyDescent="0.2">
      <c r="F777" s="5"/>
      <c r="H777" s="115"/>
    </row>
    <row r="778" spans="6:8" s="4" customFormat="1" ht="15" customHeight="1" x14ac:dyDescent="0.2">
      <c r="F778" s="5"/>
      <c r="H778" s="115"/>
    </row>
    <row r="779" spans="6:8" s="4" customFormat="1" ht="15" customHeight="1" x14ac:dyDescent="0.2">
      <c r="F779" s="5"/>
      <c r="H779" s="115"/>
    </row>
    <row r="780" spans="6:8" s="4" customFormat="1" ht="15" customHeight="1" x14ac:dyDescent="0.2">
      <c r="F780" s="5"/>
      <c r="H780" s="115"/>
    </row>
    <row r="781" spans="6:8" s="4" customFormat="1" ht="15" customHeight="1" x14ac:dyDescent="0.2">
      <c r="F781" s="5"/>
      <c r="H781" s="115"/>
    </row>
    <row r="782" spans="6:8" s="4" customFormat="1" ht="15" customHeight="1" x14ac:dyDescent="0.2">
      <c r="F782" s="5"/>
      <c r="H782" s="115"/>
    </row>
    <row r="783" spans="6:8" s="4" customFormat="1" ht="15" customHeight="1" x14ac:dyDescent="0.2">
      <c r="F783" s="5"/>
      <c r="H783" s="115"/>
    </row>
    <row r="784" spans="6:8" s="4" customFormat="1" ht="15" customHeight="1" x14ac:dyDescent="0.2">
      <c r="F784" s="5"/>
      <c r="H784" s="115"/>
    </row>
    <row r="785" spans="6:8" s="4" customFormat="1" ht="15" customHeight="1" x14ac:dyDescent="0.2">
      <c r="F785" s="5"/>
      <c r="H785" s="115"/>
    </row>
    <row r="786" spans="6:8" s="4" customFormat="1" ht="15" customHeight="1" x14ac:dyDescent="0.2">
      <c r="F786" s="5"/>
      <c r="H786" s="115"/>
    </row>
    <row r="787" spans="6:8" s="4" customFormat="1" ht="15" customHeight="1" x14ac:dyDescent="0.2">
      <c r="F787" s="5"/>
      <c r="H787" s="115"/>
    </row>
    <row r="788" spans="6:8" s="4" customFormat="1" ht="15" customHeight="1" x14ac:dyDescent="0.2">
      <c r="F788" s="5"/>
      <c r="H788" s="115"/>
    </row>
    <row r="789" spans="6:8" s="4" customFormat="1" ht="15" customHeight="1" x14ac:dyDescent="0.2">
      <c r="F789" s="5"/>
      <c r="H789" s="115"/>
    </row>
    <row r="790" spans="6:8" s="4" customFormat="1" ht="15" customHeight="1" x14ac:dyDescent="0.2">
      <c r="F790" s="5"/>
      <c r="H790" s="115"/>
    </row>
    <row r="791" spans="6:8" s="4" customFormat="1" ht="15" customHeight="1" x14ac:dyDescent="0.2">
      <c r="F791" s="5"/>
      <c r="H791" s="115"/>
    </row>
    <row r="792" spans="6:8" s="4" customFormat="1" ht="15" customHeight="1" x14ac:dyDescent="0.2">
      <c r="F792" s="5"/>
      <c r="H792" s="115"/>
    </row>
    <row r="793" spans="6:8" s="4" customFormat="1" ht="15" customHeight="1" x14ac:dyDescent="0.2">
      <c r="F793" s="5"/>
      <c r="H793" s="115"/>
    </row>
    <row r="794" spans="6:8" s="4" customFormat="1" ht="15" customHeight="1" x14ac:dyDescent="0.2">
      <c r="F794" s="5"/>
      <c r="H794" s="115"/>
    </row>
    <row r="795" spans="6:8" s="4" customFormat="1" ht="15" customHeight="1" x14ac:dyDescent="0.2">
      <c r="F795" s="5"/>
      <c r="H795" s="115"/>
    </row>
    <row r="796" spans="6:8" s="4" customFormat="1" ht="15" customHeight="1" x14ac:dyDescent="0.2">
      <c r="F796" s="5"/>
      <c r="H796" s="115"/>
    </row>
    <row r="797" spans="6:8" s="4" customFormat="1" ht="15" customHeight="1" x14ac:dyDescent="0.2">
      <c r="F797" s="5"/>
      <c r="H797" s="115"/>
    </row>
    <row r="798" spans="6:8" s="4" customFormat="1" ht="15" customHeight="1" x14ac:dyDescent="0.2">
      <c r="F798" s="5"/>
      <c r="H798" s="115"/>
    </row>
    <row r="799" spans="6:8" s="4" customFormat="1" ht="15" customHeight="1" x14ac:dyDescent="0.2">
      <c r="F799" s="5"/>
      <c r="H799" s="115"/>
    </row>
    <row r="800" spans="6:8" s="4" customFormat="1" ht="15" customHeight="1" x14ac:dyDescent="0.2">
      <c r="F800" s="5"/>
      <c r="H800" s="115"/>
    </row>
    <row r="801" spans="6:8" s="4" customFormat="1" ht="15" customHeight="1" x14ac:dyDescent="0.2">
      <c r="F801" s="5"/>
      <c r="H801" s="115"/>
    </row>
    <row r="802" spans="6:8" s="4" customFormat="1" ht="15" customHeight="1" x14ac:dyDescent="0.2">
      <c r="F802" s="5"/>
      <c r="H802" s="115"/>
    </row>
    <row r="803" spans="6:8" s="4" customFormat="1" ht="15" customHeight="1" x14ac:dyDescent="0.2">
      <c r="F803" s="5"/>
      <c r="H803" s="115"/>
    </row>
    <row r="804" spans="6:8" s="4" customFormat="1" ht="15" customHeight="1" x14ac:dyDescent="0.2">
      <c r="F804" s="5"/>
      <c r="H804" s="115"/>
    </row>
    <row r="805" spans="6:8" s="4" customFormat="1" ht="15" customHeight="1" x14ac:dyDescent="0.2">
      <c r="F805" s="5"/>
      <c r="H805" s="115"/>
    </row>
    <row r="806" spans="6:8" s="4" customFormat="1" ht="15" customHeight="1" x14ac:dyDescent="0.2">
      <c r="F806" s="5"/>
      <c r="H806" s="115"/>
    </row>
    <row r="807" spans="6:8" s="4" customFormat="1" ht="15" customHeight="1" x14ac:dyDescent="0.2">
      <c r="F807" s="5"/>
      <c r="H807" s="115"/>
    </row>
    <row r="808" spans="6:8" s="4" customFormat="1" ht="15" customHeight="1" x14ac:dyDescent="0.2">
      <c r="F808" s="5"/>
      <c r="H808" s="115"/>
    </row>
    <row r="809" spans="6:8" s="4" customFormat="1" ht="15" customHeight="1" x14ac:dyDescent="0.2">
      <c r="F809" s="5"/>
      <c r="H809" s="115"/>
    </row>
    <row r="810" spans="6:8" s="4" customFormat="1" ht="15" customHeight="1" x14ac:dyDescent="0.2">
      <c r="F810" s="5"/>
      <c r="H810" s="115"/>
    </row>
    <row r="811" spans="6:8" s="4" customFormat="1" ht="15" customHeight="1" x14ac:dyDescent="0.2">
      <c r="F811" s="5"/>
      <c r="H811" s="115"/>
    </row>
    <row r="812" spans="6:8" s="4" customFormat="1" ht="15" customHeight="1" x14ac:dyDescent="0.2">
      <c r="F812" s="5"/>
      <c r="H812" s="115"/>
    </row>
    <row r="813" spans="6:8" s="4" customFormat="1" ht="15" customHeight="1" x14ac:dyDescent="0.2">
      <c r="F813" s="5"/>
      <c r="H813" s="115"/>
    </row>
    <row r="814" spans="6:8" s="4" customFormat="1" ht="15" customHeight="1" x14ac:dyDescent="0.2">
      <c r="F814" s="5"/>
      <c r="H814" s="115"/>
    </row>
    <row r="815" spans="6:8" s="4" customFormat="1" ht="15" customHeight="1" x14ac:dyDescent="0.2">
      <c r="F815" s="5"/>
      <c r="H815" s="115"/>
    </row>
    <row r="816" spans="6:8" s="4" customFormat="1" ht="15" customHeight="1" x14ac:dyDescent="0.2">
      <c r="F816" s="5"/>
      <c r="H816" s="115"/>
    </row>
    <row r="817" spans="6:8" s="4" customFormat="1" ht="15" customHeight="1" x14ac:dyDescent="0.2">
      <c r="F817" s="5"/>
      <c r="H817" s="115"/>
    </row>
    <row r="818" spans="6:8" s="4" customFormat="1" ht="15" customHeight="1" x14ac:dyDescent="0.2">
      <c r="F818" s="5"/>
      <c r="H818" s="115"/>
    </row>
    <row r="819" spans="6:8" s="4" customFormat="1" ht="15" customHeight="1" x14ac:dyDescent="0.2">
      <c r="F819" s="5"/>
      <c r="H819" s="115"/>
    </row>
    <row r="820" spans="6:8" s="4" customFormat="1" ht="15" customHeight="1" x14ac:dyDescent="0.2">
      <c r="F820" s="5"/>
      <c r="H820" s="115"/>
    </row>
    <row r="821" spans="6:8" s="4" customFormat="1" ht="15" customHeight="1" x14ac:dyDescent="0.2">
      <c r="F821" s="5"/>
      <c r="H821" s="115"/>
    </row>
    <row r="822" spans="6:8" s="4" customFormat="1" ht="15" customHeight="1" x14ac:dyDescent="0.2">
      <c r="F822" s="5"/>
      <c r="H822" s="115"/>
    </row>
    <row r="823" spans="6:8" s="4" customFormat="1" ht="15" customHeight="1" x14ac:dyDescent="0.2">
      <c r="F823" s="5"/>
      <c r="H823" s="115"/>
    </row>
    <row r="824" spans="6:8" s="4" customFormat="1" ht="15" customHeight="1" x14ac:dyDescent="0.2">
      <c r="F824" s="5"/>
      <c r="H824" s="115"/>
    </row>
    <row r="825" spans="6:8" s="4" customFormat="1" ht="15" customHeight="1" x14ac:dyDescent="0.2">
      <c r="F825" s="5"/>
      <c r="H825" s="115"/>
    </row>
    <row r="826" spans="6:8" s="4" customFormat="1" ht="15" customHeight="1" x14ac:dyDescent="0.2">
      <c r="F826" s="5"/>
      <c r="H826" s="115"/>
    </row>
    <row r="827" spans="6:8" s="4" customFormat="1" ht="15" customHeight="1" x14ac:dyDescent="0.2">
      <c r="F827" s="5"/>
      <c r="H827" s="115"/>
    </row>
    <row r="828" spans="6:8" s="4" customFormat="1" ht="15" customHeight="1" x14ac:dyDescent="0.2">
      <c r="F828" s="5"/>
      <c r="H828" s="115"/>
    </row>
    <row r="829" spans="6:8" s="4" customFormat="1" ht="15" customHeight="1" x14ac:dyDescent="0.2">
      <c r="F829" s="5"/>
      <c r="H829" s="115"/>
    </row>
    <row r="830" spans="6:8" s="4" customFormat="1" ht="15" customHeight="1" x14ac:dyDescent="0.2">
      <c r="F830" s="5"/>
      <c r="H830" s="115"/>
    </row>
    <row r="831" spans="6:8" s="4" customFormat="1" ht="15" customHeight="1" x14ac:dyDescent="0.2">
      <c r="F831" s="5"/>
      <c r="H831" s="115"/>
    </row>
    <row r="832" spans="6:8" s="4" customFormat="1" ht="15" customHeight="1" x14ac:dyDescent="0.2">
      <c r="F832" s="5"/>
      <c r="H832" s="115"/>
    </row>
    <row r="833" spans="6:8" s="4" customFormat="1" ht="15" customHeight="1" x14ac:dyDescent="0.2">
      <c r="F833" s="5"/>
      <c r="H833" s="115"/>
    </row>
    <row r="834" spans="6:8" s="4" customFormat="1" ht="15" customHeight="1" x14ac:dyDescent="0.2">
      <c r="F834" s="5"/>
      <c r="H834" s="115"/>
    </row>
    <row r="835" spans="6:8" s="4" customFormat="1" ht="15" customHeight="1" x14ac:dyDescent="0.2">
      <c r="F835" s="5"/>
      <c r="H835" s="115"/>
    </row>
    <row r="836" spans="6:8" s="4" customFormat="1" ht="15" customHeight="1" x14ac:dyDescent="0.2">
      <c r="F836" s="5"/>
      <c r="H836" s="115"/>
    </row>
    <row r="837" spans="6:8" s="4" customFormat="1" ht="15" customHeight="1" x14ac:dyDescent="0.2">
      <c r="F837" s="5"/>
      <c r="H837" s="115"/>
    </row>
    <row r="838" spans="6:8" s="4" customFormat="1" ht="15" customHeight="1" x14ac:dyDescent="0.2">
      <c r="F838" s="5"/>
      <c r="H838" s="115"/>
    </row>
    <row r="839" spans="6:8" s="4" customFormat="1" ht="15" customHeight="1" x14ac:dyDescent="0.2">
      <c r="F839" s="5"/>
      <c r="H839" s="115"/>
    </row>
    <row r="840" spans="6:8" s="4" customFormat="1" ht="15" customHeight="1" x14ac:dyDescent="0.2">
      <c r="F840" s="5"/>
      <c r="H840" s="115"/>
    </row>
    <row r="841" spans="6:8" s="4" customFormat="1" ht="15" customHeight="1" x14ac:dyDescent="0.2">
      <c r="F841" s="5"/>
      <c r="H841" s="115"/>
    </row>
    <row r="842" spans="6:8" s="4" customFormat="1" ht="15" customHeight="1" x14ac:dyDescent="0.2">
      <c r="F842" s="5"/>
      <c r="H842" s="115"/>
    </row>
    <row r="843" spans="6:8" s="4" customFormat="1" ht="15" customHeight="1" x14ac:dyDescent="0.2">
      <c r="F843" s="5"/>
      <c r="H843" s="115"/>
    </row>
    <row r="844" spans="6:8" s="4" customFormat="1" ht="15" customHeight="1" x14ac:dyDescent="0.2">
      <c r="F844" s="5"/>
      <c r="H844" s="115"/>
    </row>
    <row r="845" spans="6:8" s="4" customFormat="1" ht="15" customHeight="1" x14ac:dyDescent="0.2">
      <c r="F845" s="5"/>
      <c r="H845" s="115"/>
    </row>
    <row r="846" spans="6:8" s="4" customFormat="1" ht="15" customHeight="1" x14ac:dyDescent="0.2">
      <c r="F846" s="5"/>
      <c r="H846" s="115"/>
    </row>
    <row r="847" spans="6:8" s="4" customFormat="1" ht="15" customHeight="1" x14ac:dyDescent="0.2">
      <c r="F847" s="5"/>
      <c r="H847" s="115"/>
    </row>
    <row r="848" spans="6:8" s="4" customFormat="1" ht="15" customHeight="1" x14ac:dyDescent="0.2">
      <c r="F848" s="5"/>
      <c r="H848" s="115"/>
    </row>
    <row r="849" spans="6:8" s="4" customFormat="1" ht="15" customHeight="1" x14ac:dyDescent="0.2">
      <c r="F849" s="5"/>
      <c r="H849" s="115"/>
    </row>
    <row r="850" spans="6:8" s="4" customFormat="1" ht="15" customHeight="1" x14ac:dyDescent="0.2">
      <c r="F850" s="5"/>
      <c r="H850" s="115"/>
    </row>
    <row r="851" spans="6:8" s="4" customFormat="1" ht="15" customHeight="1" x14ac:dyDescent="0.2">
      <c r="F851" s="5"/>
      <c r="H851" s="115"/>
    </row>
    <row r="852" spans="6:8" s="4" customFormat="1" ht="15" customHeight="1" x14ac:dyDescent="0.2">
      <c r="F852" s="5"/>
      <c r="H852" s="115"/>
    </row>
    <row r="853" spans="6:8" s="4" customFormat="1" ht="15" customHeight="1" x14ac:dyDescent="0.2">
      <c r="F853" s="5"/>
      <c r="H853" s="115"/>
    </row>
    <row r="854" spans="6:8" s="4" customFormat="1" ht="15" customHeight="1" x14ac:dyDescent="0.2">
      <c r="F854" s="5"/>
      <c r="H854" s="115"/>
    </row>
    <row r="855" spans="6:8" s="4" customFormat="1" ht="15" customHeight="1" x14ac:dyDescent="0.2">
      <c r="F855" s="5"/>
      <c r="H855" s="115"/>
    </row>
    <row r="856" spans="6:8" s="4" customFormat="1" ht="15" customHeight="1" x14ac:dyDescent="0.2">
      <c r="F856" s="5"/>
      <c r="H856" s="115"/>
    </row>
    <row r="857" spans="6:8" s="4" customFormat="1" ht="15" customHeight="1" x14ac:dyDescent="0.2">
      <c r="F857" s="5"/>
      <c r="H857" s="115"/>
    </row>
    <row r="858" spans="6:8" s="4" customFormat="1" ht="15" customHeight="1" x14ac:dyDescent="0.2">
      <c r="F858" s="5"/>
      <c r="H858" s="115"/>
    </row>
    <row r="859" spans="6:8" s="4" customFormat="1" ht="15" customHeight="1" x14ac:dyDescent="0.2">
      <c r="F859" s="5"/>
      <c r="H859" s="115"/>
    </row>
    <row r="860" spans="6:8" s="4" customFormat="1" ht="15" customHeight="1" x14ac:dyDescent="0.2">
      <c r="F860" s="5"/>
      <c r="H860" s="115"/>
    </row>
    <row r="861" spans="6:8" s="4" customFormat="1" ht="15" customHeight="1" x14ac:dyDescent="0.2">
      <c r="F861" s="5"/>
      <c r="H861" s="115"/>
    </row>
    <row r="862" spans="6:8" s="4" customFormat="1" ht="15" customHeight="1" x14ac:dyDescent="0.2">
      <c r="F862" s="5"/>
      <c r="H862" s="115"/>
    </row>
    <row r="863" spans="6:8" s="4" customFormat="1" ht="15" customHeight="1" x14ac:dyDescent="0.2">
      <c r="F863" s="5"/>
      <c r="H863" s="115"/>
    </row>
    <row r="864" spans="6:8" s="4" customFormat="1" ht="15" customHeight="1" x14ac:dyDescent="0.2">
      <c r="F864" s="5"/>
      <c r="H864" s="115"/>
    </row>
    <row r="865" spans="6:8" s="4" customFormat="1" ht="15" customHeight="1" x14ac:dyDescent="0.2">
      <c r="F865" s="5"/>
      <c r="H865" s="115"/>
    </row>
    <row r="866" spans="6:8" s="4" customFormat="1" ht="15" customHeight="1" x14ac:dyDescent="0.2">
      <c r="F866" s="5"/>
      <c r="H866" s="115"/>
    </row>
    <row r="867" spans="6:8" s="4" customFormat="1" ht="15" customHeight="1" x14ac:dyDescent="0.2">
      <c r="F867" s="5"/>
      <c r="H867" s="115"/>
    </row>
    <row r="868" spans="6:8" s="4" customFormat="1" ht="15" customHeight="1" x14ac:dyDescent="0.2">
      <c r="F868" s="5"/>
      <c r="H868" s="115"/>
    </row>
    <row r="869" spans="6:8" s="4" customFormat="1" ht="15" customHeight="1" x14ac:dyDescent="0.2">
      <c r="F869" s="5"/>
      <c r="H869" s="115"/>
    </row>
    <row r="870" spans="6:8" s="4" customFormat="1" ht="15" customHeight="1" x14ac:dyDescent="0.2">
      <c r="F870" s="5"/>
      <c r="H870" s="115"/>
    </row>
    <row r="871" spans="6:8" s="4" customFormat="1" ht="15" customHeight="1" x14ac:dyDescent="0.2">
      <c r="F871" s="5"/>
      <c r="H871" s="115"/>
    </row>
    <row r="872" spans="6:8" s="4" customFormat="1" ht="15" customHeight="1" x14ac:dyDescent="0.2">
      <c r="F872" s="5"/>
      <c r="H872" s="115"/>
    </row>
    <row r="873" spans="6:8" s="4" customFormat="1" ht="15" customHeight="1" x14ac:dyDescent="0.2">
      <c r="F873" s="5"/>
      <c r="H873" s="115"/>
    </row>
    <row r="874" spans="6:8" s="4" customFormat="1" ht="15" customHeight="1" x14ac:dyDescent="0.2">
      <c r="F874" s="5"/>
      <c r="H874" s="115"/>
    </row>
    <row r="875" spans="6:8" s="4" customFormat="1" ht="15" customHeight="1" x14ac:dyDescent="0.2">
      <c r="F875" s="5"/>
      <c r="H875" s="115"/>
    </row>
    <row r="876" spans="6:8" s="4" customFormat="1" ht="15" customHeight="1" x14ac:dyDescent="0.2">
      <c r="F876" s="5"/>
      <c r="H876" s="115"/>
    </row>
    <row r="877" spans="6:8" s="4" customFormat="1" ht="15" customHeight="1" x14ac:dyDescent="0.2">
      <c r="F877" s="5"/>
      <c r="H877" s="115"/>
    </row>
    <row r="878" spans="6:8" s="4" customFormat="1" ht="15" customHeight="1" x14ac:dyDescent="0.2">
      <c r="F878" s="5"/>
      <c r="H878" s="115"/>
    </row>
    <row r="879" spans="6:8" s="4" customFormat="1" ht="15" customHeight="1" x14ac:dyDescent="0.2">
      <c r="F879" s="5"/>
      <c r="H879" s="115"/>
    </row>
    <row r="880" spans="6:8" s="4" customFormat="1" ht="15" customHeight="1" x14ac:dyDescent="0.2">
      <c r="F880" s="5"/>
      <c r="H880" s="115"/>
    </row>
    <row r="881" spans="6:8" s="4" customFormat="1" ht="15" customHeight="1" x14ac:dyDescent="0.2">
      <c r="F881" s="5"/>
      <c r="H881" s="115"/>
    </row>
    <row r="882" spans="6:8" s="4" customFormat="1" ht="15" customHeight="1" x14ac:dyDescent="0.2">
      <c r="F882" s="5"/>
      <c r="H882" s="115"/>
    </row>
    <row r="883" spans="6:8" s="4" customFormat="1" ht="15" customHeight="1" x14ac:dyDescent="0.2">
      <c r="F883" s="5"/>
      <c r="H883" s="115"/>
    </row>
    <row r="884" spans="6:8" s="4" customFormat="1" ht="15" customHeight="1" x14ac:dyDescent="0.2">
      <c r="F884" s="5"/>
      <c r="H884" s="115"/>
    </row>
    <row r="885" spans="6:8" s="4" customFormat="1" ht="15" customHeight="1" x14ac:dyDescent="0.2">
      <c r="F885" s="5"/>
      <c r="H885" s="115"/>
    </row>
    <row r="886" spans="6:8" s="4" customFormat="1" ht="15" customHeight="1" x14ac:dyDescent="0.2">
      <c r="F886" s="5"/>
      <c r="H886" s="115"/>
    </row>
    <row r="887" spans="6:8" s="4" customFormat="1" ht="15" customHeight="1" x14ac:dyDescent="0.2">
      <c r="F887" s="5"/>
      <c r="H887" s="115"/>
    </row>
    <row r="888" spans="6:8" s="4" customFormat="1" ht="15" customHeight="1" x14ac:dyDescent="0.2">
      <c r="F888" s="5"/>
      <c r="H888" s="115"/>
    </row>
    <row r="889" spans="6:8" s="4" customFormat="1" ht="15" customHeight="1" x14ac:dyDescent="0.2">
      <c r="F889" s="5"/>
      <c r="H889" s="115"/>
    </row>
    <row r="890" spans="6:8" s="4" customFormat="1" ht="15" customHeight="1" x14ac:dyDescent="0.2">
      <c r="F890" s="5"/>
      <c r="H890" s="115"/>
    </row>
    <row r="891" spans="6:8" s="4" customFormat="1" ht="15" customHeight="1" x14ac:dyDescent="0.2">
      <c r="F891" s="5"/>
      <c r="H891" s="115"/>
    </row>
    <row r="892" spans="6:8" s="4" customFormat="1" ht="15" customHeight="1" x14ac:dyDescent="0.2">
      <c r="F892" s="5"/>
      <c r="H892" s="115"/>
    </row>
    <row r="893" spans="6:8" s="4" customFormat="1" ht="15" customHeight="1" x14ac:dyDescent="0.2">
      <c r="F893" s="5"/>
      <c r="H893" s="115"/>
    </row>
    <row r="894" spans="6:8" s="4" customFormat="1" ht="15" customHeight="1" x14ac:dyDescent="0.2">
      <c r="F894" s="5"/>
      <c r="H894" s="115"/>
    </row>
    <row r="895" spans="6:8" s="4" customFormat="1" ht="15" customHeight="1" x14ac:dyDescent="0.2">
      <c r="F895" s="5"/>
      <c r="H895" s="115"/>
    </row>
    <row r="896" spans="6:8" s="4" customFormat="1" ht="15" customHeight="1" x14ac:dyDescent="0.2">
      <c r="F896" s="5"/>
      <c r="H896" s="115"/>
    </row>
    <row r="897" spans="6:8" s="4" customFormat="1" ht="15" customHeight="1" x14ac:dyDescent="0.2">
      <c r="F897" s="5"/>
      <c r="H897" s="115"/>
    </row>
    <row r="898" spans="6:8" s="4" customFormat="1" ht="15" customHeight="1" x14ac:dyDescent="0.2">
      <c r="F898" s="5"/>
      <c r="H898" s="115"/>
    </row>
    <row r="899" spans="6:8" s="4" customFormat="1" ht="15" customHeight="1" x14ac:dyDescent="0.2">
      <c r="F899" s="5"/>
      <c r="H899" s="115"/>
    </row>
    <row r="900" spans="6:8" s="4" customFormat="1" ht="15" customHeight="1" x14ac:dyDescent="0.2">
      <c r="F900" s="5"/>
      <c r="H900" s="115"/>
    </row>
    <row r="901" spans="6:8" s="4" customFormat="1" ht="15" customHeight="1" x14ac:dyDescent="0.2">
      <c r="F901" s="5"/>
      <c r="H901" s="115"/>
    </row>
    <row r="902" spans="6:8" s="4" customFormat="1" ht="15" customHeight="1" x14ac:dyDescent="0.2">
      <c r="F902" s="5"/>
      <c r="H902" s="115"/>
    </row>
    <row r="903" spans="6:8" s="4" customFormat="1" ht="15" customHeight="1" x14ac:dyDescent="0.2">
      <c r="F903" s="5"/>
      <c r="H903" s="115"/>
    </row>
    <row r="904" spans="6:8" s="4" customFormat="1" ht="15" customHeight="1" x14ac:dyDescent="0.2">
      <c r="F904" s="5"/>
      <c r="H904" s="115"/>
    </row>
    <row r="905" spans="6:8" s="4" customFormat="1" ht="15" customHeight="1" x14ac:dyDescent="0.2">
      <c r="F905" s="5"/>
      <c r="H905" s="115"/>
    </row>
    <row r="906" spans="6:8" s="4" customFormat="1" ht="15" customHeight="1" x14ac:dyDescent="0.2">
      <c r="F906" s="5"/>
      <c r="H906" s="115"/>
    </row>
    <row r="907" spans="6:8" s="4" customFormat="1" ht="15" customHeight="1" x14ac:dyDescent="0.2">
      <c r="F907" s="5"/>
      <c r="H907" s="115"/>
    </row>
    <row r="908" spans="6:8" s="4" customFormat="1" ht="15" customHeight="1" x14ac:dyDescent="0.2">
      <c r="F908" s="5"/>
      <c r="H908" s="115"/>
    </row>
    <row r="909" spans="6:8" s="4" customFormat="1" ht="15" customHeight="1" x14ac:dyDescent="0.2">
      <c r="F909" s="5"/>
      <c r="H909" s="115"/>
    </row>
    <row r="910" spans="6:8" s="4" customFormat="1" ht="15" customHeight="1" x14ac:dyDescent="0.2">
      <c r="F910" s="5"/>
      <c r="H910" s="115"/>
    </row>
    <row r="911" spans="6:8" s="4" customFormat="1" ht="15" customHeight="1" x14ac:dyDescent="0.2">
      <c r="F911" s="5"/>
      <c r="H911" s="115"/>
    </row>
    <row r="912" spans="6:8" s="4" customFormat="1" ht="15" customHeight="1" x14ac:dyDescent="0.2">
      <c r="F912" s="5"/>
      <c r="H912" s="115"/>
    </row>
    <row r="913" spans="6:8" s="4" customFormat="1" ht="15" customHeight="1" x14ac:dyDescent="0.2">
      <c r="F913" s="5"/>
      <c r="H913" s="115"/>
    </row>
    <row r="914" spans="6:8" s="4" customFormat="1" ht="15" customHeight="1" x14ac:dyDescent="0.2">
      <c r="F914" s="5"/>
      <c r="H914" s="115"/>
    </row>
    <row r="915" spans="6:8" s="4" customFormat="1" ht="15" customHeight="1" x14ac:dyDescent="0.2">
      <c r="F915" s="5"/>
      <c r="H915" s="115"/>
    </row>
    <row r="916" spans="6:8" s="4" customFormat="1" ht="15" customHeight="1" x14ac:dyDescent="0.2">
      <c r="F916" s="5"/>
      <c r="H916" s="115"/>
    </row>
    <row r="917" spans="6:8" s="4" customFormat="1" ht="15" customHeight="1" x14ac:dyDescent="0.2">
      <c r="F917" s="5"/>
      <c r="H917" s="115"/>
    </row>
    <row r="918" spans="6:8" s="4" customFormat="1" ht="15" customHeight="1" x14ac:dyDescent="0.2">
      <c r="F918" s="5"/>
      <c r="H918" s="115"/>
    </row>
    <row r="919" spans="6:8" s="4" customFormat="1" ht="15" customHeight="1" x14ac:dyDescent="0.2">
      <c r="F919" s="5"/>
      <c r="H919" s="115"/>
    </row>
    <row r="920" spans="6:8" s="4" customFormat="1" ht="15" customHeight="1" x14ac:dyDescent="0.2">
      <c r="F920" s="5"/>
      <c r="H920" s="115"/>
    </row>
    <row r="921" spans="6:8" s="4" customFormat="1" ht="15" customHeight="1" x14ac:dyDescent="0.2">
      <c r="F921" s="5"/>
      <c r="H921" s="115"/>
    </row>
    <row r="922" spans="6:8" s="4" customFormat="1" ht="15" customHeight="1" x14ac:dyDescent="0.2">
      <c r="F922" s="5"/>
      <c r="H922" s="115"/>
    </row>
    <row r="923" spans="6:8" s="4" customFormat="1" ht="15" customHeight="1" x14ac:dyDescent="0.2">
      <c r="F923" s="5"/>
      <c r="H923" s="115"/>
    </row>
    <row r="924" spans="6:8" s="4" customFormat="1" ht="15" customHeight="1" x14ac:dyDescent="0.2">
      <c r="F924" s="5"/>
      <c r="H924" s="115"/>
    </row>
    <row r="925" spans="6:8" s="4" customFormat="1" ht="15" customHeight="1" x14ac:dyDescent="0.2">
      <c r="F925" s="5"/>
      <c r="H925" s="115"/>
    </row>
    <row r="926" spans="6:8" s="4" customFormat="1" ht="15" customHeight="1" x14ac:dyDescent="0.2">
      <c r="F926" s="5"/>
      <c r="H926" s="115"/>
    </row>
    <row r="927" spans="6:8" s="4" customFormat="1" ht="15" customHeight="1" x14ac:dyDescent="0.2">
      <c r="F927" s="5"/>
      <c r="H927" s="115"/>
    </row>
    <row r="928" spans="6:8" s="4" customFormat="1" ht="15" customHeight="1" x14ac:dyDescent="0.2">
      <c r="F928" s="5"/>
      <c r="H928" s="115"/>
    </row>
    <row r="929" spans="6:8" s="4" customFormat="1" ht="15" customHeight="1" x14ac:dyDescent="0.2">
      <c r="F929" s="5"/>
      <c r="H929" s="115"/>
    </row>
    <row r="930" spans="6:8" s="4" customFormat="1" ht="15" customHeight="1" x14ac:dyDescent="0.2">
      <c r="F930" s="5"/>
      <c r="H930" s="115"/>
    </row>
    <row r="931" spans="6:8" s="4" customFormat="1" ht="15" customHeight="1" x14ac:dyDescent="0.2">
      <c r="F931" s="5"/>
      <c r="H931" s="115"/>
    </row>
    <row r="932" spans="6:8" s="4" customFormat="1" ht="15" customHeight="1" x14ac:dyDescent="0.2">
      <c r="F932" s="5"/>
      <c r="H932" s="115"/>
    </row>
    <row r="933" spans="6:8" s="4" customFormat="1" ht="15" customHeight="1" x14ac:dyDescent="0.2">
      <c r="F933" s="5"/>
      <c r="H933" s="115"/>
    </row>
    <row r="934" spans="6:8" s="4" customFormat="1" ht="15" customHeight="1" x14ac:dyDescent="0.2">
      <c r="F934" s="5"/>
      <c r="H934" s="115"/>
    </row>
    <row r="935" spans="6:8" s="4" customFormat="1" ht="15" customHeight="1" x14ac:dyDescent="0.2">
      <c r="F935" s="5"/>
      <c r="H935" s="115"/>
    </row>
    <row r="936" spans="6:8" s="4" customFormat="1" ht="15" customHeight="1" x14ac:dyDescent="0.2">
      <c r="F936" s="5"/>
      <c r="H936" s="115"/>
    </row>
    <row r="937" spans="6:8" s="4" customFormat="1" ht="15" customHeight="1" x14ac:dyDescent="0.2">
      <c r="F937" s="5"/>
      <c r="H937" s="115"/>
    </row>
    <row r="938" spans="6:8" s="4" customFormat="1" ht="15" customHeight="1" x14ac:dyDescent="0.2">
      <c r="F938" s="5"/>
      <c r="H938" s="115"/>
    </row>
    <row r="939" spans="6:8" s="4" customFormat="1" ht="15" customHeight="1" x14ac:dyDescent="0.2">
      <c r="F939" s="5"/>
      <c r="H939" s="115"/>
    </row>
    <row r="940" spans="6:8" s="4" customFormat="1" ht="15" customHeight="1" x14ac:dyDescent="0.2">
      <c r="F940" s="5"/>
      <c r="H940" s="115"/>
    </row>
    <row r="941" spans="6:8" s="4" customFormat="1" ht="15" customHeight="1" x14ac:dyDescent="0.2">
      <c r="F941" s="5"/>
      <c r="H941" s="115"/>
    </row>
    <row r="942" spans="6:8" s="4" customFormat="1" ht="15" customHeight="1" x14ac:dyDescent="0.2">
      <c r="F942" s="5"/>
      <c r="H942" s="115"/>
    </row>
    <row r="943" spans="6:8" s="4" customFormat="1" ht="15" customHeight="1" x14ac:dyDescent="0.2">
      <c r="F943" s="5"/>
      <c r="H943" s="115"/>
    </row>
    <row r="944" spans="6:8" s="4" customFormat="1" ht="15" customHeight="1" x14ac:dyDescent="0.2">
      <c r="F944" s="5"/>
      <c r="H944" s="115"/>
    </row>
    <row r="945" spans="6:8" s="4" customFormat="1" ht="15" customHeight="1" x14ac:dyDescent="0.2">
      <c r="F945" s="5"/>
      <c r="H945" s="115"/>
    </row>
    <row r="946" spans="6:8" s="4" customFormat="1" ht="15" customHeight="1" x14ac:dyDescent="0.2">
      <c r="F946" s="5"/>
      <c r="H946" s="115"/>
    </row>
    <row r="947" spans="6:8" s="4" customFormat="1" ht="15" customHeight="1" x14ac:dyDescent="0.2">
      <c r="F947" s="5"/>
      <c r="H947" s="115"/>
    </row>
    <row r="948" spans="6:8" s="4" customFormat="1" ht="15" customHeight="1" x14ac:dyDescent="0.2">
      <c r="F948" s="5"/>
      <c r="H948" s="115"/>
    </row>
    <row r="949" spans="6:8" s="4" customFormat="1" ht="15" customHeight="1" x14ac:dyDescent="0.2">
      <c r="F949" s="5"/>
      <c r="H949" s="115"/>
    </row>
    <row r="950" spans="6:8" s="4" customFormat="1" ht="15" customHeight="1" x14ac:dyDescent="0.2">
      <c r="F950" s="5"/>
      <c r="H950" s="115"/>
    </row>
    <row r="951" spans="6:8" s="4" customFormat="1" ht="15" customHeight="1" x14ac:dyDescent="0.2">
      <c r="F951" s="5"/>
      <c r="H951" s="115"/>
    </row>
    <row r="952" spans="6:8" s="4" customFormat="1" ht="15" customHeight="1" x14ac:dyDescent="0.2">
      <c r="F952" s="5"/>
      <c r="H952" s="115"/>
    </row>
    <row r="953" spans="6:8" s="4" customFormat="1" ht="15" customHeight="1" x14ac:dyDescent="0.2">
      <c r="F953" s="5"/>
      <c r="H953" s="115"/>
    </row>
    <row r="954" spans="6:8" s="4" customFormat="1" ht="15" customHeight="1" x14ac:dyDescent="0.2">
      <c r="F954" s="5"/>
      <c r="H954" s="115"/>
    </row>
  </sheetData>
  <sheetProtection algorithmName="SHA-512" hashValue="w5HYbAlZ7dpNJM9aWHgYvOxM5cnU9NHpOM+xAHAY2fguwq4YLU1J5URu3SgOuqG8305GS/Y9D6uXnAUI74wScA==" saltValue="qgeFM314hZXI4C9hs9FOTQ==" spinCount="100000" sheet="1" formatCells="0" formatColumns="0" formatRows="0" sort="0" autoFilter="0"/>
  <mergeCells count="29">
    <mergeCell ref="C122:D122"/>
    <mergeCell ref="A17:I17"/>
    <mergeCell ref="C126:D126"/>
    <mergeCell ref="C127:D127"/>
    <mergeCell ref="C128:D128"/>
    <mergeCell ref="C123:D123"/>
    <mergeCell ref="C124:D124"/>
    <mergeCell ref="C125:D125"/>
    <mergeCell ref="B2:C2"/>
    <mergeCell ref="H7:I7"/>
    <mergeCell ref="H8:I8"/>
    <mergeCell ref="A113:B113"/>
    <mergeCell ref="A97:B97"/>
    <mergeCell ref="A10:B15"/>
    <mergeCell ref="F13:F15"/>
    <mergeCell ref="A6:E8"/>
    <mergeCell ref="H6:I6"/>
    <mergeCell ref="H97:I97"/>
    <mergeCell ref="G11:I11"/>
    <mergeCell ref="G13:I13"/>
    <mergeCell ref="G14:I14"/>
    <mergeCell ref="G15:I15"/>
    <mergeCell ref="G12:I12"/>
    <mergeCell ref="A132:B132"/>
    <mergeCell ref="D172:E172"/>
    <mergeCell ref="C131:E131"/>
    <mergeCell ref="C132:E132"/>
    <mergeCell ref="C133:E133"/>
    <mergeCell ref="C134:E134"/>
  </mergeCells>
  <phoneticPr fontId="2" type="noConversion"/>
  <conditionalFormatting sqref="G11:I11">
    <cfRule type="expression" dxfId="2" priority="3">
      <formula>E11&gt;1</formula>
    </cfRule>
  </conditionalFormatting>
  <conditionalFormatting sqref="G12:I12">
    <cfRule type="expression" dxfId="1" priority="5">
      <formula>COUNTBLANK(E11:E15)&lt;4</formula>
    </cfRule>
  </conditionalFormatting>
  <conditionalFormatting sqref="G13:I15">
    <cfRule type="expression" dxfId="0" priority="1">
      <formula>E13&gt;1</formula>
    </cfRule>
  </conditionalFormatting>
  <dataValidations count="15">
    <dataValidation type="list" allowBlank="1" showInputMessage="1" showErrorMessage="1" sqref="C75:C84" xr:uid="{EF3D6D8F-F80D-48D5-9DAB-896E76917893}">
      <formula1>$F$181:$F$192</formula1>
    </dataValidation>
    <dataValidation type="list" allowBlank="1" showInputMessage="1" showErrorMessage="1" sqref="H6" xr:uid="{1F21B53A-B699-40A8-8681-C12BE865B27B}">
      <formula1>$B$229:$B$232</formula1>
    </dataValidation>
    <dataValidation type="list" allowBlank="1" showInputMessage="1" showErrorMessage="1" sqref="D99" xr:uid="{A191E61E-E04F-4A04-8200-1192A3941D7E}">
      <formula1>$E$176:$E$179</formula1>
    </dataValidation>
    <dataValidation type="list" allowBlank="1" showInputMessage="1" showErrorMessage="1" sqref="D100" xr:uid="{7F97C5E9-09D6-48EB-A47B-E545337D2C15}">
      <formula1>$F$176:$F$179</formula1>
    </dataValidation>
    <dataValidation type="list" allowBlank="1" showInputMessage="1" showErrorMessage="1" sqref="D101" xr:uid="{EFCA1448-79C1-4754-87DE-C1ACF556E955}">
      <formula1>$G$176:$G$179</formula1>
    </dataValidation>
    <dataValidation type="list" allowBlank="1" showInputMessage="1" showErrorMessage="1" sqref="D102" xr:uid="{D8C57BC2-7235-4A74-A2A0-39367F470CB7}">
      <formula1>$H$176:$H$179</formula1>
    </dataValidation>
    <dataValidation type="list" allowBlank="1" showInputMessage="1" showErrorMessage="1" sqref="D103" xr:uid="{E1BE9515-06ED-4167-9B7D-139E2CCAEC03}">
      <formula1>$I$176:$I$179</formula1>
    </dataValidation>
    <dataValidation type="list" allowBlank="1" showInputMessage="1" showErrorMessage="1" sqref="D104" xr:uid="{A83507AA-A096-43C4-B385-EEA0A74B01C4}">
      <formula1>$J$176:$J$179</formula1>
    </dataValidation>
    <dataValidation type="list" allowBlank="1" showInputMessage="1" showErrorMessage="1" sqref="D109" xr:uid="{E4BAD781-CD4F-4D04-A5E6-3C6A27B4B9FD}">
      <formula1>$K$176:$K$179</formula1>
    </dataValidation>
    <dataValidation type="list" allowBlank="1" showInputMessage="1" showErrorMessage="1" sqref="C116:C117 C123:D127" xr:uid="{C3C9ACF1-68CC-45D6-A23D-DFC565A7A212}">
      <formula1>$D$230:$D$232</formula1>
    </dataValidation>
    <dataValidation type="list" allowBlank="1" showInputMessage="1" showErrorMessage="1" sqref="C115" xr:uid="{A3EBB94A-80E9-4CCE-AB9D-300DC82F37F8}">
      <formula1>$D$227:$D$229</formula1>
    </dataValidation>
    <dataValidation type="list" allowBlank="1" showInputMessage="1" showErrorMessage="1" sqref="C132:E132" xr:uid="{51899DA2-2FC8-4DB2-BA8F-B4815845EF8B}">
      <formula1>$B$180:$B$186</formula1>
    </dataValidation>
    <dataValidation type="list" allowBlank="1" showInputMessage="1" showErrorMessage="1" sqref="C131:E131" xr:uid="{5EF8E053-7E9F-4A0D-8E35-C403F79BBC55}">
      <formula1>$B$175:$B$178</formula1>
    </dataValidation>
    <dataValidation type="list" allowBlank="1" showInputMessage="1" showErrorMessage="1" sqref="F121" xr:uid="{995D9BD9-593F-4C7E-B6C9-C73105400F47}">
      <formula1>$D$130:$D$137</formula1>
    </dataValidation>
    <dataValidation type="list" allowBlank="1" showInputMessage="1" showErrorMessage="1" sqref="C134:E134" xr:uid="{CDED86C6-CE92-4FC5-8FC5-F430C16DDCDD}">
      <formula1>$B$200:$B$214</formula1>
    </dataValidation>
  </dataValidations>
  <printOptions horizontalCentered="1"/>
  <pageMargins left="0.25" right="0.25" top="0.75" bottom="0.75" header="0.3" footer="0.3"/>
  <pageSetup paperSize="8" scale="56"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customProperties>
    <customPr name="_pios_id" r:id="rId2"/>
    <customPr name="EpmWorksheetKeyString_GUID" r:id="rId3"/>
  </customProperties>
  <ignoredErrors>
    <ignoredError sqref="H22 E39 E28:E29 H28 E34:E35 E38 E42:E43 E46:E47 E52:E53 E57:E58 E73 H34 H42 H52 H38 H46 E109 F61:F62 F34:F38 H57 F30:F33 F71:G71 F39:F60 H27 F72 F65:F68 H87 H86 H91 H89 H93 H88 H94 H90 H92 F69:G69 F70:G70 F64" unlockedFormula="1"/>
    <ignoredError sqref="I107" evalError="1" unlockedFormula="1"/>
  </ignoredErrors>
  <drawing r:id="rId4"/>
  <legacyDrawing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99"/>
    <pageSetUpPr fitToPage="1"/>
  </sheetPr>
  <dimension ref="A1:ADE1077"/>
  <sheetViews>
    <sheetView tabSelected="1" zoomScale="75" zoomScaleNormal="75" zoomScaleSheetLayoutView="70" workbookViewId="0">
      <selection activeCell="B2" sqref="B2:D2"/>
    </sheetView>
  </sheetViews>
  <sheetFormatPr baseColWidth="10" defaultColWidth="16.5703125" defaultRowHeight="15" customHeight="1" outlineLevelRow="1" x14ac:dyDescent="0.2"/>
  <cols>
    <col min="1" max="1" width="19.5703125" style="13" customWidth="1"/>
    <col min="2" max="2" width="59.85546875" style="13" bestFit="1" customWidth="1"/>
    <col min="3" max="3" width="11.5703125" style="13" customWidth="1"/>
    <col min="4" max="4" width="22.42578125" style="13" bestFit="1" customWidth="1"/>
    <col min="5" max="15" width="10.42578125" style="13" customWidth="1"/>
    <col min="16" max="16" width="21.5703125" style="89" bestFit="1" customWidth="1"/>
    <col min="17" max="17" width="15" style="13" customWidth="1"/>
    <col min="18" max="18" width="13.85546875" style="188" bestFit="1" customWidth="1"/>
    <col min="19" max="19" width="49.5703125" style="13" customWidth="1"/>
    <col min="20" max="39" width="16.5703125" style="6"/>
    <col min="40" max="267" width="16.5703125" style="4"/>
    <col min="268" max="16384" width="16.5703125" style="13"/>
  </cols>
  <sheetData>
    <row r="1" spans="1:39" s="4" customFormat="1" ht="15" customHeight="1" x14ac:dyDescent="0.2">
      <c r="P1" s="5"/>
      <c r="Q1" s="382"/>
      <c r="R1" s="185"/>
      <c r="S1" s="382"/>
      <c r="T1" s="6"/>
      <c r="U1" s="6"/>
      <c r="V1" s="6"/>
      <c r="W1" s="6"/>
      <c r="X1" s="6"/>
      <c r="Y1" s="6"/>
      <c r="Z1" s="6"/>
      <c r="AA1" s="6"/>
      <c r="AB1" s="6"/>
      <c r="AC1" s="6"/>
      <c r="AD1" s="6"/>
      <c r="AE1" s="6"/>
      <c r="AF1" s="6"/>
      <c r="AG1" s="6"/>
      <c r="AH1" s="6"/>
      <c r="AI1" s="6"/>
      <c r="AJ1" s="6"/>
      <c r="AK1" s="6"/>
      <c r="AL1" s="6"/>
      <c r="AM1" s="6"/>
    </row>
    <row r="2" spans="1:39" s="4" customFormat="1" ht="15" customHeight="1" x14ac:dyDescent="0.2">
      <c r="A2" s="7" t="s">
        <v>528</v>
      </c>
      <c r="B2" s="619"/>
      <c r="C2" s="611"/>
      <c r="D2" s="612"/>
      <c r="P2" s="5"/>
      <c r="Q2" s="4" t="s">
        <v>12</v>
      </c>
      <c r="R2" s="185"/>
      <c r="T2" s="6"/>
      <c r="U2" s="6"/>
      <c r="V2" s="6"/>
      <c r="W2" s="6"/>
      <c r="X2" s="6"/>
      <c r="Y2" s="6"/>
      <c r="Z2" s="6"/>
      <c r="AA2" s="6"/>
      <c r="AB2" s="6"/>
      <c r="AC2" s="6"/>
      <c r="AD2" s="6"/>
      <c r="AE2" s="6"/>
      <c r="AF2" s="6"/>
      <c r="AG2" s="6"/>
      <c r="AH2" s="6"/>
      <c r="AI2" s="6"/>
      <c r="AJ2" s="6"/>
      <c r="AK2" s="6"/>
      <c r="AL2" s="6"/>
      <c r="AM2" s="6"/>
    </row>
    <row r="3" spans="1:39" s="4" customFormat="1" ht="15" customHeight="1" x14ac:dyDescent="0.2">
      <c r="B3" s="4" t="s">
        <v>882</v>
      </c>
      <c r="P3" s="5"/>
      <c r="Q3" s="4" t="s">
        <v>13</v>
      </c>
      <c r="R3" s="185"/>
      <c r="T3" s="6"/>
      <c r="U3" s="6"/>
      <c r="V3" s="6"/>
      <c r="W3" s="6"/>
      <c r="X3" s="6"/>
      <c r="Y3" s="6"/>
      <c r="Z3" s="6"/>
      <c r="AA3" s="6"/>
      <c r="AB3" s="6"/>
      <c r="AC3" s="6"/>
      <c r="AD3" s="6"/>
      <c r="AE3" s="6"/>
      <c r="AF3" s="6"/>
      <c r="AG3" s="6"/>
      <c r="AH3" s="6"/>
      <c r="AI3" s="6"/>
      <c r="AJ3" s="6"/>
      <c r="AK3" s="6"/>
      <c r="AL3" s="6"/>
      <c r="AM3" s="6"/>
    </row>
    <row r="4" spans="1:39" s="4" customFormat="1" ht="15" customHeight="1" x14ac:dyDescent="0.2">
      <c r="B4" s="4" t="s">
        <v>1216</v>
      </c>
      <c r="P4" s="5"/>
      <c r="Q4" s="7" t="s">
        <v>483</v>
      </c>
      <c r="R4" s="185"/>
      <c r="S4" s="7"/>
      <c r="T4" s="6"/>
      <c r="U4" s="6"/>
      <c r="V4" s="6"/>
      <c r="W4" s="6"/>
      <c r="X4" s="6"/>
      <c r="Y4" s="6"/>
      <c r="Z4" s="6"/>
      <c r="AA4" s="6"/>
      <c r="AB4" s="6"/>
      <c r="AC4" s="6"/>
      <c r="AD4" s="6"/>
      <c r="AE4" s="6"/>
      <c r="AF4" s="6"/>
      <c r="AG4" s="6"/>
      <c r="AH4" s="6"/>
      <c r="AI4" s="6"/>
      <c r="AJ4" s="6"/>
      <c r="AK4" s="6"/>
      <c r="AL4" s="6"/>
      <c r="AM4" s="6"/>
    </row>
    <row r="5" spans="1:39" s="4" customFormat="1" ht="15" customHeight="1" x14ac:dyDescent="0.2">
      <c r="P5" s="5"/>
      <c r="Q5" s="382"/>
      <c r="R5" s="185"/>
      <c r="S5" s="7"/>
      <c r="T5" s="6"/>
      <c r="U5" s="6"/>
      <c r="V5" s="6"/>
      <c r="W5" s="6"/>
      <c r="X5" s="6"/>
      <c r="Y5" s="6"/>
      <c r="Z5" s="6"/>
      <c r="AA5" s="6"/>
      <c r="AB5" s="6"/>
      <c r="AC5" s="6"/>
      <c r="AD5" s="6"/>
      <c r="AE5" s="6"/>
      <c r="AF5" s="6"/>
      <c r="AG5" s="6"/>
      <c r="AH5" s="6"/>
      <c r="AI5" s="6"/>
      <c r="AJ5" s="6"/>
      <c r="AK5" s="6"/>
      <c r="AL5" s="6"/>
      <c r="AM5" s="6"/>
    </row>
    <row r="6" spans="1:39" s="4" customFormat="1" ht="15" customHeight="1" x14ac:dyDescent="0.2">
      <c r="A6" s="688" t="s">
        <v>967</v>
      </c>
      <c r="B6" s="689"/>
      <c r="C6" s="689"/>
      <c r="D6" s="689"/>
      <c r="E6" s="689"/>
      <c r="F6" s="689"/>
      <c r="G6" s="689"/>
      <c r="H6" s="689"/>
      <c r="I6" s="689"/>
      <c r="J6" s="689"/>
      <c r="K6" s="689"/>
      <c r="L6" s="689"/>
      <c r="M6" s="689"/>
      <c r="N6" s="689"/>
      <c r="O6" s="690"/>
      <c r="P6" s="5"/>
      <c r="Q6" s="283" t="s">
        <v>550</v>
      </c>
      <c r="R6" s="626" t="s">
        <v>485</v>
      </c>
      <c r="S6" s="627"/>
      <c r="T6" s="6"/>
      <c r="U6" s="6"/>
      <c r="V6" s="6"/>
      <c r="W6" s="6"/>
      <c r="X6" s="6"/>
      <c r="Y6" s="6"/>
      <c r="Z6" s="6"/>
      <c r="AA6" s="6"/>
      <c r="AB6" s="6"/>
      <c r="AC6" s="6"/>
      <c r="AD6" s="6"/>
      <c r="AE6" s="6"/>
      <c r="AF6" s="6"/>
      <c r="AG6" s="6"/>
      <c r="AH6" s="6"/>
      <c r="AI6" s="6"/>
      <c r="AJ6" s="6"/>
      <c r="AK6" s="6"/>
      <c r="AL6" s="6"/>
      <c r="AM6" s="6"/>
    </row>
    <row r="7" spans="1:39" s="4" customFormat="1" ht="15" customHeight="1" x14ac:dyDescent="0.2">
      <c r="A7" s="691"/>
      <c r="B7" s="692"/>
      <c r="C7" s="692"/>
      <c r="D7" s="692"/>
      <c r="E7" s="692"/>
      <c r="F7" s="692"/>
      <c r="G7" s="692"/>
      <c r="H7" s="692"/>
      <c r="I7" s="692"/>
      <c r="J7" s="692"/>
      <c r="K7" s="692"/>
      <c r="L7" s="692"/>
      <c r="M7" s="692"/>
      <c r="N7" s="692"/>
      <c r="O7" s="693"/>
      <c r="P7" s="5"/>
      <c r="Q7" s="284" t="s">
        <v>74</v>
      </c>
      <c r="R7" s="604"/>
      <c r="S7" s="612"/>
      <c r="T7" s="6"/>
      <c r="U7" s="6"/>
      <c r="V7" s="6"/>
      <c r="W7" s="6"/>
      <c r="X7" s="6"/>
      <c r="Y7" s="6"/>
      <c r="Z7" s="6"/>
      <c r="AA7" s="6"/>
      <c r="AB7" s="6"/>
      <c r="AC7" s="6"/>
      <c r="AD7" s="6"/>
      <c r="AE7" s="6"/>
      <c r="AF7" s="6"/>
      <c r="AG7" s="6"/>
      <c r="AH7" s="6"/>
      <c r="AI7" s="6"/>
      <c r="AJ7" s="6"/>
      <c r="AK7" s="6"/>
      <c r="AL7" s="6"/>
      <c r="AM7" s="6"/>
    </row>
    <row r="8" spans="1:39" s="4" customFormat="1" ht="15" customHeight="1" x14ac:dyDescent="0.2">
      <c r="A8" s="694"/>
      <c r="B8" s="695"/>
      <c r="C8" s="695"/>
      <c r="D8" s="695"/>
      <c r="E8" s="695"/>
      <c r="F8" s="695"/>
      <c r="G8" s="695"/>
      <c r="H8" s="695"/>
      <c r="I8" s="695"/>
      <c r="J8" s="695"/>
      <c r="K8" s="695"/>
      <c r="L8" s="695"/>
      <c r="M8" s="695"/>
      <c r="N8" s="695"/>
      <c r="O8" s="696"/>
      <c r="P8" s="5"/>
      <c r="Q8" s="284" t="s">
        <v>521</v>
      </c>
      <c r="R8" s="604"/>
      <c r="S8" s="612"/>
      <c r="T8" s="6"/>
      <c r="U8" s="6"/>
      <c r="V8" s="6"/>
      <c r="W8" s="6"/>
      <c r="X8" s="6"/>
      <c r="Y8" s="6"/>
      <c r="Z8" s="6"/>
      <c r="AA8" s="6"/>
      <c r="AB8" s="6"/>
      <c r="AC8" s="6"/>
      <c r="AD8" s="6"/>
      <c r="AE8" s="6"/>
      <c r="AF8" s="6"/>
      <c r="AG8" s="6"/>
      <c r="AH8" s="6"/>
      <c r="AI8" s="6"/>
      <c r="AJ8" s="6"/>
      <c r="AK8" s="6"/>
      <c r="AL8" s="6"/>
      <c r="AM8" s="6"/>
    </row>
    <row r="9" spans="1:39" s="4" customFormat="1" ht="15" customHeight="1" x14ac:dyDescent="0.2">
      <c r="P9" s="5"/>
      <c r="Q9" s="382"/>
      <c r="R9" s="185"/>
      <c r="T9" s="6"/>
      <c r="U9" s="6"/>
      <c r="V9" s="6"/>
      <c r="W9" s="6"/>
      <c r="X9" s="6"/>
      <c r="Y9" s="6"/>
      <c r="Z9" s="6"/>
      <c r="AA9" s="6"/>
      <c r="AB9" s="6"/>
      <c r="AC9" s="6"/>
      <c r="AD9" s="6"/>
      <c r="AE9" s="6"/>
      <c r="AF9" s="6"/>
      <c r="AG9" s="6"/>
      <c r="AH9" s="6"/>
      <c r="AI9" s="6"/>
      <c r="AJ9" s="6"/>
      <c r="AK9" s="6"/>
      <c r="AL9" s="6"/>
      <c r="AM9" s="6"/>
    </row>
    <row r="10" spans="1:39" s="4" customFormat="1" ht="15" customHeight="1" x14ac:dyDescent="0.2">
      <c r="A10" s="688" t="s">
        <v>1004</v>
      </c>
      <c r="B10" s="698"/>
      <c r="C10" s="630" t="s">
        <v>538</v>
      </c>
      <c r="D10" s="687"/>
      <c r="E10" s="500" t="s">
        <v>114</v>
      </c>
      <c r="F10" s="501" t="s">
        <v>503</v>
      </c>
      <c r="G10" s="501" t="s">
        <v>504</v>
      </c>
      <c r="H10" s="501" t="s">
        <v>505</v>
      </c>
      <c r="I10" s="501" t="s">
        <v>506</v>
      </c>
      <c r="J10" s="501" t="s">
        <v>507</v>
      </c>
      <c r="K10" s="501" t="s">
        <v>508</v>
      </c>
      <c r="L10" s="501" t="s">
        <v>509</v>
      </c>
      <c r="M10" s="501" t="s">
        <v>510</v>
      </c>
      <c r="N10" s="502" t="s">
        <v>511</v>
      </c>
      <c r="O10" s="10" t="s">
        <v>423</v>
      </c>
      <c r="P10" s="5"/>
      <c r="Q10" s="382"/>
      <c r="R10" s="173"/>
      <c r="T10" s="6"/>
      <c r="U10" s="6"/>
      <c r="V10" s="6"/>
      <c r="W10" s="6"/>
      <c r="X10" s="6"/>
      <c r="Y10" s="6"/>
      <c r="Z10" s="6"/>
      <c r="AA10" s="6"/>
      <c r="AB10" s="6"/>
      <c r="AC10" s="6"/>
      <c r="AD10" s="6"/>
      <c r="AE10" s="6"/>
      <c r="AF10" s="6"/>
      <c r="AG10" s="6"/>
      <c r="AH10" s="6"/>
      <c r="AI10" s="6"/>
      <c r="AJ10" s="6"/>
      <c r="AK10" s="6"/>
      <c r="AL10" s="6"/>
      <c r="AM10" s="6"/>
    </row>
    <row r="11" spans="1:39" s="4" customFormat="1" ht="15" customHeight="1" x14ac:dyDescent="0.2">
      <c r="A11" s="699"/>
      <c r="B11" s="700"/>
      <c r="C11" s="630" t="s">
        <v>535</v>
      </c>
      <c r="D11" s="687"/>
      <c r="E11" s="90">
        <f t="shared" ref="E11:M11" si="0">SUM(E12:E16)</f>
        <v>0</v>
      </c>
      <c r="F11" s="90">
        <f t="shared" si="0"/>
        <v>0</v>
      </c>
      <c r="G11" s="90">
        <f t="shared" si="0"/>
        <v>0</v>
      </c>
      <c r="H11" s="90">
        <f t="shared" si="0"/>
        <v>0</v>
      </c>
      <c r="I11" s="90">
        <f t="shared" si="0"/>
        <v>0</v>
      </c>
      <c r="J11" s="90">
        <f t="shared" si="0"/>
        <v>0</v>
      </c>
      <c r="K11" s="90">
        <f t="shared" si="0"/>
        <v>0</v>
      </c>
      <c r="L11" s="90">
        <f t="shared" si="0"/>
        <v>0</v>
      </c>
      <c r="M11" s="90">
        <f t="shared" si="0"/>
        <v>0</v>
      </c>
      <c r="N11" s="90">
        <f>SUM(N12:N16)</f>
        <v>0</v>
      </c>
      <c r="O11" s="91">
        <f>E11+F11+G11+H11+I11+J11+K11+L11+M11+N11</f>
        <v>0</v>
      </c>
      <c r="P11" s="5"/>
      <c r="Q11" s="382"/>
      <c r="R11" s="173"/>
      <c r="T11" s="6"/>
      <c r="U11" s="6"/>
      <c r="V11" s="6"/>
      <c r="W11" s="6"/>
      <c r="X11" s="6"/>
      <c r="Y11" s="6"/>
      <c r="Z11" s="6"/>
      <c r="AA11" s="6"/>
      <c r="AB11" s="6"/>
      <c r="AC11" s="6"/>
      <c r="AD11" s="6"/>
      <c r="AE11" s="6"/>
      <c r="AF11" s="6"/>
      <c r="AG11" s="6"/>
      <c r="AH11" s="6"/>
      <c r="AI11" s="6"/>
      <c r="AJ11" s="6"/>
      <c r="AK11" s="6"/>
      <c r="AL11" s="6"/>
      <c r="AM11" s="6"/>
    </row>
    <row r="12" spans="1:39" s="4" customFormat="1" ht="15" customHeight="1" x14ac:dyDescent="0.2">
      <c r="A12" s="699"/>
      <c r="B12" s="700"/>
      <c r="C12" s="680" t="s">
        <v>532</v>
      </c>
      <c r="D12" s="677"/>
      <c r="E12" s="92"/>
      <c r="F12" s="92"/>
      <c r="G12" s="92"/>
      <c r="H12" s="92"/>
      <c r="I12" s="92"/>
      <c r="J12" s="92"/>
      <c r="K12" s="92"/>
      <c r="L12" s="92"/>
      <c r="M12" s="92"/>
      <c r="N12" s="92"/>
      <c r="O12" s="540">
        <f>SUM(E12:N12)</f>
        <v>0</v>
      </c>
      <c r="P12" s="5"/>
      <c r="Q12" s="382"/>
      <c r="R12" s="173"/>
      <c r="T12" s="6"/>
      <c r="U12" s="6"/>
      <c r="V12" s="6"/>
      <c r="W12" s="6"/>
      <c r="X12" s="6"/>
      <c r="Y12" s="6"/>
      <c r="Z12" s="6"/>
      <c r="AA12" s="6"/>
      <c r="AB12" s="6"/>
      <c r="AC12" s="6"/>
      <c r="AD12" s="6"/>
      <c r="AE12" s="6"/>
      <c r="AF12" s="6"/>
      <c r="AG12" s="6"/>
      <c r="AH12" s="6"/>
      <c r="AI12" s="6"/>
      <c r="AJ12" s="6"/>
      <c r="AK12" s="6"/>
      <c r="AL12" s="6"/>
      <c r="AM12" s="6"/>
    </row>
    <row r="13" spans="1:39" s="4" customFormat="1" ht="15" customHeight="1" x14ac:dyDescent="0.2">
      <c r="A13" s="699"/>
      <c r="B13" s="700"/>
      <c r="C13" s="680" t="s">
        <v>533</v>
      </c>
      <c r="D13" s="677"/>
      <c r="E13" s="92"/>
      <c r="F13" s="92"/>
      <c r="G13" s="92"/>
      <c r="H13" s="92"/>
      <c r="I13" s="92"/>
      <c r="J13" s="92"/>
      <c r="K13" s="92"/>
      <c r="L13" s="92"/>
      <c r="M13" s="92"/>
      <c r="N13" s="92"/>
      <c r="O13" s="540">
        <f t="shared" ref="O13:O16" si="1">SUM(E13:N13)</f>
        <v>0</v>
      </c>
      <c r="P13" s="11"/>
      <c r="Q13" s="382"/>
      <c r="R13" s="185"/>
      <c r="S13" s="382"/>
      <c r="T13" s="6"/>
      <c r="U13" s="6"/>
      <c r="V13" s="6"/>
      <c r="W13" s="6"/>
      <c r="X13" s="6"/>
      <c r="Y13" s="6"/>
      <c r="Z13" s="6"/>
      <c r="AA13" s="6"/>
      <c r="AB13" s="6"/>
      <c r="AC13" s="6"/>
      <c r="AD13" s="6"/>
      <c r="AE13" s="6"/>
      <c r="AF13" s="6"/>
      <c r="AG13" s="6"/>
      <c r="AH13" s="6"/>
      <c r="AI13" s="6"/>
      <c r="AJ13" s="6"/>
      <c r="AK13" s="6"/>
      <c r="AL13" s="6"/>
      <c r="AM13" s="6"/>
    </row>
    <row r="14" spans="1:39" s="4" customFormat="1" ht="15" customHeight="1" x14ac:dyDescent="0.2">
      <c r="A14" s="699"/>
      <c r="B14" s="700"/>
      <c r="C14" s="680" t="s">
        <v>995</v>
      </c>
      <c r="D14" s="677"/>
      <c r="E14" s="92"/>
      <c r="F14" s="92"/>
      <c r="G14" s="92"/>
      <c r="H14" s="92"/>
      <c r="I14" s="92"/>
      <c r="J14" s="92"/>
      <c r="K14" s="92"/>
      <c r="L14" s="92"/>
      <c r="M14" s="92"/>
      <c r="N14" s="92"/>
      <c r="O14" s="540">
        <f t="shared" si="1"/>
        <v>0</v>
      </c>
      <c r="P14" s="11"/>
      <c r="Q14" s="98"/>
      <c r="R14" s="185"/>
      <c r="S14" s="382"/>
      <c r="T14" s="6"/>
      <c r="U14" s="6"/>
      <c r="V14" s="6"/>
      <c r="W14" s="6"/>
      <c r="X14" s="6"/>
      <c r="Y14" s="6"/>
      <c r="Z14" s="6"/>
      <c r="AA14" s="6"/>
      <c r="AB14" s="6"/>
      <c r="AC14" s="6"/>
      <c r="AD14" s="6"/>
      <c r="AE14" s="6"/>
      <c r="AF14" s="6"/>
      <c r="AG14" s="6"/>
      <c r="AH14" s="6"/>
      <c r="AI14" s="6"/>
      <c r="AJ14" s="6"/>
      <c r="AK14" s="6"/>
      <c r="AL14" s="6"/>
      <c r="AM14" s="6"/>
    </row>
    <row r="15" spans="1:39" s="4" customFormat="1" ht="15" customHeight="1" x14ac:dyDescent="0.2">
      <c r="A15" s="699"/>
      <c r="B15" s="700"/>
      <c r="C15" s="680" t="s">
        <v>534</v>
      </c>
      <c r="D15" s="677"/>
      <c r="E15" s="92"/>
      <c r="F15" s="92"/>
      <c r="G15" s="92"/>
      <c r="H15" s="92"/>
      <c r="I15" s="92"/>
      <c r="J15" s="92"/>
      <c r="K15" s="92"/>
      <c r="L15" s="92"/>
      <c r="M15" s="92"/>
      <c r="N15" s="92"/>
      <c r="O15" s="540">
        <f t="shared" si="1"/>
        <v>0</v>
      </c>
      <c r="P15" s="11"/>
      <c r="Q15" s="98"/>
      <c r="R15" s="185"/>
      <c r="S15" s="382"/>
      <c r="T15" s="6"/>
      <c r="U15" s="6"/>
      <c r="V15" s="6"/>
      <c r="W15" s="6"/>
      <c r="X15" s="6"/>
      <c r="Y15" s="6"/>
      <c r="Z15" s="6"/>
      <c r="AA15" s="6"/>
      <c r="AB15" s="6"/>
      <c r="AC15" s="6"/>
      <c r="AD15" s="6"/>
      <c r="AE15" s="6"/>
      <c r="AF15" s="6"/>
      <c r="AG15" s="6"/>
      <c r="AH15" s="6"/>
      <c r="AI15" s="6"/>
      <c r="AJ15" s="6"/>
      <c r="AK15" s="6"/>
      <c r="AL15" s="6"/>
      <c r="AM15" s="6"/>
    </row>
    <row r="16" spans="1:39" s="4" customFormat="1" ht="15" customHeight="1" x14ac:dyDescent="0.2">
      <c r="A16" s="701"/>
      <c r="B16" s="702"/>
      <c r="C16" s="680" t="s">
        <v>128</v>
      </c>
      <c r="D16" s="677"/>
      <c r="E16" s="92"/>
      <c r="F16" s="92"/>
      <c r="G16" s="92"/>
      <c r="H16" s="92"/>
      <c r="I16" s="92"/>
      <c r="J16" s="92"/>
      <c r="K16" s="92"/>
      <c r="L16" s="92"/>
      <c r="M16" s="92"/>
      <c r="N16" s="92"/>
      <c r="O16" s="540">
        <f t="shared" si="1"/>
        <v>0</v>
      </c>
      <c r="P16" s="11"/>
      <c r="Q16" s="98"/>
      <c r="R16" s="185"/>
      <c r="S16" s="382"/>
      <c r="T16" s="6"/>
      <c r="U16" s="6"/>
      <c r="V16" s="6"/>
      <c r="W16" s="6"/>
      <c r="X16" s="6"/>
      <c r="Y16" s="6"/>
      <c r="Z16" s="6"/>
      <c r="AA16" s="6"/>
      <c r="AB16" s="6"/>
      <c r="AC16" s="6"/>
      <c r="AD16" s="6"/>
      <c r="AE16" s="6"/>
      <c r="AF16" s="6"/>
      <c r="AG16" s="6"/>
      <c r="AH16" s="6"/>
      <c r="AI16" s="6"/>
      <c r="AJ16" s="6"/>
      <c r="AK16" s="6"/>
      <c r="AL16" s="6"/>
      <c r="AM16" s="6"/>
    </row>
    <row r="17" spans="1:39" s="4" customFormat="1" ht="15" customHeight="1" x14ac:dyDescent="0.2">
      <c r="A17" s="382"/>
      <c r="B17" s="382"/>
      <c r="C17" s="382"/>
      <c r="D17" s="382"/>
      <c r="E17" s="382"/>
      <c r="F17" s="382"/>
      <c r="G17" s="382"/>
      <c r="H17" s="382"/>
      <c r="I17" s="382"/>
      <c r="J17" s="382"/>
      <c r="K17" s="382"/>
      <c r="L17" s="382"/>
      <c r="M17" s="382"/>
      <c r="N17" s="382"/>
      <c r="O17" s="382"/>
      <c r="P17" s="12"/>
      <c r="Q17" s="382"/>
      <c r="R17" s="185"/>
      <c r="S17" s="382"/>
      <c r="T17" s="6"/>
      <c r="U17" s="6"/>
      <c r="V17" s="6"/>
      <c r="W17" s="6"/>
      <c r="X17" s="6"/>
      <c r="Y17" s="6"/>
      <c r="Z17" s="6"/>
      <c r="AA17" s="6"/>
      <c r="AB17" s="6"/>
      <c r="AC17" s="6"/>
      <c r="AD17" s="6"/>
      <c r="AE17" s="6"/>
      <c r="AF17" s="6"/>
      <c r="AG17" s="6"/>
      <c r="AH17" s="6"/>
      <c r="AI17" s="6"/>
      <c r="AJ17" s="6"/>
      <c r="AK17" s="6"/>
      <c r="AL17" s="6"/>
      <c r="AM17" s="6"/>
    </row>
    <row r="18" spans="1:39" s="4" customFormat="1" ht="15" customHeight="1" x14ac:dyDescent="0.2">
      <c r="A18" s="688" t="s">
        <v>810</v>
      </c>
      <c r="B18" s="698"/>
      <c r="C18" s="630" t="s">
        <v>538</v>
      </c>
      <c r="D18" s="687"/>
      <c r="E18" s="500" t="s">
        <v>114</v>
      </c>
      <c r="F18" s="500" t="s">
        <v>503</v>
      </c>
      <c r="G18" s="500" t="s">
        <v>504</v>
      </c>
      <c r="H18" s="500" t="s">
        <v>505</v>
      </c>
      <c r="I18" s="500" t="s">
        <v>506</v>
      </c>
      <c r="J18" s="500" t="s">
        <v>507</v>
      </c>
      <c r="K18" s="500" t="s">
        <v>508</v>
      </c>
      <c r="L18" s="500" t="s">
        <v>509</v>
      </c>
      <c r="M18" s="500" t="s">
        <v>510</v>
      </c>
      <c r="N18" s="500" t="s">
        <v>511</v>
      </c>
      <c r="O18" s="10" t="s">
        <v>423</v>
      </c>
      <c r="P18" s="11"/>
      <c r="Q18" s="98"/>
      <c r="R18" s="185"/>
      <c r="S18" s="382"/>
      <c r="T18" s="6"/>
      <c r="U18" s="6"/>
      <c r="V18" s="6"/>
      <c r="W18" s="6"/>
      <c r="X18" s="6"/>
      <c r="Y18" s="6"/>
      <c r="Z18" s="6"/>
      <c r="AA18" s="6"/>
      <c r="AB18" s="6"/>
      <c r="AC18" s="6"/>
      <c r="AD18" s="6"/>
      <c r="AE18" s="6"/>
      <c r="AF18" s="6"/>
      <c r="AG18" s="6"/>
      <c r="AH18" s="6"/>
      <c r="AI18" s="6"/>
      <c r="AJ18" s="6"/>
      <c r="AK18" s="6"/>
      <c r="AL18" s="6"/>
      <c r="AM18" s="6"/>
    </row>
    <row r="19" spans="1:39" s="4" customFormat="1" ht="15" customHeight="1" x14ac:dyDescent="0.2">
      <c r="A19" s="699"/>
      <c r="B19" s="700"/>
      <c r="C19" s="630" t="s">
        <v>535</v>
      </c>
      <c r="D19" s="687"/>
      <c r="E19" s="90">
        <f>SUM(E20:E24)</f>
        <v>0</v>
      </c>
      <c r="F19" s="90">
        <f t="shared" ref="F19:N19" si="2">SUM(F20:F24)</f>
        <v>0</v>
      </c>
      <c r="G19" s="90">
        <f t="shared" si="2"/>
        <v>0</v>
      </c>
      <c r="H19" s="90">
        <f t="shared" si="2"/>
        <v>0</v>
      </c>
      <c r="I19" s="90">
        <f t="shared" si="2"/>
        <v>0</v>
      </c>
      <c r="J19" s="90">
        <f t="shared" si="2"/>
        <v>0</v>
      </c>
      <c r="K19" s="90">
        <f t="shared" si="2"/>
        <v>0</v>
      </c>
      <c r="L19" s="90">
        <f t="shared" si="2"/>
        <v>0</v>
      </c>
      <c r="M19" s="90">
        <f t="shared" si="2"/>
        <v>0</v>
      </c>
      <c r="N19" s="90">
        <f t="shared" si="2"/>
        <v>0</v>
      </c>
      <c r="O19" s="91">
        <f t="shared" ref="O19" si="3">E19+F19+G19+H19+I19+J19+K19+L19+M19+N19</f>
        <v>0</v>
      </c>
      <c r="P19" s="12"/>
      <c r="Q19" s="382"/>
      <c r="R19" s="185"/>
      <c r="S19" s="382"/>
      <c r="T19" s="6"/>
      <c r="U19" s="6"/>
      <c r="V19" s="6"/>
      <c r="W19" s="6"/>
      <c r="X19" s="6"/>
      <c r="Y19" s="6"/>
      <c r="Z19" s="6"/>
      <c r="AA19" s="6"/>
      <c r="AB19" s="6"/>
      <c r="AC19" s="6"/>
      <c r="AD19" s="6"/>
      <c r="AE19" s="6"/>
      <c r="AF19" s="6"/>
      <c r="AG19" s="6"/>
      <c r="AH19" s="6"/>
      <c r="AI19" s="6"/>
      <c r="AJ19" s="6"/>
      <c r="AK19" s="6"/>
      <c r="AL19" s="6"/>
      <c r="AM19" s="6"/>
    </row>
    <row r="20" spans="1:39" s="4" customFormat="1" ht="15" customHeight="1" x14ac:dyDescent="0.2">
      <c r="A20" s="699"/>
      <c r="B20" s="700"/>
      <c r="C20" s="680" t="s">
        <v>532</v>
      </c>
      <c r="D20" s="677"/>
      <c r="E20" s="92"/>
      <c r="F20" s="92"/>
      <c r="G20" s="92"/>
      <c r="H20" s="92"/>
      <c r="I20" s="92"/>
      <c r="J20" s="92"/>
      <c r="K20" s="92"/>
      <c r="L20" s="92"/>
      <c r="M20" s="92"/>
      <c r="N20" s="92"/>
      <c r="O20" s="540">
        <f t="shared" ref="O20:O24" si="4">SUM(E20:N20)</f>
        <v>0</v>
      </c>
      <c r="P20" s="11"/>
      <c r="Q20" s="11"/>
      <c r="R20" s="11"/>
      <c r="S20" s="11"/>
      <c r="T20" s="6"/>
      <c r="U20" s="6"/>
      <c r="V20" s="6"/>
      <c r="W20" s="6"/>
      <c r="X20" s="6"/>
      <c r="Y20" s="6"/>
      <c r="Z20" s="6"/>
      <c r="AA20" s="6"/>
      <c r="AB20" s="6"/>
      <c r="AC20" s="6"/>
      <c r="AD20" s="6"/>
      <c r="AE20" s="6"/>
      <c r="AF20" s="6"/>
      <c r="AG20" s="6"/>
      <c r="AH20" s="6"/>
      <c r="AI20" s="6"/>
      <c r="AJ20" s="6"/>
      <c r="AK20" s="6"/>
      <c r="AL20" s="6"/>
      <c r="AM20" s="6"/>
    </row>
    <row r="21" spans="1:39" ht="15" customHeight="1" x14ac:dyDescent="0.2">
      <c r="A21" s="699"/>
      <c r="B21" s="700"/>
      <c r="C21" s="680" t="s">
        <v>533</v>
      </c>
      <c r="D21" s="677"/>
      <c r="E21" s="92"/>
      <c r="F21" s="92"/>
      <c r="G21" s="92"/>
      <c r="H21" s="92"/>
      <c r="I21" s="92"/>
      <c r="J21" s="92"/>
      <c r="K21" s="92"/>
      <c r="L21" s="92"/>
      <c r="M21" s="92"/>
      <c r="N21" s="92"/>
      <c r="O21" s="540">
        <f t="shared" si="4"/>
        <v>0</v>
      </c>
      <c r="P21" s="12"/>
      <c r="Q21" s="12"/>
      <c r="R21" s="12"/>
      <c r="S21" s="12"/>
    </row>
    <row r="22" spans="1:39" ht="15" customHeight="1" x14ac:dyDescent="0.2">
      <c r="A22" s="699"/>
      <c r="B22" s="700"/>
      <c r="C22" s="680" t="s">
        <v>1086</v>
      </c>
      <c r="D22" s="677"/>
      <c r="E22" s="92"/>
      <c r="F22" s="92"/>
      <c r="G22" s="92"/>
      <c r="H22" s="92"/>
      <c r="I22" s="92"/>
      <c r="J22" s="92"/>
      <c r="K22" s="92"/>
      <c r="L22" s="92"/>
      <c r="M22" s="92"/>
      <c r="N22" s="92"/>
      <c r="O22" s="540">
        <f t="shared" si="4"/>
        <v>0</v>
      </c>
      <c r="P22" s="11"/>
      <c r="Q22" s="11"/>
      <c r="R22" s="11"/>
      <c r="S22" s="11"/>
    </row>
    <row r="23" spans="1:39" ht="15" customHeight="1" x14ac:dyDescent="0.2">
      <c r="A23" s="699"/>
      <c r="B23" s="700"/>
      <c r="C23" s="680" t="s">
        <v>534</v>
      </c>
      <c r="D23" s="677"/>
      <c r="E23" s="92"/>
      <c r="F23" s="92"/>
      <c r="G23" s="92"/>
      <c r="H23" s="92"/>
      <c r="I23" s="92"/>
      <c r="J23" s="92"/>
      <c r="K23" s="92"/>
      <c r="L23" s="92"/>
      <c r="M23" s="92"/>
      <c r="N23" s="92"/>
      <c r="O23" s="540">
        <f t="shared" si="4"/>
        <v>0</v>
      </c>
      <c r="P23" s="12"/>
      <c r="Q23" s="12"/>
      <c r="R23" s="12"/>
      <c r="S23" s="12"/>
    </row>
    <row r="24" spans="1:39" ht="15" customHeight="1" x14ac:dyDescent="0.2">
      <c r="A24" s="701"/>
      <c r="B24" s="702"/>
      <c r="C24" s="680" t="s">
        <v>1085</v>
      </c>
      <c r="D24" s="677"/>
      <c r="E24" s="92"/>
      <c r="F24" s="92"/>
      <c r="G24" s="92"/>
      <c r="H24" s="92"/>
      <c r="I24" s="92"/>
      <c r="J24" s="92"/>
      <c r="K24" s="92"/>
      <c r="L24" s="92"/>
      <c r="M24" s="92"/>
      <c r="N24" s="92"/>
      <c r="O24" s="540">
        <f t="shared" si="4"/>
        <v>0</v>
      </c>
      <c r="P24" s="5"/>
      <c r="Q24" s="12"/>
      <c r="R24" s="12"/>
      <c r="S24" s="12"/>
    </row>
    <row r="25" spans="1:39" ht="15" customHeight="1" x14ac:dyDescent="0.2">
      <c r="A25" s="4"/>
      <c r="B25" s="4"/>
      <c r="C25" s="4"/>
      <c r="D25" s="4"/>
      <c r="E25" s="4"/>
      <c r="F25" s="4"/>
      <c r="G25" s="4"/>
      <c r="H25" s="4"/>
      <c r="I25" s="4"/>
      <c r="J25" s="4"/>
      <c r="K25" s="4"/>
      <c r="L25" s="4"/>
      <c r="M25" s="4"/>
      <c r="N25" s="4"/>
      <c r="O25" s="4"/>
      <c r="P25" s="5"/>
      <c r="Q25" s="12"/>
      <c r="R25" s="12"/>
      <c r="S25" s="12"/>
    </row>
    <row r="26" spans="1:39" s="4" customFormat="1" ht="15" customHeight="1" x14ac:dyDescent="0.2">
      <c r="A26" s="688" t="s">
        <v>811</v>
      </c>
      <c r="B26" s="698"/>
      <c r="C26" s="630" t="s">
        <v>538</v>
      </c>
      <c r="D26" s="687"/>
      <c r="E26" s="500" t="s">
        <v>114</v>
      </c>
      <c r="F26" s="500" t="s">
        <v>503</v>
      </c>
      <c r="G26" s="500" t="s">
        <v>504</v>
      </c>
      <c r="H26" s="500" t="s">
        <v>505</v>
      </c>
      <c r="I26" s="500" t="s">
        <v>506</v>
      </c>
      <c r="J26" s="500" t="s">
        <v>507</v>
      </c>
      <c r="K26" s="500" t="s">
        <v>508</v>
      </c>
      <c r="L26" s="500" t="s">
        <v>509</v>
      </c>
      <c r="M26" s="500" t="s">
        <v>510</v>
      </c>
      <c r="N26" s="500" t="s">
        <v>511</v>
      </c>
      <c r="O26" s="10" t="s">
        <v>423</v>
      </c>
      <c r="P26" s="11"/>
      <c r="Q26" s="12"/>
      <c r="R26" s="12"/>
      <c r="S26" s="12"/>
      <c r="T26" s="14"/>
      <c r="U26" s="14"/>
      <c r="V26" s="14"/>
      <c r="W26" s="6"/>
      <c r="X26" s="6"/>
      <c r="Y26" s="6"/>
      <c r="Z26" s="6"/>
      <c r="AA26" s="6"/>
      <c r="AB26" s="6"/>
      <c r="AC26" s="6"/>
      <c r="AD26" s="6"/>
      <c r="AE26" s="6"/>
      <c r="AF26" s="6"/>
      <c r="AG26" s="6"/>
      <c r="AH26" s="6"/>
      <c r="AI26" s="6"/>
      <c r="AJ26" s="6"/>
      <c r="AK26" s="6"/>
      <c r="AL26" s="6"/>
      <c r="AM26" s="6"/>
    </row>
    <row r="27" spans="1:39" s="4" customFormat="1" ht="15" customHeight="1" x14ac:dyDescent="0.2">
      <c r="A27" s="699"/>
      <c r="B27" s="700"/>
      <c r="C27" s="630" t="s">
        <v>539</v>
      </c>
      <c r="D27" s="687"/>
      <c r="E27" s="90">
        <f>E28+E29</f>
        <v>0</v>
      </c>
      <c r="F27" s="90">
        <f>F28+F29</f>
        <v>0</v>
      </c>
      <c r="G27" s="90">
        <f t="shared" ref="G27:N27" si="5">G28+G29</f>
        <v>0</v>
      </c>
      <c r="H27" s="90">
        <f t="shared" si="5"/>
        <v>0</v>
      </c>
      <c r="I27" s="90">
        <f t="shared" si="5"/>
        <v>0</v>
      </c>
      <c r="J27" s="90">
        <f t="shared" si="5"/>
        <v>0</v>
      </c>
      <c r="K27" s="90">
        <f t="shared" si="5"/>
        <v>0</v>
      </c>
      <c r="L27" s="90">
        <f t="shared" si="5"/>
        <v>0</v>
      </c>
      <c r="M27" s="90">
        <f t="shared" si="5"/>
        <v>0</v>
      </c>
      <c r="N27" s="90">
        <f t="shared" si="5"/>
        <v>0</v>
      </c>
      <c r="O27" s="91">
        <f>E27+F27+G27+H27+I27+J27+K27+L27+M27+N27</f>
        <v>0</v>
      </c>
      <c r="P27" s="11"/>
      <c r="Q27" s="12"/>
      <c r="R27" s="12"/>
      <c r="S27" s="98" t="s">
        <v>1144</v>
      </c>
      <c r="T27" s="14"/>
      <c r="U27" s="14"/>
      <c r="V27" s="14"/>
      <c r="W27" s="6"/>
      <c r="X27" s="6"/>
      <c r="Y27" s="6"/>
      <c r="Z27" s="6"/>
      <c r="AA27" s="6"/>
      <c r="AB27" s="6"/>
      <c r="AC27" s="6"/>
      <c r="AD27" s="6"/>
      <c r="AE27" s="6"/>
      <c r="AF27" s="6"/>
      <c r="AG27" s="6"/>
      <c r="AH27" s="6"/>
      <c r="AI27" s="6"/>
      <c r="AJ27" s="6"/>
      <c r="AK27" s="6"/>
      <c r="AL27" s="6"/>
      <c r="AM27" s="6"/>
    </row>
    <row r="28" spans="1:39" s="4" customFormat="1" ht="15" customHeight="1" x14ac:dyDescent="0.2">
      <c r="A28" s="699"/>
      <c r="B28" s="700"/>
      <c r="C28" s="680" t="s">
        <v>540</v>
      </c>
      <c r="D28" s="677"/>
      <c r="E28" s="92"/>
      <c r="F28" s="92"/>
      <c r="G28" s="92"/>
      <c r="H28" s="92"/>
      <c r="I28" s="92"/>
      <c r="J28" s="92"/>
      <c r="K28" s="92"/>
      <c r="L28" s="92"/>
      <c r="M28" s="92"/>
      <c r="N28" s="92"/>
      <c r="O28" s="540">
        <f t="shared" ref="O28:O29" si="6">SUM(E28:N28)</f>
        <v>0</v>
      </c>
      <c r="P28" s="11"/>
      <c r="Q28" s="12"/>
      <c r="R28" s="12"/>
      <c r="S28" s="546" t="s">
        <v>1145</v>
      </c>
      <c r="T28" s="14"/>
      <c r="U28" s="14"/>
      <c r="V28" s="14"/>
      <c r="W28" s="6"/>
      <c r="X28" s="6"/>
      <c r="Y28" s="6"/>
      <c r="Z28" s="6"/>
      <c r="AA28" s="6"/>
      <c r="AB28" s="6"/>
      <c r="AC28" s="6"/>
      <c r="AD28" s="6"/>
      <c r="AE28" s="6"/>
      <c r="AF28" s="6"/>
      <c r="AG28" s="6"/>
      <c r="AH28" s="6"/>
      <c r="AI28" s="6"/>
      <c r="AJ28" s="6"/>
      <c r="AK28" s="6"/>
      <c r="AL28" s="6"/>
      <c r="AM28" s="6"/>
    </row>
    <row r="29" spans="1:39" ht="15" customHeight="1" x14ac:dyDescent="0.2">
      <c r="A29" s="701"/>
      <c r="B29" s="702"/>
      <c r="C29" s="680" t="s">
        <v>541</v>
      </c>
      <c r="D29" s="677"/>
      <c r="E29" s="92"/>
      <c r="F29" s="92"/>
      <c r="G29" s="92"/>
      <c r="H29" s="92"/>
      <c r="I29" s="92"/>
      <c r="J29" s="92"/>
      <c r="K29" s="92"/>
      <c r="L29" s="92"/>
      <c r="M29" s="92"/>
      <c r="N29" s="92"/>
      <c r="O29" s="540">
        <f t="shared" si="6"/>
        <v>0</v>
      </c>
      <c r="P29" s="5"/>
      <c r="Q29" s="12"/>
      <c r="R29" s="12"/>
      <c r="S29" s="547" t="s">
        <v>1146</v>
      </c>
    </row>
    <row r="30" spans="1:39" ht="15" customHeight="1" x14ac:dyDescent="0.2">
      <c r="A30" s="4"/>
      <c r="B30" s="4"/>
      <c r="C30" s="4"/>
      <c r="D30" s="4"/>
      <c r="E30" s="4"/>
      <c r="F30" s="4"/>
      <c r="G30" s="4"/>
      <c r="H30" s="4"/>
      <c r="I30" s="4"/>
      <c r="J30" s="4"/>
      <c r="K30" s="4"/>
      <c r="L30" s="4"/>
      <c r="M30" s="4"/>
      <c r="N30" s="15"/>
      <c r="O30" s="4"/>
      <c r="P30" s="5"/>
      <c r="Q30" s="4"/>
      <c r="R30" s="173"/>
      <c r="S30" s="4"/>
    </row>
    <row r="31" spans="1:39" ht="40.35" customHeight="1" x14ac:dyDescent="0.2">
      <c r="A31" s="630" t="s">
        <v>812</v>
      </c>
      <c r="B31" s="683"/>
      <c r="C31" s="683"/>
      <c r="D31" s="683"/>
      <c r="E31" s="683"/>
      <c r="F31" s="683"/>
      <c r="G31" s="683"/>
      <c r="H31" s="683"/>
      <c r="I31" s="683"/>
      <c r="J31" s="683"/>
      <c r="K31" s="683"/>
      <c r="L31" s="683"/>
      <c r="M31" s="683"/>
      <c r="N31" s="683"/>
      <c r="O31" s="683"/>
      <c r="P31" s="683"/>
      <c r="Q31" s="683"/>
      <c r="R31" s="683"/>
      <c r="S31" s="684"/>
    </row>
    <row r="32" spans="1:39" ht="15" customHeight="1" x14ac:dyDescent="0.2">
      <c r="A32" s="4"/>
      <c r="B32" s="4"/>
      <c r="C32" s="4"/>
      <c r="D32" s="4"/>
      <c r="E32" s="4"/>
      <c r="F32" s="4"/>
      <c r="G32" s="4"/>
      <c r="H32" s="4"/>
      <c r="I32" s="4"/>
      <c r="J32" s="4"/>
      <c r="K32" s="4"/>
      <c r="L32" s="4"/>
      <c r="M32" s="4"/>
      <c r="N32" s="15"/>
      <c r="O32" s="4"/>
      <c r="P32" s="5"/>
      <c r="Q32" s="4"/>
      <c r="R32" s="173"/>
      <c r="S32" s="6"/>
    </row>
    <row r="33" spans="1:785" s="18" customFormat="1" ht="40.35" customHeight="1" x14ac:dyDescent="0.2">
      <c r="A33" s="16" t="s">
        <v>522</v>
      </c>
      <c r="B33" s="16" t="s">
        <v>11</v>
      </c>
      <c r="C33" s="178" t="s">
        <v>517</v>
      </c>
      <c r="D33" s="16" t="s">
        <v>969</v>
      </c>
      <c r="E33" s="500" t="s">
        <v>114</v>
      </c>
      <c r="F33" s="500" t="s">
        <v>503</v>
      </c>
      <c r="G33" s="500" t="s">
        <v>504</v>
      </c>
      <c r="H33" s="500" t="s">
        <v>505</v>
      </c>
      <c r="I33" s="500" t="s">
        <v>506</v>
      </c>
      <c r="J33" s="500" t="s">
        <v>507</v>
      </c>
      <c r="K33" s="500" t="s">
        <v>508</v>
      </c>
      <c r="L33" s="500" t="s">
        <v>509</v>
      </c>
      <c r="M33" s="500" t="s">
        <v>510</v>
      </c>
      <c r="N33" s="500" t="s">
        <v>511</v>
      </c>
      <c r="O33" s="16" t="s">
        <v>970</v>
      </c>
      <c r="P33" s="179" t="s">
        <v>960</v>
      </c>
      <c r="Q33" s="16" t="s">
        <v>542</v>
      </c>
      <c r="R33" s="127" t="s">
        <v>968</v>
      </c>
      <c r="S33" s="16" t="s">
        <v>516</v>
      </c>
      <c r="T33" s="17"/>
      <c r="U33" s="17"/>
      <c r="V33" s="17"/>
      <c r="W33" s="17"/>
      <c r="X33" s="17"/>
      <c r="Y33" s="17"/>
      <c r="Z33" s="17"/>
      <c r="AA33" s="17"/>
      <c r="AB33" s="17"/>
      <c r="AC33" s="17"/>
      <c r="AD33" s="17"/>
      <c r="AE33" s="17"/>
      <c r="AF33" s="17"/>
      <c r="AG33" s="17"/>
      <c r="AH33" s="17"/>
      <c r="AI33" s="17"/>
      <c r="AJ33" s="17"/>
      <c r="AK33" s="17"/>
      <c r="AL33" s="17"/>
      <c r="AM33" s="17"/>
    </row>
    <row r="34" spans="1:785" ht="15" customHeight="1" x14ac:dyDescent="0.2">
      <c r="A34" s="4"/>
      <c r="B34" s="4"/>
      <c r="C34" s="4"/>
      <c r="D34" s="4"/>
      <c r="E34" s="115"/>
      <c r="F34" s="115"/>
      <c r="G34" s="115"/>
      <c r="H34" s="115"/>
      <c r="I34" s="115"/>
      <c r="J34" s="115"/>
      <c r="K34" s="115"/>
      <c r="L34" s="115"/>
      <c r="M34" s="115"/>
      <c r="N34" s="115"/>
      <c r="O34" s="115"/>
      <c r="P34" s="189"/>
      <c r="Q34" s="115"/>
      <c r="R34" s="173"/>
      <c r="S34" s="6"/>
    </row>
    <row r="35" spans="1:785" ht="15" customHeight="1" x14ac:dyDescent="0.2">
      <c r="A35" s="19" t="s">
        <v>134</v>
      </c>
      <c r="B35" s="394" t="s">
        <v>807</v>
      </c>
      <c r="C35" s="3"/>
      <c r="D35" s="3"/>
      <c r="E35" s="190"/>
      <c r="F35" s="190"/>
      <c r="G35" s="190"/>
      <c r="H35" s="190"/>
      <c r="I35" s="190"/>
      <c r="J35" s="387"/>
      <c r="K35" s="191"/>
      <c r="L35" s="658"/>
      <c r="M35" s="659"/>
      <c r="N35" s="658"/>
      <c r="O35" s="659"/>
      <c r="P35" s="658"/>
      <c r="Q35" s="659"/>
      <c r="R35" s="685"/>
      <c r="S35" s="686"/>
    </row>
    <row r="36" spans="1:785" ht="15" customHeight="1" x14ac:dyDescent="0.2">
      <c r="A36" s="4"/>
      <c r="B36" s="4"/>
      <c r="C36" s="4"/>
      <c r="D36" s="4"/>
      <c r="E36" s="115"/>
      <c r="F36" s="115"/>
      <c r="G36" s="115"/>
      <c r="H36" s="115"/>
      <c r="I36" s="115"/>
      <c r="J36" s="115"/>
      <c r="K36" s="115"/>
      <c r="L36" s="115"/>
      <c r="M36" s="115"/>
      <c r="N36" s="115"/>
      <c r="O36" s="115"/>
      <c r="P36" s="189"/>
      <c r="Q36" s="115"/>
      <c r="R36" s="173"/>
      <c r="S36" s="6"/>
    </row>
    <row r="37" spans="1:785" ht="15" customHeight="1" x14ac:dyDescent="0.2">
      <c r="A37" s="19" t="s">
        <v>140</v>
      </c>
      <c r="B37" s="19" t="s">
        <v>65</v>
      </c>
      <c r="C37" s="4"/>
      <c r="D37" s="4"/>
      <c r="E37" s="115"/>
      <c r="F37" s="115"/>
      <c r="G37" s="115"/>
      <c r="H37" s="115"/>
      <c r="I37" s="115"/>
      <c r="J37" s="115"/>
      <c r="K37" s="115"/>
      <c r="L37" s="115"/>
      <c r="M37" s="115"/>
      <c r="N37" s="192"/>
      <c r="O37" s="115"/>
      <c r="P37" s="189"/>
      <c r="Q37" s="115"/>
      <c r="R37" s="173"/>
      <c r="S37" s="6"/>
    </row>
    <row r="38" spans="1:785" s="23" customFormat="1" ht="15" customHeight="1" x14ac:dyDescent="0.2">
      <c r="A38" s="20" t="s">
        <v>141</v>
      </c>
      <c r="B38" s="21" t="s">
        <v>976</v>
      </c>
      <c r="C38" s="20" t="s">
        <v>18</v>
      </c>
      <c r="D38" s="21" t="s">
        <v>815</v>
      </c>
      <c r="E38" s="541">
        <f>E12+E13</f>
        <v>0</v>
      </c>
      <c r="F38" s="541">
        <f t="shared" ref="F38:N38" si="7">F12+F13</f>
        <v>0</v>
      </c>
      <c r="G38" s="541">
        <f t="shared" si="7"/>
        <v>0</v>
      </c>
      <c r="H38" s="541">
        <f t="shared" si="7"/>
        <v>0</v>
      </c>
      <c r="I38" s="541">
        <f t="shared" si="7"/>
        <v>0</v>
      </c>
      <c r="J38" s="541">
        <f t="shared" si="7"/>
        <v>0</v>
      </c>
      <c r="K38" s="541">
        <f t="shared" si="7"/>
        <v>0</v>
      </c>
      <c r="L38" s="541">
        <f t="shared" si="7"/>
        <v>0</v>
      </c>
      <c r="M38" s="541">
        <f t="shared" si="7"/>
        <v>0</v>
      </c>
      <c r="N38" s="541">
        <f t="shared" si="7"/>
        <v>0</v>
      </c>
      <c r="O38" s="176">
        <f t="shared" ref="O38:O41" si="8">SUM(E38:N38)</f>
        <v>0</v>
      </c>
      <c r="P38" s="194">
        <v>7.3</v>
      </c>
      <c r="Q38" s="286" t="s">
        <v>524</v>
      </c>
      <c r="R38" s="162">
        <f>_xlfn.CEILING.MATH(P38*O38)</f>
        <v>0</v>
      </c>
      <c r="S38" s="97"/>
      <c r="T38" s="6"/>
      <c r="U38" s="6"/>
      <c r="V38" s="6"/>
      <c r="W38" s="6"/>
      <c r="X38" s="6"/>
      <c r="Y38" s="6"/>
      <c r="Z38" s="6"/>
      <c r="AA38" s="6"/>
      <c r="AB38" s="6"/>
      <c r="AC38" s="6"/>
      <c r="AD38" s="6"/>
      <c r="AE38" s="6"/>
      <c r="AF38" s="6"/>
      <c r="AG38" s="6"/>
      <c r="AH38" s="6"/>
      <c r="AI38" s="6"/>
      <c r="AJ38" s="6"/>
      <c r="AK38" s="6"/>
      <c r="AL38" s="6"/>
      <c r="AM38" s="6"/>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row>
    <row r="39" spans="1:785" ht="15" customHeight="1" x14ac:dyDescent="0.2">
      <c r="A39" s="24" t="s">
        <v>142</v>
      </c>
      <c r="B39" s="21" t="s">
        <v>977</v>
      </c>
      <c r="C39" s="20" t="s">
        <v>18</v>
      </c>
      <c r="D39" s="21" t="s">
        <v>815</v>
      </c>
      <c r="E39" s="176">
        <f>IF(E11&gt;0,6,0)</f>
        <v>0</v>
      </c>
      <c r="F39" s="176">
        <f t="shared" ref="F39:N39" si="9">IF(F11&gt;0,6,0)</f>
        <v>0</v>
      </c>
      <c r="G39" s="176">
        <f t="shared" si="9"/>
        <v>0</v>
      </c>
      <c r="H39" s="176">
        <f t="shared" si="9"/>
        <v>0</v>
      </c>
      <c r="I39" s="176">
        <f t="shared" si="9"/>
        <v>0</v>
      </c>
      <c r="J39" s="176">
        <f t="shared" si="9"/>
        <v>0</v>
      </c>
      <c r="K39" s="176">
        <f t="shared" si="9"/>
        <v>0</v>
      </c>
      <c r="L39" s="176">
        <f t="shared" si="9"/>
        <v>0</v>
      </c>
      <c r="M39" s="176">
        <f t="shared" si="9"/>
        <v>0</v>
      </c>
      <c r="N39" s="176">
        <f t="shared" si="9"/>
        <v>0</v>
      </c>
      <c r="O39" s="176">
        <f t="shared" si="8"/>
        <v>0</v>
      </c>
      <c r="P39" s="194">
        <v>7.3</v>
      </c>
      <c r="Q39" s="286" t="s">
        <v>524</v>
      </c>
      <c r="R39" s="162">
        <f t="shared" ref="R39:R41" si="10">_xlfn.CEILING.MATH(P39*O39)</f>
        <v>0</v>
      </c>
      <c r="S39" s="97"/>
    </row>
    <row r="40" spans="1:785" ht="15" customHeight="1" x14ac:dyDescent="0.2">
      <c r="A40" s="20" t="s">
        <v>143</v>
      </c>
      <c r="B40" s="21" t="s">
        <v>978</v>
      </c>
      <c r="C40" s="20" t="s">
        <v>18</v>
      </c>
      <c r="D40" s="21" t="s">
        <v>815</v>
      </c>
      <c r="E40" s="541">
        <f>E14+E15</f>
        <v>0</v>
      </c>
      <c r="F40" s="541">
        <f t="shared" ref="F40:N40" si="11">F14+F15</f>
        <v>0</v>
      </c>
      <c r="G40" s="541">
        <f t="shared" si="11"/>
        <v>0</v>
      </c>
      <c r="H40" s="541">
        <f t="shared" si="11"/>
        <v>0</v>
      </c>
      <c r="I40" s="541">
        <f t="shared" si="11"/>
        <v>0</v>
      </c>
      <c r="J40" s="541">
        <f t="shared" si="11"/>
        <v>0</v>
      </c>
      <c r="K40" s="541">
        <f t="shared" si="11"/>
        <v>0</v>
      </c>
      <c r="L40" s="541">
        <f t="shared" si="11"/>
        <v>0</v>
      </c>
      <c r="M40" s="541">
        <f t="shared" si="11"/>
        <v>0</v>
      </c>
      <c r="N40" s="541">
        <f t="shared" si="11"/>
        <v>0</v>
      </c>
      <c r="O40" s="541">
        <f>SUM(E40:N40)</f>
        <v>0</v>
      </c>
      <c r="P40" s="194">
        <v>13.5</v>
      </c>
      <c r="Q40" s="194">
        <f>IF(MOD(O40,2)=1,O40+1,O40)</f>
        <v>0</v>
      </c>
      <c r="R40" s="162">
        <f>_xlfn.CEILING.MATH(P40*Q40)</f>
        <v>0</v>
      </c>
      <c r="S40" s="97"/>
    </row>
    <row r="41" spans="1:785" ht="15" customHeight="1" x14ac:dyDescent="0.2">
      <c r="A41" s="24" t="s">
        <v>144</v>
      </c>
      <c r="B41" s="26" t="s">
        <v>982</v>
      </c>
      <c r="C41" s="24" t="s">
        <v>18</v>
      </c>
      <c r="D41" s="26" t="s">
        <v>815</v>
      </c>
      <c r="E41" s="541">
        <f t="shared" ref="E41:N41" si="12">E16</f>
        <v>0</v>
      </c>
      <c r="F41" s="541">
        <f t="shared" si="12"/>
        <v>0</v>
      </c>
      <c r="G41" s="541">
        <f t="shared" si="12"/>
        <v>0</v>
      </c>
      <c r="H41" s="541">
        <f t="shared" si="12"/>
        <v>0</v>
      </c>
      <c r="I41" s="541">
        <f t="shared" si="12"/>
        <v>0</v>
      </c>
      <c r="J41" s="541">
        <f t="shared" si="12"/>
        <v>0</v>
      </c>
      <c r="K41" s="541">
        <f t="shared" si="12"/>
        <v>0</v>
      </c>
      <c r="L41" s="541">
        <f t="shared" si="12"/>
        <v>0</v>
      </c>
      <c r="M41" s="541">
        <f t="shared" si="12"/>
        <v>0</v>
      </c>
      <c r="N41" s="541">
        <f t="shared" si="12"/>
        <v>0</v>
      </c>
      <c r="O41" s="176">
        <f t="shared" si="8"/>
        <v>0</v>
      </c>
      <c r="P41" s="194">
        <v>27</v>
      </c>
      <c r="Q41" s="286" t="s">
        <v>524</v>
      </c>
      <c r="R41" s="162">
        <f t="shared" si="10"/>
        <v>0</v>
      </c>
      <c r="S41" s="97"/>
    </row>
    <row r="42" spans="1:785" ht="15" customHeight="1" x14ac:dyDescent="0.2">
      <c r="A42" s="20" t="s">
        <v>145</v>
      </c>
      <c r="B42" s="26" t="s">
        <v>596</v>
      </c>
      <c r="C42" s="24" t="s">
        <v>32</v>
      </c>
      <c r="D42" s="26" t="s">
        <v>121</v>
      </c>
      <c r="E42" s="176">
        <f>IF($E$11&gt;0,1,0)</f>
        <v>0</v>
      </c>
      <c r="F42" s="541">
        <f t="shared" ref="F42:F45" si="13">IF($F$11&gt;0,1,0)</f>
        <v>0</v>
      </c>
      <c r="G42" s="541">
        <f>IF($G$11&gt;0,1,0)</f>
        <v>0</v>
      </c>
      <c r="H42" s="541">
        <f>IF($H$11&gt;0,1,0)</f>
        <v>0</v>
      </c>
      <c r="I42" s="541">
        <f>IF($I$11&gt;0,1,0)</f>
        <v>0</v>
      </c>
      <c r="J42" s="541">
        <f>IF($J$11&gt;0,1,0)</f>
        <v>0</v>
      </c>
      <c r="K42" s="541">
        <f>IF($K$11&gt;0,1,0)</f>
        <v>0</v>
      </c>
      <c r="L42" s="541">
        <f>IF($L$11&gt;0,1,0)</f>
        <v>0</v>
      </c>
      <c r="M42" s="541">
        <f>IF($M$11&gt;0,1,0)</f>
        <v>0</v>
      </c>
      <c r="N42" s="541">
        <f>IF($N$11&gt;0,1,0)</f>
        <v>0</v>
      </c>
      <c r="O42" s="176">
        <f>SUM(E42:N42)</f>
        <v>0</v>
      </c>
      <c r="P42" s="194">
        <v>6</v>
      </c>
      <c r="Q42" s="286" t="s">
        <v>524</v>
      </c>
      <c r="R42" s="162">
        <f>O42*P42</f>
        <v>0</v>
      </c>
      <c r="S42" s="97"/>
    </row>
    <row r="43" spans="1:785" ht="15" customHeight="1" x14ac:dyDescent="0.2">
      <c r="A43" s="24" t="s">
        <v>372</v>
      </c>
      <c r="B43" s="26" t="s">
        <v>1178</v>
      </c>
      <c r="C43" s="24" t="s">
        <v>32</v>
      </c>
      <c r="D43" s="26" t="s">
        <v>121</v>
      </c>
      <c r="E43" s="176">
        <f>IF($E$11&gt;0,1,0)</f>
        <v>0</v>
      </c>
      <c r="F43" s="541">
        <f t="shared" si="13"/>
        <v>0</v>
      </c>
      <c r="G43" s="541">
        <f>IF($G$11&gt;0,1,0)</f>
        <v>0</v>
      </c>
      <c r="H43" s="541">
        <f>IF($H$11&gt;0,1,0)</f>
        <v>0</v>
      </c>
      <c r="I43" s="541">
        <f>IF($I$11&gt;0,1,0)</f>
        <v>0</v>
      </c>
      <c r="J43" s="541">
        <f>IF($J$11&gt;0,1,0)</f>
        <v>0</v>
      </c>
      <c r="K43" s="541">
        <f>IF($K$11&gt;0,1,0)</f>
        <v>0</v>
      </c>
      <c r="L43" s="541">
        <f>IF($L$11&gt;0,1,0)</f>
        <v>0</v>
      </c>
      <c r="M43" s="541">
        <f>IF($M$11&gt;0,1,0)</f>
        <v>0</v>
      </c>
      <c r="N43" s="541">
        <f>IF($N$11&gt;0,1,0)</f>
        <v>0</v>
      </c>
      <c r="O43" s="176">
        <f t="shared" ref="O43:O45" si="14">SUM(E43:N43)</f>
        <v>0</v>
      </c>
      <c r="P43" s="194">
        <v>2</v>
      </c>
      <c r="Q43" s="286" t="s">
        <v>524</v>
      </c>
      <c r="R43" s="162">
        <f>O43*P43</f>
        <v>0</v>
      </c>
      <c r="S43" s="97"/>
    </row>
    <row r="44" spans="1:785" ht="15" customHeight="1" x14ac:dyDescent="0.2">
      <c r="A44" s="20" t="s">
        <v>845</v>
      </c>
      <c r="B44" s="26" t="s">
        <v>1180</v>
      </c>
      <c r="C44" s="24" t="s">
        <v>71</v>
      </c>
      <c r="D44" s="26" t="s">
        <v>121</v>
      </c>
      <c r="E44" s="176">
        <f>IF($E$11&gt;0,1,0)</f>
        <v>0</v>
      </c>
      <c r="F44" s="541">
        <f t="shared" si="13"/>
        <v>0</v>
      </c>
      <c r="G44" s="541">
        <f>IF($G$11&gt;0,1,0)</f>
        <v>0</v>
      </c>
      <c r="H44" s="541">
        <f>IF($H$11&gt;0,1,0)</f>
        <v>0</v>
      </c>
      <c r="I44" s="541">
        <f>IF($I$11&gt;0,1,0)</f>
        <v>0</v>
      </c>
      <c r="J44" s="541">
        <f>IF($J$11&gt;0,1,0)</f>
        <v>0</v>
      </c>
      <c r="K44" s="541">
        <f>IF($K$11&gt;0,1,0)</f>
        <v>0</v>
      </c>
      <c r="L44" s="541">
        <f>IF($L$11&gt;0,1,0)</f>
        <v>0</v>
      </c>
      <c r="M44" s="541">
        <f>IF($M$11&gt;0,1,0)</f>
        <v>0</v>
      </c>
      <c r="N44" s="541">
        <f>IF($N$11&gt;0,1,0)</f>
        <v>0</v>
      </c>
      <c r="O44" s="176">
        <f t="shared" si="14"/>
        <v>0</v>
      </c>
      <c r="P44" s="194">
        <v>10</v>
      </c>
      <c r="Q44" s="286" t="s">
        <v>524</v>
      </c>
      <c r="R44" s="162">
        <f>O44*P44</f>
        <v>0</v>
      </c>
      <c r="S44" s="97"/>
    </row>
    <row r="45" spans="1:785" ht="15" customHeight="1" x14ac:dyDescent="0.2">
      <c r="A45" s="24" t="s">
        <v>846</v>
      </c>
      <c r="B45" s="26" t="s">
        <v>1179</v>
      </c>
      <c r="C45" s="24" t="s">
        <v>71</v>
      </c>
      <c r="D45" s="26" t="s">
        <v>121</v>
      </c>
      <c r="E45" s="176">
        <f>IF($E$11&gt;0,1,0)</f>
        <v>0</v>
      </c>
      <c r="F45" s="541">
        <f t="shared" si="13"/>
        <v>0</v>
      </c>
      <c r="G45" s="541">
        <f>IF($G$11&gt;0,1,0)</f>
        <v>0</v>
      </c>
      <c r="H45" s="541">
        <f>IF($H$11&gt;0,1,0)</f>
        <v>0</v>
      </c>
      <c r="I45" s="541">
        <f>IF($I$11&gt;0,1,0)</f>
        <v>0</v>
      </c>
      <c r="J45" s="541">
        <f>IF($J$11&gt;0,1,0)</f>
        <v>0</v>
      </c>
      <c r="K45" s="541">
        <f>IF($K$11&gt;0,1,0)</f>
        <v>0</v>
      </c>
      <c r="L45" s="541">
        <f>IF($L$11&gt;0,1,0)</f>
        <v>0</v>
      </c>
      <c r="M45" s="541">
        <f>IF($M$11&gt;0,1,0)</f>
        <v>0</v>
      </c>
      <c r="N45" s="541">
        <f>IF($N$11&gt;0,1,0)</f>
        <v>0</v>
      </c>
      <c r="O45" s="176">
        <f t="shared" si="14"/>
        <v>0</v>
      </c>
      <c r="P45" s="194">
        <v>2</v>
      </c>
      <c r="Q45" s="286" t="s">
        <v>524</v>
      </c>
      <c r="R45" s="162">
        <f>O45*P45</f>
        <v>0</v>
      </c>
      <c r="S45" s="97"/>
    </row>
    <row r="46" spans="1:785" ht="15" customHeight="1" x14ac:dyDescent="0.2">
      <c r="A46" s="4"/>
      <c r="B46" s="4"/>
      <c r="C46" s="4"/>
      <c r="D46" s="4"/>
      <c r="E46" s="115"/>
      <c r="F46" s="115"/>
      <c r="G46" s="115"/>
      <c r="H46" s="115"/>
      <c r="I46" s="115"/>
      <c r="J46" s="115"/>
      <c r="K46" s="115"/>
      <c r="L46" s="115"/>
      <c r="M46" s="115"/>
      <c r="N46" s="192"/>
      <c r="O46" s="115"/>
      <c r="P46" s="193"/>
      <c r="Q46" s="115"/>
      <c r="R46" s="173"/>
      <c r="S46" s="225"/>
    </row>
    <row r="47" spans="1:785" ht="15" customHeight="1" x14ac:dyDescent="0.2">
      <c r="A47" s="19" t="s">
        <v>147</v>
      </c>
      <c r="B47" s="19" t="s">
        <v>932</v>
      </c>
      <c r="C47" s="4"/>
      <c r="D47" s="4"/>
      <c r="E47" s="115"/>
      <c r="F47" s="115"/>
      <c r="G47" s="115"/>
      <c r="H47" s="115"/>
      <c r="I47" s="115"/>
      <c r="J47" s="115"/>
      <c r="K47" s="115"/>
      <c r="L47" s="115"/>
      <c r="M47" s="115"/>
      <c r="N47" s="192"/>
      <c r="O47" s="115"/>
      <c r="P47" s="193"/>
      <c r="Q47" s="115"/>
      <c r="R47" s="173"/>
      <c r="S47" s="225"/>
    </row>
    <row r="48" spans="1:785" ht="15" customHeight="1" x14ac:dyDescent="0.2">
      <c r="A48" s="20" t="s">
        <v>148</v>
      </c>
      <c r="B48" s="21" t="s">
        <v>595</v>
      </c>
      <c r="C48" s="20" t="s">
        <v>71</v>
      </c>
      <c r="D48" s="21" t="s">
        <v>554</v>
      </c>
      <c r="E48" s="541">
        <f>_xlfn.CEILING.MATH(IF($E$12=0,0,0))+(IF($E$13=0,0,0))+((E12+E13)/35)</f>
        <v>0</v>
      </c>
      <c r="F48" s="541">
        <f>_xlfn.CEILING.MATH(IF($F$12=0,0,0))+(IF($F$13=0,0,0))+((F12+F13)/35)</f>
        <v>0</v>
      </c>
      <c r="G48" s="541">
        <f>_xlfn.CEILING.MATH(IF($G$12=0,0,0))+(IF($G$13=0,0,0))+((G12+G13)/35)</f>
        <v>0</v>
      </c>
      <c r="H48" s="541">
        <f>_xlfn.CEILING.MATH(IF($H$12=0,0,0))+(IF($H$13=0,0,0))+((H12+H13)/35)</f>
        <v>0</v>
      </c>
      <c r="I48" s="541">
        <f>_xlfn.CEILING.MATH(IF($I$12=0,0,0))+(IF($I$13=0,0,0))+((I12+I13)/35)</f>
        <v>0</v>
      </c>
      <c r="J48" s="541">
        <f>_xlfn.CEILING.MATH(IF($J$12=0,0,0))+(IF($J$13=0,0,0))+((J12+J13)/35)</f>
        <v>0</v>
      </c>
      <c r="K48" s="541">
        <f>_xlfn.CEILING.MATH(IF($K$12=0,0,0))+(IF($K$13=0,0,0))+((K12+K13)/35)</f>
        <v>0</v>
      </c>
      <c r="L48" s="541">
        <f>_xlfn.CEILING.MATH(IF($L$12=0,0,0))+(IF($L$13=0,0,0))+((L12+L13)/35)</f>
        <v>0</v>
      </c>
      <c r="M48" s="541">
        <f>_xlfn.CEILING.MATH(IF($M$12=0,0,0))+(IF($M$13=0,0,0))+((M12+M13)/35)</f>
        <v>0</v>
      </c>
      <c r="N48" s="541">
        <f>_xlfn.CEILING.MATH(IF($N$12=0,0,0))+(IF($N$13=0,0,0))+((N12+N13)/35)</f>
        <v>0</v>
      </c>
      <c r="O48" s="176">
        <f>_xlfn.CEILING.MATH(SUM(E48:N48))</f>
        <v>0</v>
      </c>
      <c r="P48" s="194">
        <v>19.84</v>
      </c>
      <c r="Q48" s="194" t="s">
        <v>524</v>
      </c>
      <c r="R48" s="162">
        <f>_xlfn.CEILING.MATH(P48*O48)</f>
        <v>0</v>
      </c>
      <c r="S48" s="97"/>
    </row>
    <row r="49" spans="1:20" ht="15" customHeight="1" x14ac:dyDescent="0.2">
      <c r="A49" s="24" t="s">
        <v>149</v>
      </c>
      <c r="B49" s="21" t="s">
        <v>1114</v>
      </c>
      <c r="C49" s="20" t="s">
        <v>71</v>
      </c>
      <c r="D49" s="21" t="s">
        <v>554</v>
      </c>
      <c r="E49" s="541">
        <f>_xlfn.CEILING.MATH(IF($E$12=0,0,0)+IF($E$13=0,0,0)+((E12+E13)-(E50*24))/60)</f>
        <v>0</v>
      </c>
      <c r="F49" s="541">
        <f>IF($F$12=0,0,0)+IF($F$13=0,0,0)+((F12+F13)/60)-(F50/60*24)</f>
        <v>0</v>
      </c>
      <c r="G49" s="541">
        <f>IF($G$12=0,0,0)+IF($G$13=0,0,0)+((G12+G13)/60)-(G50/60*24)</f>
        <v>0</v>
      </c>
      <c r="H49" s="541">
        <f>IF($H$12=0,0,0)+IF($H$13=0,0,0)+((H12+H13)/60)-(H50/60*24)</f>
        <v>0</v>
      </c>
      <c r="I49" s="541">
        <f>IF($I$12=0,0,0)+IF($I$13=0,0,0)+((I12+I13)/60)-(I50/60*24)</f>
        <v>0</v>
      </c>
      <c r="J49" s="541">
        <f>IF($J$12=0,0,0)+IF($J$13=0,0,0)+((J12+J13)/60)-(J50/60*24)</f>
        <v>0</v>
      </c>
      <c r="K49" s="541">
        <f>IF($K$12=0,0,0)+IF($K$13=0,0,0)+((K12+K13)/60)-(K50/60*24)</f>
        <v>0</v>
      </c>
      <c r="L49" s="541">
        <f>IF($L$12=0,0,0)+IF($L$13=0,0,0)+((L12+L13)/60)-(L50/60*24)</f>
        <v>0</v>
      </c>
      <c r="M49" s="541">
        <f>IF($M$12=0,0,0)+IF($M$13=0,0,0)+((M12+M13)/60)-(M50/60*24)</f>
        <v>0</v>
      </c>
      <c r="N49" s="541">
        <f>IF($N$12=0,0,0)+IF($N$13=0,0,0)+((N12+N13)/60)-(N50/60*24)</f>
        <v>0</v>
      </c>
      <c r="O49" s="176">
        <f>_xlfn.CEILING.MATH(SUM(E49:N49))</f>
        <v>0</v>
      </c>
      <c r="P49" s="194">
        <v>19.84</v>
      </c>
      <c r="Q49" s="194" t="s">
        <v>524</v>
      </c>
      <c r="R49" s="162">
        <f>_xlfn.CEILING.MATH(P49*O49)</f>
        <v>0</v>
      </c>
      <c r="S49" s="97"/>
    </row>
    <row r="50" spans="1:20" ht="15" customHeight="1" x14ac:dyDescent="0.2">
      <c r="A50" s="24" t="s">
        <v>150</v>
      </c>
      <c r="B50" s="21" t="s">
        <v>900</v>
      </c>
      <c r="C50" s="20" t="s">
        <v>71</v>
      </c>
      <c r="D50" s="21" t="s">
        <v>554</v>
      </c>
      <c r="E50" s="541">
        <f>_xlfn.CEILING.MATH(IF($E$12=0,0,0)+IF($E$13=0,0,0)+((E12+E13)/60))</f>
        <v>0</v>
      </c>
      <c r="F50" s="541">
        <f>_xlfn.CEILING.MATH(IF($F$12=0,0,0)+(IF($F$13=0,0,0)+((F12+F13)/60)))</f>
        <v>0</v>
      </c>
      <c r="G50" s="541">
        <f>_xlfn.CEILING.MATH(IF($G$12=0,0,0)+IF($G$13=0,0,0)+((G12+G13)/60))</f>
        <v>0</v>
      </c>
      <c r="H50" s="541">
        <f>_xlfn.CEILING.MATH(IF($H$12=0,0,0)+IF($H$13=0,0,0)+((H12+H13)/60))</f>
        <v>0</v>
      </c>
      <c r="I50" s="541">
        <f>_xlfn.CEILING.MATH(IF($I$12=0,0,0)+IF($I$13=0,0,0)+((I12+I13)/60))</f>
        <v>0</v>
      </c>
      <c r="J50" s="541">
        <f>_xlfn.CEILING.MATH(IF($J$12=0,0,0)+IF($J$13=0,0,0)+((J12+J13)/60))</f>
        <v>0</v>
      </c>
      <c r="K50" s="541">
        <f>_xlfn.CEILING.MATH(IF($K$12=0,0,0)+IF($K$13=0,0,0)+((K12+K13)/60))</f>
        <v>0</v>
      </c>
      <c r="L50" s="541">
        <f>_xlfn.CEILING.MATH(IF($L$12=0,0,0)+IF($L$13=0,0,0)+((L12+L13)/60))</f>
        <v>0</v>
      </c>
      <c r="M50" s="541">
        <f>_xlfn.CEILING.MATH(IF($M$12=0,0,0)+IF($M$13=0,0,0)+((M12+M13)/60))</f>
        <v>0</v>
      </c>
      <c r="N50" s="541">
        <f>_xlfn.CEILING.MATH(IF($N$12=0,0,0)+IF($N$13=0,0,0)+((N12+N13)/60))</f>
        <v>0</v>
      </c>
      <c r="O50" s="541">
        <f>_xlfn.CEILING.MATH(SUM(E50:N50))</f>
        <v>0</v>
      </c>
      <c r="P50" s="194">
        <v>19.84</v>
      </c>
      <c r="Q50" s="194" t="s">
        <v>524</v>
      </c>
      <c r="R50" s="162">
        <f>_xlfn.CEILING.MATH(P50*O50)</f>
        <v>0</v>
      </c>
      <c r="S50" s="97"/>
    </row>
    <row r="51" spans="1:20" ht="15" customHeight="1" x14ac:dyDescent="0.2">
      <c r="A51" s="20" t="s">
        <v>151</v>
      </c>
      <c r="B51" s="21" t="s">
        <v>1115</v>
      </c>
      <c r="C51" s="20" t="s">
        <v>71</v>
      </c>
      <c r="D51" s="21" t="s">
        <v>554</v>
      </c>
      <c r="E51" s="541">
        <f>_xlfn.CEILING.MATH(IF($E$12=0,0,0)+IF($E$13=0,0,0)+((E12+E13)/60))</f>
        <v>0</v>
      </c>
      <c r="F51" s="541">
        <f>_xlfn.CEILING.MATH(IF($F$12=0,0,0)+IF($F$13=0,0,0)+((F12+F13)/60))</f>
        <v>0</v>
      </c>
      <c r="G51" s="541">
        <f>_xlfn.CEILING.MATH(IF($G$12=0,0,0)+IF($G$13=0,0,0)+((G12+G13)/60))</f>
        <v>0</v>
      </c>
      <c r="H51" s="541">
        <f>_xlfn.CEILING.MATH(IF($H$12=0,0,0)+IF($H$13=0,0,0)+((H12+H13)/60))</f>
        <v>0</v>
      </c>
      <c r="I51" s="541">
        <f>_xlfn.CEILING.MATH(IF($I$12=0,0,0)+IF($I$13=0,0,0)+((I12+I13)/60))</f>
        <v>0</v>
      </c>
      <c r="J51" s="541">
        <f>_xlfn.CEILING.MATH(IF($J$12=0,0,0)+IF($J$13=0,0,0)+((J12+J13)/60))</f>
        <v>0</v>
      </c>
      <c r="K51" s="541">
        <f>_xlfn.CEILING.MATH(IF($K$12=0,0,0)+IF($K$13=0,0,0)+((K12+K13)/60))</f>
        <v>0</v>
      </c>
      <c r="L51" s="541">
        <f>_xlfn.CEILING.MATH(IF($L$12=0,0,0)+IF($L$13=0,0,0)+((L12+L13)/60))</f>
        <v>0</v>
      </c>
      <c r="M51" s="541">
        <f>_xlfn.CEILING.MATH(IF($M$12=0,0,0)+IF($M$13=0,0,0)+((M12+M13)/60))</f>
        <v>0</v>
      </c>
      <c r="N51" s="541">
        <f>_xlfn.CEILING.MATH(IF($N$12=0,0,0)+IF($N$13=0,0,0)+((N12+N13)/60))</f>
        <v>0</v>
      </c>
      <c r="O51" s="541">
        <f>_xlfn.CEILING.MATH(SUM(E51:N51))</f>
        <v>0</v>
      </c>
      <c r="P51" s="194">
        <v>19.84</v>
      </c>
      <c r="Q51" s="194" t="s">
        <v>524</v>
      </c>
      <c r="R51" s="162">
        <f>_xlfn.CEILING.MATH(P51*O51)</f>
        <v>0</v>
      </c>
      <c r="S51" s="97"/>
    </row>
    <row r="52" spans="1:20" ht="15" customHeight="1" x14ac:dyDescent="0.2">
      <c r="A52" s="20" t="s">
        <v>375</v>
      </c>
      <c r="B52" s="21" t="s">
        <v>808</v>
      </c>
      <c r="C52" s="20" t="s">
        <v>71</v>
      </c>
      <c r="D52" s="21" t="s">
        <v>554</v>
      </c>
      <c r="E52" s="176">
        <f>IF($E$11&gt;0,1,0)</f>
        <v>0</v>
      </c>
      <c r="F52" s="176">
        <f t="shared" ref="F52" si="15">IF($F$11&gt;0,1,0)</f>
        <v>0</v>
      </c>
      <c r="G52" s="176">
        <f>IF($G$11&gt;0,1,0)</f>
        <v>0</v>
      </c>
      <c r="H52" s="176">
        <f>IF($H$11&gt;0,1,0)</f>
        <v>0</v>
      </c>
      <c r="I52" s="176">
        <f>IF($I$11&gt;0,1,0)</f>
        <v>0</v>
      </c>
      <c r="J52" s="176">
        <f>IF($J$11&gt;0,1,0)</f>
        <v>0</v>
      </c>
      <c r="K52" s="176">
        <f>IF($K$11&gt;0,1,0)</f>
        <v>0</v>
      </c>
      <c r="L52" s="176">
        <f>IF($L$11&gt;0,1,0)</f>
        <v>0</v>
      </c>
      <c r="M52" s="176">
        <f>IF($M$11&gt;0,1,0)</f>
        <v>0</v>
      </c>
      <c r="N52" s="176">
        <f>IF($N$11&gt;0,1,0)</f>
        <v>0</v>
      </c>
      <c r="O52" s="176">
        <f>_xlfn.CEILING.MATH(SUM(E52:N52))</f>
        <v>0</v>
      </c>
      <c r="P52" s="194">
        <v>4</v>
      </c>
      <c r="Q52" s="194" t="s">
        <v>524</v>
      </c>
      <c r="R52" s="162">
        <f>_xlfn.CEILING.MATH(P52*O52)</f>
        <v>0</v>
      </c>
      <c r="S52" s="97"/>
    </row>
    <row r="53" spans="1:20" ht="15" customHeight="1" x14ac:dyDescent="0.2">
      <c r="A53" s="4"/>
      <c r="B53" s="4"/>
      <c r="C53" s="4"/>
      <c r="D53" s="4"/>
      <c r="E53" s="115"/>
      <c r="F53" s="115"/>
      <c r="G53" s="115"/>
      <c r="H53" s="115"/>
      <c r="I53" s="115"/>
      <c r="J53" s="115"/>
      <c r="K53" s="115"/>
      <c r="L53" s="115"/>
      <c r="M53" s="115"/>
      <c r="N53" s="115"/>
      <c r="O53" s="115"/>
      <c r="P53" s="189"/>
      <c r="Q53" s="115"/>
      <c r="R53" s="173"/>
      <c r="S53" s="225"/>
      <c r="T53" s="4"/>
    </row>
    <row r="54" spans="1:20" ht="15" customHeight="1" x14ac:dyDescent="0.2">
      <c r="A54" s="19" t="s">
        <v>152</v>
      </c>
      <c r="B54" s="19" t="s">
        <v>23</v>
      </c>
      <c r="C54" s="115"/>
      <c r="D54" s="115"/>
      <c r="E54" s="115"/>
      <c r="F54" s="115"/>
      <c r="G54" s="115"/>
      <c r="H54" s="115"/>
      <c r="I54" s="115"/>
      <c r="J54" s="115"/>
      <c r="K54" s="115"/>
      <c r="L54" s="115"/>
      <c r="M54" s="115"/>
      <c r="N54" s="192"/>
      <c r="O54" s="115"/>
      <c r="P54" s="189"/>
      <c r="Q54" s="115"/>
      <c r="R54" s="173"/>
      <c r="S54" s="225"/>
      <c r="T54" s="4"/>
    </row>
    <row r="55" spans="1:20" ht="15" customHeight="1" x14ac:dyDescent="0.2">
      <c r="A55" s="19" t="s">
        <v>153</v>
      </c>
      <c r="B55" s="19" t="s">
        <v>61</v>
      </c>
      <c r="C55" s="4"/>
      <c r="D55" s="4"/>
      <c r="E55" s="115"/>
      <c r="F55" s="115"/>
      <c r="G55" s="115"/>
      <c r="H55" s="115"/>
      <c r="I55" s="115"/>
      <c r="J55" s="115"/>
      <c r="K55" s="115"/>
      <c r="L55" s="115"/>
      <c r="M55" s="115"/>
      <c r="N55" s="192"/>
      <c r="O55" s="115"/>
      <c r="P55" s="189"/>
      <c r="Q55" s="115"/>
      <c r="R55" s="173"/>
      <c r="S55" s="225"/>
      <c r="T55" s="4"/>
    </row>
    <row r="56" spans="1:20" ht="15" customHeight="1" x14ac:dyDescent="0.2">
      <c r="A56" s="20" t="s">
        <v>154</v>
      </c>
      <c r="B56" s="21" t="s">
        <v>939</v>
      </c>
      <c r="C56" s="20" t="s">
        <v>25</v>
      </c>
      <c r="D56" s="21" t="s">
        <v>815</v>
      </c>
      <c r="E56" s="542">
        <f t="shared" ref="E56:O56" si="16">E23+E22</f>
        <v>0</v>
      </c>
      <c r="F56" s="542">
        <f t="shared" si="16"/>
        <v>0</v>
      </c>
      <c r="G56" s="542">
        <f t="shared" si="16"/>
        <v>0</v>
      </c>
      <c r="H56" s="542">
        <f t="shared" si="16"/>
        <v>0</v>
      </c>
      <c r="I56" s="542">
        <f t="shared" si="16"/>
        <v>0</v>
      </c>
      <c r="J56" s="542">
        <f t="shared" si="16"/>
        <v>0</v>
      </c>
      <c r="K56" s="542">
        <f t="shared" si="16"/>
        <v>0</v>
      </c>
      <c r="L56" s="542">
        <f t="shared" si="16"/>
        <v>0</v>
      </c>
      <c r="M56" s="542">
        <f t="shared" si="16"/>
        <v>0</v>
      </c>
      <c r="N56" s="542">
        <f t="shared" si="16"/>
        <v>0</v>
      </c>
      <c r="O56" s="542">
        <f t="shared" si="16"/>
        <v>0</v>
      </c>
      <c r="P56" s="194">
        <v>10.5</v>
      </c>
      <c r="Q56" s="194">
        <f>IF(MOD(O56,2)=1,O56+1,O56)</f>
        <v>0</v>
      </c>
      <c r="R56" s="499">
        <f>Q56*P56</f>
        <v>0</v>
      </c>
      <c r="S56" s="97"/>
    </row>
    <row r="57" spans="1:20" ht="15" customHeight="1" x14ac:dyDescent="0.2">
      <c r="A57" s="20" t="s">
        <v>155</v>
      </c>
      <c r="B57" s="21" t="s">
        <v>1017</v>
      </c>
      <c r="C57" s="20" t="s">
        <v>25</v>
      </c>
      <c r="D57" s="21" t="s">
        <v>121</v>
      </c>
      <c r="E57" s="542">
        <f>IF($E$24&gt;0,1,0)</f>
        <v>0</v>
      </c>
      <c r="F57" s="542">
        <f>IF($F$24&gt;0,1,0)</f>
        <v>0</v>
      </c>
      <c r="G57" s="542">
        <f>IF($G$24&gt;0,1,0)</f>
        <v>0</v>
      </c>
      <c r="H57" s="542">
        <f>IF($H$24&gt;0,1,0)</f>
        <v>0</v>
      </c>
      <c r="I57" s="542">
        <f>IF($I$24&gt;0,1,0)</f>
        <v>0</v>
      </c>
      <c r="J57" s="542">
        <f>IF($J$24&gt;0,1,0)</f>
        <v>0</v>
      </c>
      <c r="K57" s="542">
        <f>IF($K$24&gt;0,1,0)</f>
        <v>0</v>
      </c>
      <c r="L57" s="542">
        <f>IF($L$24&gt;0,1,0)</f>
        <v>0</v>
      </c>
      <c r="M57" s="542">
        <f>IF($M$24&gt;0,1,0)</f>
        <v>0</v>
      </c>
      <c r="N57" s="542">
        <f>IF($M$24&gt;0,1,0)</f>
        <v>0</v>
      </c>
      <c r="O57" s="541">
        <f>SUM(E57:N57)</f>
        <v>0</v>
      </c>
      <c r="P57" s="194">
        <v>21</v>
      </c>
      <c r="Q57" s="286" t="s">
        <v>524</v>
      </c>
      <c r="R57" s="162">
        <f>O57*P57</f>
        <v>0</v>
      </c>
      <c r="S57" s="97"/>
    </row>
    <row r="58" spans="1:20" ht="15" customHeight="1" x14ac:dyDescent="0.2">
      <c r="A58" s="20" t="s">
        <v>156</v>
      </c>
      <c r="B58" s="21" t="s">
        <v>940</v>
      </c>
      <c r="C58" s="20" t="s">
        <v>25</v>
      </c>
      <c r="D58" s="21" t="s">
        <v>815</v>
      </c>
      <c r="E58" s="543">
        <f>IF($E$21=0,0,0)+IF($E$21&gt;=1,3,0)+IF($E$21&gt;=4,3,0)+IF($E$21&gt;=7,3,0)+IF($E$21&gt;=10,3,0)+IF($E$21&gt;=13,3,0)</f>
        <v>0</v>
      </c>
      <c r="F58" s="543">
        <f>IF($F$21=0,0,0)+IF($F$21&gt;=1,3,0)+IF($F$21&gt;=4,3,0)+IF($F$21&gt;=7,3,0)+IF($F$21&gt;=10,3,0)+IF($F$21&gt;=13,3,0)</f>
        <v>0</v>
      </c>
      <c r="G58" s="543">
        <f>IF($G$21=0,0,0)+IF($G$21&gt;=1,3,0)+IF($G$21&gt;=4,3,0)+IF($G$21&gt;=7,3,0)+IF($G$21&gt;=10,3,0)+IF($G$21&gt;=13,3,0)</f>
        <v>0</v>
      </c>
      <c r="H58" s="543">
        <f>IF($H$21=0,0,0)+IF($H$21&gt;=1,3,0)+IF($H$21&gt;=4,3,0)+IF($H$21&gt;=7,3,0)+IF($H$21&gt;=10,3,0)+IF($H$21&gt;=13,3,0)</f>
        <v>0</v>
      </c>
      <c r="I58" s="543">
        <f>IF($I$21=0,0,0)+IF($I$21&gt;=1,3,0)+IF($I$21&gt;=4,3,0)+IF($I$21&gt;=7,3,0)+IF($I$21&gt;=10,3,0)+IF($I$21&gt;=13,3,0)</f>
        <v>0</v>
      </c>
      <c r="J58" s="543">
        <f>IF($J$21=0,0,0)+IF($J$21&gt;=1,3,0)+IF($J$21&gt;=4,3,0)+IF($J$21&gt;=7,3,0)+IF($J$21&gt;=10,3,0)+IF($J$21&gt;=13,3,0)</f>
        <v>0</v>
      </c>
      <c r="K58" s="543">
        <f>IF($K$21=0,0,0)+IF($K$21&gt;=1,3,0)+IF($K$21&gt;=4,3,0)+IF($K$21&gt;=7,3,0)+IF($K$21&gt;=10,3,0)+IF($K$21&gt;=13,3,0)</f>
        <v>0</v>
      </c>
      <c r="L58" s="543">
        <f>IF($L$21=0,0,0)+IF($L$21&gt;=1,3,0)+IF($L$21&gt;=4,3,0)+IF($L$21&gt;=7,3,0)+IF($L$21&gt;=10,3,0)+IF($L$21&gt;=13,3,0)</f>
        <v>0</v>
      </c>
      <c r="M58" s="543">
        <f>IF($M$21=0,0,0)+IF($M$21&gt;=1,3,0)+IF($M$21&gt;=4,3,0)+IF($M$21&gt;=7,3,0)+IF($M$21&gt;=10,3,0)+IF($M$21&gt;=13,3,0)</f>
        <v>0</v>
      </c>
      <c r="N58" s="543">
        <f>IF($N$21=0,0,0)+IF($N$21&gt;=1,3,0)+IF($N$21&gt;=4,3,0)+IF($N$21&gt;=7,3,0)+IF($N$21&gt;=10,3,0)+IF($N$21&gt;=13,3,0)</f>
        <v>0</v>
      </c>
      <c r="O58" s="541">
        <f>SUM(E58:N58)</f>
        <v>0</v>
      </c>
      <c r="P58" s="194">
        <v>7</v>
      </c>
      <c r="Q58" s="194">
        <f>O58</f>
        <v>0</v>
      </c>
      <c r="R58" s="287">
        <f>P58*Q58</f>
        <v>0</v>
      </c>
      <c r="S58" s="97"/>
    </row>
    <row r="59" spans="1:20" ht="15" customHeight="1" x14ac:dyDescent="0.2">
      <c r="A59" s="20" t="s">
        <v>157</v>
      </c>
      <c r="B59" s="21" t="s">
        <v>135</v>
      </c>
      <c r="C59" s="20" t="s">
        <v>25</v>
      </c>
      <c r="D59" s="21" t="s">
        <v>121</v>
      </c>
      <c r="E59" s="542">
        <f>IF($E$19&gt;0,1,0)</f>
        <v>0</v>
      </c>
      <c r="F59" s="542">
        <f>IF($F$19&gt;0,1,0)</f>
        <v>0</v>
      </c>
      <c r="G59" s="542">
        <f>IF($G$19&gt;0,1,0)</f>
        <v>0</v>
      </c>
      <c r="H59" s="542">
        <f>IF($H$19&gt;0,1,0)</f>
        <v>0</v>
      </c>
      <c r="I59" s="542">
        <f>IF($I$19&gt;0,1,0)</f>
        <v>0</v>
      </c>
      <c r="J59" s="542">
        <f>IF($J$19&gt;0,1,0)</f>
        <v>0</v>
      </c>
      <c r="K59" s="542">
        <f>IF($K$19&gt;0,1,0)</f>
        <v>0</v>
      </c>
      <c r="L59" s="542">
        <f>IF($L$19&gt;0,1,0)</f>
        <v>0</v>
      </c>
      <c r="M59" s="542">
        <f>IF($M$19&gt;0,1,0)</f>
        <v>0</v>
      </c>
      <c r="N59" s="542">
        <f>IF($N$19&gt;0,1,0)</f>
        <v>0</v>
      </c>
      <c r="O59" s="541">
        <f>SUM(E59:N59)</f>
        <v>0</v>
      </c>
      <c r="P59" s="194">
        <v>21</v>
      </c>
      <c r="Q59" s="286" t="s">
        <v>524</v>
      </c>
      <c r="R59" s="162">
        <f>O59*P59</f>
        <v>0</v>
      </c>
      <c r="S59" s="97"/>
    </row>
    <row r="60" spans="1:20" ht="15" customHeight="1" x14ac:dyDescent="0.2">
      <c r="A60" s="20" t="s">
        <v>158</v>
      </c>
      <c r="B60" s="21" t="s">
        <v>549</v>
      </c>
      <c r="C60" s="20" t="s">
        <v>25</v>
      </c>
      <c r="D60" s="21" t="s">
        <v>815</v>
      </c>
      <c r="E60" s="542">
        <f>IF($E$20=0,0,0)+IF($E$20&gt;=1,4,0)+IF($E$20&gt;=5,4,0)+IF($E$20&gt;=9,4,0)+IF($E$20&gt;=13,4,0)</f>
        <v>0</v>
      </c>
      <c r="F60" s="543">
        <f>IF($F$20=0,0,0)+IF($F$20&gt;=1,4,0)+IF($F$20&gt;=5,4,0)+IF($F$20&gt;=9,4,0)+IF($F$20&gt;=13,4,0)</f>
        <v>0</v>
      </c>
      <c r="G60" s="543">
        <f>IF($G$20=0,0,0)+IF($G$20&gt;=1,4,0)+IF($G$20&gt;=5,4,0)+IF($G$20&gt;=9,4,0)+IF($G$20&gt;=13,4,0)</f>
        <v>0</v>
      </c>
      <c r="H60" s="543">
        <f>IF($H$20=0,0,0)+IF($H$20&gt;=1,4,0)+IF($H$20&gt;=5,4,0)+IF($H$20&gt;=9,4,0)+IF($H$20&gt;=13,4,0)</f>
        <v>0</v>
      </c>
      <c r="I60" s="543">
        <f>IF($I$20=0,0,0)+IF($I$20&gt;=1,4,0)+IF($I$20&gt;=5,4,0)+IF($I$20&gt;=9,4,0)+IF($I$20&gt;=13,4,0)</f>
        <v>0</v>
      </c>
      <c r="J60" s="543">
        <f>IF($J$20=0,0,0)+IF($J$20&gt;=1,4,0)+IF($J$20&gt;=5,4,0)+IF($J$20&gt;=9,4,0)+IF($J$20&gt;=13,4,0)</f>
        <v>0</v>
      </c>
      <c r="K60" s="543">
        <f>IF($K$20=0,0,0)+IF($K$20&gt;=1,4,0)+IF($K$20&gt;=5,4,0)+IF($K$20&gt;=9,4,0)+IF($K$20&gt;=13,4,0)</f>
        <v>0</v>
      </c>
      <c r="L60" s="543">
        <f>IF($L$20=0,0,0)+IF($L$20&gt;=1,4,0)+IF($L$20&gt;=5,4,0)+IF($L$20&gt;=9,4,0)+IF($L$20&gt;=13,4,0)</f>
        <v>0</v>
      </c>
      <c r="M60" s="543">
        <f>IF($M$20=0,0,0)+IF($M$20&gt;=1,4,0)+IF($M$20&gt;=5,4,0)+IF($M$20&gt;=9,4,0)+IF($M$20&gt;=13,4,0)</f>
        <v>0</v>
      </c>
      <c r="N60" s="543">
        <f>IF($N$20=0,0,0)+IF($N$20&gt;=1,4,0)+IF($N$20&gt;=5,4,0)+IF($N$20&gt;=9,4,0)+IF($N$20&gt;=13,4,0)</f>
        <v>0</v>
      </c>
      <c r="O60" s="542">
        <f>SUM(E60:N60)</f>
        <v>0</v>
      </c>
      <c r="P60" s="194">
        <v>5.25</v>
      </c>
      <c r="Q60" s="194">
        <f>O60</f>
        <v>0</v>
      </c>
      <c r="R60" s="287">
        <f>P60*Q60</f>
        <v>0</v>
      </c>
      <c r="S60" s="97"/>
    </row>
    <row r="61" spans="1:20" ht="15" customHeight="1" x14ac:dyDescent="0.2">
      <c r="A61" s="20" t="s">
        <v>383</v>
      </c>
      <c r="B61" s="26" t="s">
        <v>136</v>
      </c>
      <c r="C61" s="20" t="s">
        <v>32</v>
      </c>
      <c r="D61" s="21" t="s">
        <v>121</v>
      </c>
      <c r="E61" s="542">
        <f>IF($E$19&gt;0,1,0)</f>
        <v>0</v>
      </c>
      <c r="F61" s="542">
        <f>IF($F$19&gt;0,1,0)</f>
        <v>0</v>
      </c>
      <c r="G61" s="542">
        <f>IF($G$19&gt;0,1,0)</f>
        <v>0</v>
      </c>
      <c r="H61" s="542">
        <f>IF($H$19&gt;0,1,0)</f>
        <v>0</v>
      </c>
      <c r="I61" s="542">
        <f>IF($I$19&gt;0,1,0)</f>
        <v>0</v>
      </c>
      <c r="J61" s="542">
        <f>IF($J$19&gt;0,1,0)</f>
        <v>0</v>
      </c>
      <c r="K61" s="542">
        <f>IF($K$19&gt;0,1,0)</f>
        <v>0</v>
      </c>
      <c r="L61" s="542">
        <f>IF($L$19&gt;0,1,0)</f>
        <v>0</v>
      </c>
      <c r="M61" s="542">
        <f>IF($M$19&gt;0,1,0)</f>
        <v>0</v>
      </c>
      <c r="N61" s="542">
        <f>IF($N$19&gt;0,1,0)</f>
        <v>0</v>
      </c>
      <c r="O61" s="541">
        <f>SUM(E61:N61)</f>
        <v>0</v>
      </c>
      <c r="P61" s="194">
        <v>21</v>
      </c>
      <c r="Q61" s="286" t="s">
        <v>524</v>
      </c>
      <c r="R61" s="162">
        <f>O61*P61</f>
        <v>0</v>
      </c>
      <c r="S61" s="97"/>
    </row>
    <row r="62" spans="1:20" ht="15" customHeight="1" x14ac:dyDescent="0.2">
      <c r="A62" s="4"/>
      <c r="B62" s="4"/>
      <c r="C62" s="4"/>
      <c r="D62" s="4"/>
      <c r="E62" s="115"/>
      <c r="F62" s="115"/>
      <c r="G62" s="115"/>
      <c r="H62" s="115"/>
      <c r="I62" s="115"/>
      <c r="J62" s="115"/>
      <c r="K62" s="115"/>
      <c r="L62" s="115"/>
      <c r="M62" s="115"/>
      <c r="N62" s="192"/>
      <c r="O62" s="115"/>
      <c r="P62" s="193"/>
      <c r="Q62" s="115"/>
      <c r="R62" s="173"/>
      <c r="S62" s="225"/>
      <c r="T62" s="4"/>
    </row>
    <row r="63" spans="1:20" ht="15" customHeight="1" x14ac:dyDescent="0.2">
      <c r="A63" s="19" t="s">
        <v>159</v>
      </c>
      <c r="B63" s="19" t="s">
        <v>60</v>
      </c>
      <c r="C63" s="4"/>
      <c r="D63" s="4"/>
      <c r="E63" s="115"/>
      <c r="F63" s="115"/>
      <c r="G63" s="115"/>
      <c r="H63" s="115"/>
      <c r="I63" s="115"/>
      <c r="J63" s="115"/>
      <c r="K63" s="115"/>
      <c r="L63" s="115"/>
      <c r="M63" s="115"/>
      <c r="N63" s="192"/>
      <c r="O63" s="115"/>
      <c r="P63" s="193"/>
      <c r="Q63" s="115"/>
      <c r="R63" s="173"/>
      <c r="S63" s="225"/>
      <c r="T63" s="4"/>
    </row>
    <row r="64" spans="1:20" ht="15" customHeight="1" x14ac:dyDescent="0.2">
      <c r="A64" s="20" t="s">
        <v>160</v>
      </c>
      <c r="B64" s="21" t="s">
        <v>1015</v>
      </c>
      <c r="C64" s="20" t="s">
        <v>25</v>
      </c>
      <c r="D64" s="21" t="s">
        <v>121</v>
      </c>
      <c r="E64" s="541">
        <f>IF($E$16&gt;0,1,0)</f>
        <v>0</v>
      </c>
      <c r="F64" s="541">
        <f>IF($F$16&gt;0,1,0)</f>
        <v>0</v>
      </c>
      <c r="G64" s="541">
        <f>IF($G$16&gt;0,1,0)</f>
        <v>0</v>
      </c>
      <c r="H64" s="541">
        <f>IF($H$16&gt;0,1,0)</f>
        <v>0</v>
      </c>
      <c r="I64" s="541">
        <f>IF($I$16&gt;0,1,0)</f>
        <v>0</v>
      </c>
      <c r="J64" s="541">
        <f>IF($J$16&gt;0,1,0)</f>
        <v>0</v>
      </c>
      <c r="K64" s="541">
        <f>IF($K$16&gt;0,1,0)</f>
        <v>0</v>
      </c>
      <c r="L64" s="541">
        <f>IF($L$16&gt;0,1,0)</f>
        <v>0</v>
      </c>
      <c r="M64" s="541">
        <f>IF($M$16&gt;0,1,0)</f>
        <v>0</v>
      </c>
      <c r="N64" s="541">
        <f>IF($N$16&gt;0,1,0)</f>
        <v>0</v>
      </c>
      <c r="O64" s="176">
        <f t="shared" ref="O64:O67" si="17">SUM(E64:N64)</f>
        <v>0</v>
      </c>
      <c r="P64" s="194">
        <v>21</v>
      </c>
      <c r="Q64" s="194">
        <v>1</v>
      </c>
      <c r="R64" s="162">
        <f>O64*P64</f>
        <v>0</v>
      </c>
      <c r="S64" s="97"/>
    </row>
    <row r="65" spans="1:19" ht="15" customHeight="1" x14ac:dyDescent="0.2">
      <c r="A65" s="20" t="s">
        <v>161</v>
      </c>
      <c r="B65" s="21" t="s">
        <v>1016</v>
      </c>
      <c r="C65" s="20" t="s">
        <v>25</v>
      </c>
      <c r="D65" s="21" t="s">
        <v>815</v>
      </c>
      <c r="E65" s="541">
        <f>IF($E$11&gt;0,4,0)</f>
        <v>0</v>
      </c>
      <c r="F65" s="541">
        <f>IF($F$11&gt;0,4,0)</f>
        <v>0</v>
      </c>
      <c r="G65" s="541">
        <f>IF($G$11&gt;0,4,0)</f>
        <v>0</v>
      </c>
      <c r="H65" s="541">
        <f>IF($H$11&gt;0,4,0)</f>
        <v>0</v>
      </c>
      <c r="I65" s="541">
        <f>IF($I$11&gt;0,4,0)</f>
        <v>0</v>
      </c>
      <c r="J65" s="541">
        <f>IF($J$11&gt;0,4,0)</f>
        <v>0</v>
      </c>
      <c r="K65" s="541">
        <f>IF($K$11&gt;0,4,0)</f>
        <v>0</v>
      </c>
      <c r="L65" s="541">
        <f>IF($L$11&gt;0,4,0)</f>
        <v>0</v>
      </c>
      <c r="M65" s="541">
        <f>IF($M$11&gt;0,4,0)</f>
        <v>0</v>
      </c>
      <c r="N65" s="541">
        <f>IF($N$11&gt;0,4,0)</f>
        <v>0</v>
      </c>
      <c r="O65" s="176">
        <f t="shared" si="17"/>
        <v>0</v>
      </c>
      <c r="P65" s="194">
        <v>5.25</v>
      </c>
      <c r="Q65" s="194">
        <f t="shared" ref="Q65:Q67" si="18">IF(MOD(O65,2)=1,O65+1,O65)</f>
        <v>0</v>
      </c>
      <c r="R65" s="162">
        <f>P65*Q65</f>
        <v>0</v>
      </c>
      <c r="S65" s="97"/>
    </row>
    <row r="66" spans="1:19" ht="15" customHeight="1" x14ac:dyDescent="0.2">
      <c r="A66" s="20" t="s">
        <v>162</v>
      </c>
      <c r="B66" s="21" t="s">
        <v>1018</v>
      </c>
      <c r="C66" s="20" t="s">
        <v>25</v>
      </c>
      <c r="D66" s="21" t="s">
        <v>815</v>
      </c>
      <c r="E66" s="541">
        <f>IF(MOD(E14,2)=1,E14+1,E14)</f>
        <v>0</v>
      </c>
      <c r="F66" s="541">
        <f>IF(MOD(F14,2)=1,F14+1,F14)</f>
        <v>0</v>
      </c>
      <c r="G66" s="541">
        <f>IF(MOD(G14,2)=1,G14+1,G14)</f>
        <v>0</v>
      </c>
      <c r="H66" s="541">
        <f>IF(MOD(H14,2)=1,H14+1,H14)</f>
        <v>0</v>
      </c>
      <c r="I66" s="541">
        <f t="shared" ref="I66:N66" si="19">IF(MOD(I14,2)=1,I14+1,I14)</f>
        <v>0</v>
      </c>
      <c r="J66" s="541">
        <f t="shared" si="19"/>
        <v>0</v>
      </c>
      <c r="K66" s="541">
        <f t="shared" si="19"/>
        <v>0</v>
      </c>
      <c r="L66" s="541">
        <f t="shared" si="19"/>
        <v>0</v>
      </c>
      <c r="M66" s="541">
        <f t="shared" si="19"/>
        <v>0</v>
      </c>
      <c r="N66" s="541">
        <f t="shared" si="19"/>
        <v>0</v>
      </c>
      <c r="O66" s="176">
        <f t="shared" si="17"/>
        <v>0</v>
      </c>
      <c r="P66" s="194">
        <v>10.5</v>
      </c>
      <c r="Q66" s="194">
        <f t="shared" si="18"/>
        <v>0</v>
      </c>
      <c r="R66" s="162">
        <f t="shared" ref="R66:R67" si="20">P66*Q66</f>
        <v>0</v>
      </c>
      <c r="S66" s="97"/>
    </row>
    <row r="67" spans="1:19" ht="15" customHeight="1" x14ac:dyDescent="0.2">
      <c r="A67" s="20" t="s">
        <v>163</v>
      </c>
      <c r="B67" s="26" t="s">
        <v>135</v>
      </c>
      <c r="C67" s="24" t="s">
        <v>25</v>
      </c>
      <c r="D67" s="26" t="s">
        <v>121</v>
      </c>
      <c r="E67" s="541">
        <f>IF($E$14+$E$15+$E$16&gt;0,1,0)</f>
        <v>0</v>
      </c>
      <c r="F67" s="541">
        <f>IF($F$14+$F$15+$F$16&gt;0,1,0)</f>
        <v>0</v>
      </c>
      <c r="G67" s="541">
        <f>IF($G$14+$G$15+$G$16&gt;0,1,0)</f>
        <v>0</v>
      </c>
      <c r="H67" s="541">
        <f>IF($H$14+$H$15+$H$16&gt;0,1,0)</f>
        <v>0</v>
      </c>
      <c r="I67" s="541">
        <f>IF($I$14+$I$15+$I$16&gt;0,1,0)</f>
        <v>0</v>
      </c>
      <c r="J67" s="541">
        <f>IF($J$14+$J$15+$J$16&gt;0,1,0)</f>
        <v>0</v>
      </c>
      <c r="K67" s="541">
        <f>IF($K$14+$K$15+$K$16&gt;0,1,0)</f>
        <v>0</v>
      </c>
      <c r="L67" s="541">
        <f>IF($L$14+$L$15+$L$16&gt;0,1,0)</f>
        <v>0</v>
      </c>
      <c r="M67" s="541">
        <f>IF($M$14+$M$15+$M$16&gt;0,1,0)</f>
        <v>0</v>
      </c>
      <c r="N67" s="541">
        <f>IF($N$14+$N$15+$N$16&gt;0,1,0)</f>
        <v>0</v>
      </c>
      <c r="O67" s="176">
        <f t="shared" si="17"/>
        <v>0</v>
      </c>
      <c r="P67" s="194">
        <v>21</v>
      </c>
      <c r="Q67" s="194">
        <f t="shared" si="18"/>
        <v>0</v>
      </c>
      <c r="R67" s="162">
        <f t="shared" si="20"/>
        <v>0</v>
      </c>
      <c r="S67" s="97"/>
    </row>
    <row r="68" spans="1:19" ht="15" customHeight="1" x14ac:dyDescent="0.2">
      <c r="A68" s="24" t="s">
        <v>164</v>
      </c>
      <c r="B68" s="26" t="s">
        <v>1102</v>
      </c>
      <c r="C68" s="24" t="s">
        <v>25</v>
      </c>
      <c r="D68" s="26" t="s">
        <v>121</v>
      </c>
      <c r="E68" s="378"/>
      <c r="F68" s="378"/>
      <c r="G68" s="378"/>
      <c r="H68" s="378"/>
      <c r="I68" s="378"/>
      <c r="J68" s="378"/>
      <c r="K68" s="378"/>
      <c r="L68" s="378"/>
      <c r="M68" s="378"/>
      <c r="N68" s="378"/>
      <c r="O68" s="541">
        <f>SUM(E68:N68)</f>
        <v>0</v>
      </c>
      <c r="P68" s="194">
        <v>21</v>
      </c>
      <c r="Q68" s="194">
        <v>21</v>
      </c>
      <c r="R68" s="162">
        <f>O68*P68</f>
        <v>0</v>
      </c>
      <c r="S68" s="97"/>
    </row>
    <row r="69" spans="1:19" ht="15" customHeight="1" x14ac:dyDescent="0.2">
      <c r="A69" s="20" t="s">
        <v>165</v>
      </c>
      <c r="B69" s="26" t="s">
        <v>136</v>
      </c>
      <c r="C69" s="24" t="s">
        <v>32</v>
      </c>
      <c r="D69" s="26" t="s">
        <v>121</v>
      </c>
      <c r="E69" s="541">
        <f>IF($E$11&gt;0,1,0)</f>
        <v>0</v>
      </c>
      <c r="F69" s="541">
        <f>IF($F$11&gt;0,1,0)</f>
        <v>0</v>
      </c>
      <c r="G69" s="541">
        <f>IF($G$11&gt;0,1,0)</f>
        <v>0</v>
      </c>
      <c r="H69" s="541">
        <f>IF($H$11&gt;0,1,0)</f>
        <v>0</v>
      </c>
      <c r="I69" s="541">
        <f>IF($I$11&gt;0,1,0)</f>
        <v>0</v>
      </c>
      <c r="J69" s="541">
        <f>IF($J$11&gt;0,1,0)</f>
        <v>0</v>
      </c>
      <c r="K69" s="541">
        <f>IF($K$11&gt;0,1,0)</f>
        <v>0</v>
      </c>
      <c r="L69" s="541">
        <f>IF($L$11&gt;0,1,0)</f>
        <v>0</v>
      </c>
      <c r="M69" s="541">
        <f>IF($M$11&gt;0,1,0)</f>
        <v>0</v>
      </c>
      <c r="N69" s="541">
        <f>IF($N$11&gt;0,1,0)</f>
        <v>0</v>
      </c>
      <c r="O69" s="541">
        <f>SUM(E69:N69)</f>
        <v>0</v>
      </c>
      <c r="P69" s="194">
        <v>21</v>
      </c>
      <c r="Q69" s="194">
        <f>O69</f>
        <v>0</v>
      </c>
      <c r="R69" s="162">
        <f>P69*Q69</f>
        <v>0</v>
      </c>
      <c r="S69" s="97"/>
    </row>
    <row r="70" spans="1:19" ht="15" customHeight="1" x14ac:dyDescent="0.2">
      <c r="A70" s="20" t="s">
        <v>384</v>
      </c>
      <c r="B70" s="21" t="s">
        <v>936</v>
      </c>
      <c r="C70" s="20" t="s">
        <v>25</v>
      </c>
      <c r="D70" s="21" t="s">
        <v>121</v>
      </c>
      <c r="E70" s="541">
        <f t="shared" ref="E70" si="21">IF($E$11&gt;0,1,0)</f>
        <v>0</v>
      </c>
      <c r="F70" s="541">
        <f t="shared" ref="F70" si="22">IF($F$11&gt;0,1,0)</f>
        <v>0</v>
      </c>
      <c r="G70" s="541">
        <f t="shared" ref="G70" si="23">IF($G$11&gt;0,1,0)</f>
        <v>0</v>
      </c>
      <c r="H70" s="541">
        <f t="shared" ref="H70" si="24">IF($H$11&gt;0,1,0)</f>
        <v>0</v>
      </c>
      <c r="I70" s="541">
        <f t="shared" ref="I70" si="25">IF($I$11&gt;0,1,0)</f>
        <v>0</v>
      </c>
      <c r="J70" s="541">
        <f t="shared" ref="J70" si="26">IF($J$11&gt;0,1,0)</f>
        <v>0</v>
      </c>
      <c r="K70" s="541">
        <f t="shared" ref="K70" si="27">IF($K$11&gt;0,1,0)</f>
        <v>0</v>
      </c>
      <c r="L70" s="541">
        <f t="shared" ref="L70" si="28">IF($L$11&gt;0,1,0)</f>
        <v>0</v>
      </c>
      <c r="M70" s="541">
        <f t="shared" ref="M70" si="29">IF($M$11&gt;0,1,0)</f>
        <v>0</v>
      </c>
      <c r="N70" s="541">
        <f t="shared" ref="N70" si="30">IF($N$11&gt;0,1,0)</f>
        <v>0</v>
      </c>
      <c r="O70" s="176">
        <f t="shared" ref="O70" si="31">SUM(E70:N70)</f>
        <v>0</v>
      </c>
      <c r="P70" s="194">
        <v>28</v>
      </c>
      <c r="Q70" s="286" t="s">
        <v>524</v>
      </c>
      <c r="R70" s="162">
        <f>O70*P70</f>
        <v>0</v>
      </c>
      <c r="S70" s="97"/>
    </row>
    <row r="71" spans="1:19" ht="15" customHeight="1" x14ac:dyDescent="0.2">
      <c r="A71" s="4"/>
      <c r="B71" s="4"/>
      <c r="C71" s="4"/>
      <c r="D71" s="4"/>
      <c r="E71" s="115"/>
      <c r="F71" s="115"/>
      <c r="G71" s="115"/>
      <c r="H71" s="115"/>
      <c r="I71" s="115"/>
      <c r="J71" s="115"/>
      <c r="K71" s="115"/>
      <c r="L71" s="115"/>
      <c r="M71" s="115"/>
      <c r="N71" s="192"/>
      <c r="O71" s="115"/>
      <c r="P71" s="193"/>
      <c r="Q71" s="115"/>
      <c r="R71" s="173"/>
      <c r="S71" s="225"/>
    </row>
    <row r="72" spans="1:19" ht="15" customHeight="1" x14ac:dyDescent="0.2">
      <c r="A72" s="19" t="s">
        <v>166</v>
      </c>
      <c r="B72" s="19" t="s">
        <v>59</v>
      </c>
      <c r="C72" s="4"/>
      <c r="D72" s="4"/>
      <c r="E72" s="115"/>
      <c r="F72" s="115"/>
      <c r="G72" s="115"/>
      <c r="H72" s="115"/>
      <c r="I72" s="115"/>
      <c r="J72" s="115"/>
      <c r="K72" s="115"/>
      <c r="L72" s="115"/>
      <c r="M72" s="115"/>
      <c r="N72" s="192"/>
      <c r="O72" s="115"/>
      <c r="P72" s="193"/>
      <c r="Q72" s="115"/>
      <c r="R72" s="173"/>
      <c r="S72" s="225"/>
    </row>
    <row r="73" spans="1:19" ht="15" customHeight="1" x14ac:dyDescent="0.2">
      <c r="A73" s="20" t="s">
        <v>167</v>
      </c>
      <c r="B73" s="21" t="s">
        <v>939</v>
      </c>
      <c r="C73" s="20" t="s">
        <v>25</v>
      </c>
      <c r="D73" s="21" t="s">
        <v>815</v>
      </c>
      <c r="E73" s="378"/>
      <c r="F73" s="378"/>
      <c r="G73" s="378"/>
      <c r="H73" s="378"/>
      <c r="I73" s="378"/>
      <c r="J73" s="378"/>
      <c r="K73" s="378"/>
      <c r="L73" s="378"/>
      <c r="M73" s="378"/>
      <c r="N73" s="378"/>
      <c r="O73" s="176">
        <f>SUM(E73:N73)</f>
        <v>0</v>
      </c>
      <c r="P73" s="194">
        <v>10.5</v>
      </c>
      <c r="Q73" s="194">
        <f>IF(MOD(O73,2)=1,O73+1,O73)</f>
        <v>0</v>
      </c>
      <c r="R73" s="162">
        <f>Q73*P73</f>
        <v>0</v>
      </c>
      <c r="S73" s="97"/>
    </row>
    <row r="74" spans="1:19" ht="15" customHeight="1" x14ac:dyDescent="0.2">
      <c r="A74" s="20" t="s">
        <v>168</v>
      </c>
      <c r="B74" s="21" t="s">
        <v>975</v>
      </c>
      <c r="C74" s="20" t="s">
        <v>25</v>
      </c>
      <c r="D74" s="21" t="s">
        <v>121</v>
      </c>
      <c r="E74" s="378"/>
      <c r="F74" s="378"/>
      <c r="G74" s="378"/>
      <c r="H74" s="378"/>
      <c r="I74" s="378"/>
      <c r="J74" s="378"/>
      <c r="K74" s="378"/>
      <c r="L74" s="378"/>
      <c r="M74" s="378"/>
      <c r="N74" s="378"/>
      <c r="O74" s="176">
        <f>SUM(E74:N74)</f>
        <v>0</v>
      </c>
      <c r="P74" s="194">
        <v>21</v>
      </c>
      <c r="Q74" s="194" t="s">
        <v>524</v>
      </c>
      <c r="R74" s="162">
        <f t="shared" ref="R74:R77" si="32">O74*P74</f>
        <v>0</v>
      </c>
      <c r="S74" s="97"/>
    </row>
    <row r="75" spans="1:19" ht="15" customHeight="1" x14ac:dyDescent="0.2">
      <c r="A75" s="20" t="s">
        <v>169</v>
      </c>
      <c r="B75" s="21" t="s">
        <v>940</v>
      </c>
      <c r="C75" s="20" t="s">
        <v>25</v>
      </c>
      <c r="D75" s="21" t="s">
        <v>121</v>
      </c>
      <c r="E75" s="378"/>
      <c r="F75" s="378"/>
      <c r="G75" s="378"/>
      <c r="H75" s="378"/>
      <c r="I75" s="378"/>
      <c r="J75" s="378"/>
      <c r="K75" s="378"/>
      <c r="L75" s="378"/>
      <c r="M75" s="378"/>
      <c r="N75" s="378"/>
      <c r="O75" s="176">
        <f>SUM(E75:N75)</f>
        <v>0</v>
      </c>
      <c r="P75" s="194">
        <v>21</v>
      </c>
      <c r="Q75" s="194" t="s">
        <v>524</v>
      </c>
      <c r="R75" s="162">
        <f t="shared" si="32"/>
        <v>0</v>
      </c>
      <c r="S75" s="97"/>
    </row>
    <row r="76" spans="1:19" ht="15" customHeight="1" x14ac:dyDescent="0.2">
      <c r="A76" s="20" t="s">
        <v>170</v>
      </c>
      <c r="B76" s="21" t="s">
        <v>135</v>
      </c>
      <c r="C76" s="20" t="s">
        <v>25</v>
      </c>
      <c r="D76" s="21" t="s">
        <v>121</v>
      </c>
      <c r="E76" s="378"/>
      <c r="F76" s="378"/>
      <c r="G76" s="378"/>
      <c r="H76" s="378"/>
      <c r="I76" s="378"/>
      <c r="J76" s="378"/>
      <c r="K76" s="378"/>
      <c r="L76" s="378"/>
      <c r="M76" s="378"/>
      <c r="N76" s="378"/>
      <c r="O76" s="176">
        <f>SUM(E76:N76)</f>
        <v>0</v>
      </c>
      <c r="P76" s="194">
        <v>21</v>
      </c>
      <c r="Q76" s="194" t="s">
        <v>524</v>
      </c>
      <c r="R76" s="162">
        <f t="shared" si="32"/>
        <v>0</v>
      </c>
      <c r="S76" s="97"/>
    </row>
    <row r="77" spans="1:19" ht="15" customHeight="1" x14ac:dyDescent="0.2">
      <c r="A77" s="20" t="s">
        <v>385</v>
      </c>
      <c r="B77" s="21" t="s">
        <v>136</v>
      </c>
      <c r="C77" s="20" t="s">
        <v>32</v>
      </c>
      <c r="D77" s="21" t="s">
        <v>121</v>
      </c>
      <c r="E77" s="378"/>
      <c r="F77" s="378"/>
      <c r="G77" s="378"/>
      <c r="H77" s="378"/>
      <c r="I77" s="378"/>
      <c r="J77" s="378"/>
      <c r="K77" s="378"/>
      <c r="L77" s="378"/>
      <c r="M77" s="378"/>
      <c r="N77" s="378"/>
      <c r="O77" s="176">
        <f>SUM(E77:N77)</f>
        <v>0</v>
      </c>
      <c r="P77" s="194">
        <v>21</v>
      </c>
      <c r="Q77" s="194" t="s">
        <v>524</v>
      </c>
      <c r="R77" s="162">
        <f t="shared" si="32"/>
        <v>0</v>
      </c>
      <c r="S77" s="97"/>
    </row>
    <row r="78" spans="1:19" ht="15" customHeight="1" x14ac:dyDescent="0.2">
      <c r="A78" s="4"/>
      <c r="B78" s="4"/>
      <c r="C78" s="4"/>
      <c r="D78" s="4"/>
      <c r="E78" s="115"/>
      <c r="F78" s="115"/>
      <c r="G78" s="115"/>
      <c r="H78" s="115"/>
      <c r="I78" s="115"/>
      <c r="J78" s="115"/>
      <c r="K78" s="115"/>
      <c r="L78" s="115"/>
      <c r="M78" s="115"/>
      <c r="N78" s="192"/>
      <c r="O78" s="115"/>
      <c r="P78" s="189"/>
      <c r="Q78" s="115"/>
      <c r="R78" s="173"/>
      <c r="S78" s="225"/>
    </row>
    <row r="79" spans="1:19" ht="15" customHeight="1" x14ac:dyDescent="0.2">
      <c r="A79" s="19" t="s">
        <v>176</v>
      </c>
      <c r="B79" s="19" t="s">
        <v>28</v>
      </c>
      <c r="C79" s="4"/>
      <c r="D79" s="4"/>
      <c r="E79" s="115"/>
      <c r="F79" s="115"/>
      <c r="G79" s="115"/>
      <c r="H79" s="115"/>
      <c r="I79" s="115"/>
      <c r="J79" s="115"/>
      <c r="K79" s="115"/>
      <c r="L79" s="115"/>
      <c r="M79" s="115"/>
      <c r="N79" s="192"/>
      <c r="O79" s="115"/>
      <c r="P79" s="189"/>
      <c r="Q79" s="115"/>
      <c r="R79" s="173"/>
      <c r="S79" s="225"/>
    </row>
    <row r="80" spans="1:19" ht="15" customHeight="1" x14ac:dyDescent="0.2">
      <c r="A80" s="20" t="s">
        <v>825</v>
      </c>
      <c r="B80" s="21" t="s">
        <v>324</v>
      </c>
      <c r="C80" s="20" t="s">
        <v>32</v>
      </c>
      <c r="D80" s="21" t="s">
        <v>121</v>
      </c>
      <c r="E80" s="541">
        <f>IF($E$11&gt;0,1,0)</f>
        <v>0</v>
      </c>
      <c r="F80" s="541">
        <f>IF($F$11&gt;0,1,0)</f>
        <v>0</v>
      </c>
      <c r="G80" s="541">
        <f>IF($G$11&gt;0,1,(IF($G$11&gt;1,G80,0)))</f>
        <v>0</v>
      </c>
      <c r="H80" s="541">
        <f>IF($H$11&gt;0,1,(IF($H$11&gt;1,H80,0)))</f>
        <v>0</v>
      </c>
      <c r="I80" s="541">
        <f>IF($I$11&gt;0,1,(IF($I$11&gt;1,I80,0)))</f>
        <v>0</v>
      </c>
      <c r="J80" s="541">
        <f>IF($J$11&gt;0,1,(IF($J$11&gt;1,J80,0)))</f>
        <v>0</v>
      </c>
      <c r="K80" s="541">
        <f>IF($K$11&gt;0,1,(IF($K$11&gt;1,K80,0)))</f>
        <v>0</v>
      </c>
      <c r="L80" s="541">
        <f>IF($L$11&gt;0,1,(IF($L$11&gt;1,L80,0)))</f>
        <v>0</v>
      </c>
      <c r="M80" s="541">
        <f>IF($M$12&gt;0,1,(IF($M$12&gt;1,M80,0)))</f>
        <v>0</v>
      </c>
      <c r="N80" s="541">
        <f>IF($N$11&gt;0,1,(IF($N$11&gt;1,N80,0)))</f>
        <v>0</v>
      </c>
      <c r="O80" s="176">
        <f t="shared" ref="O80:O88" si="33">SUM(E80:N80)</f>
        <v>0</v>
      </c>
      <c r="P80" s="194" t="s">
        <v>524</v>
      </c>
      <c r="Q80" s="194">
        <v>80</v>
      </c>
      <c r="R80" s="162">
        <f>_xlfn.CEILING.MATH(O80*Q80)</f>
        <v>0</v>
      </c>
      <c r="S80" s="97"/>
    </row>
    <row r="81" spans="1:19" ht="15" customHeight="1" x14ac:dyDescent="0.2">
      <c r="A81" s="20" t="s">
        <v>177</v>
      </c>
      <c r="B81" s="21" t="s">
        <v>29</v>
      </c>
      <c r="C81" s="20" t="s">
        <v>32</v>
      </c>
      <c r="D81" s="21" t="s">
        <v>815</v>
      </c>
      <c r="E81" s="541">
        <f t="shared" ref="E81:N81" si="34">_xlfn.CEILING.MATH(E11)</f>
        <v>0</v>
      </c>
      <c r="F81" s="541">
        <f t="shared" si="34"/>
        <v>0</v>
      </c>
      <c r="G81" s="541">
        <f t="shared" si="34"/>
        <v>0</v>
      </c>
      <c r="H81" s="541">
        <f t="shared" si="34"/>
        <v>0</v>
      </c>
      <c r="I81" s="541">
        <f t="shared" si="34"/>
        <v>0</v>
      </c>
      <c r="J81" s="541">
        <f t="shared" si="34"/>
        <v>0</v>
      </c>
      <c r="K81" s="541">
        <f t="shared" si="34"/>
        <v>0</v>
      </c>
      <c r="L81" s="541">
        <f t="shared" si="34"/>
        <v>0</v>
      </c>
      <c r="M81" s="541">
        <f t="shared" si="34"/>
        <v>0</v>
      </c>
      <c r="N81" s="541">
        <f t="shared" si="34"/>
        <v>0</v>
      </c>
      <c r="O81" s="176">
        <f t="shared" si="33"/>
        <v>0</v>
      </c>
      <c r="P81" s="194">
        <v>7.4999999999999997E-2</v>
      </c>
      <c r="Q81" s="194" t="s">
        <v>524</v>
      </c>
      <c r="R81" s="162">
        <f>_xlfn.CEILING.MATH(O81*P81)</f>
        <v>0</v>
      </c>
      <c r="S81" s="97"/>
    </row>
    <row r="82" spans="1:19" ht="15" customHeight="1" x14ac:dyDescent="0.2">
      <c r="A82" s="20" t="s">
        <v>826</v>
      </c>
      <c r="B82" s="21" t="s">
        <v>41</v>
      </c>
      <c r="C82" s="20" t="s">
        <v>32</v>
      </c>
      <c r="D82" s="21" t="s">
        <v>815</v>
      </c>
      <c r="E82" s="541">
        <f t="shared" ref="E82:N82" si="35">_xlfn.CEILING.MATH(E11)</f>
        <v>0</v>
      </c>
      <c r="F82" s="541">
        <f t="shared" si="35"/>
        <v>0</v>
      </c>
      <c r="G82" s="541">
        <f t="shared" si="35"/>
        <v>0</v>
      </c>
      <c r="H82" s="541">
        <f t="shared" si="35"/>
        <v>0</v>
      </c>
      <c r="I82" s="541">
        <f t="shared" si="35"/>
        <v>0</v>
      </c>
      <c r="J82" s="541">
        <f t="shared" si="35"/>
        <v>0</v>
      </c>
      <c r="K82" s="541">
        <f t="shared" si="35"/>
        <v>0</v>
      </c>
      <c r="L82" s="541">
        <f t="shared" si="35"/>
        <v>0</v>
      </c>
      <c r="M82" s="541">
        <f t="shared" si="35"/>
        <v>0</v>
      </c>
      <c r="N82" s="541">
        <f t="shared" si="35"/>
        <v>0</v>
      </c>
      <c r="O82" s="176">
        <f t="shared" si="33"/>
        <v>0</v>
      </c>
      <c r="P82" s="194">
        <v>0.4</v>
      </c>
      <c r="Q82" s="194" t="s">
        <v>524</v>
      </c>
      <c r="R82" s="162">
        <f>_xlfn.CEILING.MATH(O82*P82)</f>
        <v>0</v>
      </c>
      <c r="S82" s="97"/>
    </row>
    <row r="83" spans="1:19" ht="15" customHeight="1" x14ac:dyDescent="0.2">
      <c r="A83" s="20" t="s">
        <v>827</v>
      </c>
      <c r="B83" s="21" t="s">
        <v>70</v>
      </c>
      <c r="C83" s="20" t="s">
        <v>32</v>
      </c>
      <c r="D83" s="21" t="s">
        <v>815</v>
      </c>
      <c r="E83" s="541">
        <f t="shared" ref="E83:N83" si="36">_xlfn.CEILING.MATH(E11)</f>
        <v>0</v>
      </c>
      <c r="F83" s="541">
        <f t="shared" si="36"/>
        <v>0</v>
      </c>
      <c r="G83" s="541">
        <f t="shared" si="36"/>
        <v>0</v>
      </c>
      <c r="H83" s="541">
        <f t="shared" si="36"/>
        <v>0</v>
      </c>
      <c r="I83" s="541">
        <f t="shared" si="36"/>
        <v>0</v>
      </c>
      <c r="J83" s="541">
        <f t="shared" si="36"/>
        <v>0</v>
      </c>
      <c r="K83" s="541">
        <f t="shared" si="36"/>
        <v>0</v>
      </c>
      <c r="L83" s="541">
        <f t="shared" si="36"/>
        <v>0</v>
      </c>
      <c r="M83" s="541">
        <f t="shared" si="36"/>
        <v>0</v>
      </c>
      <c r="N83" s="541">
        <f t="shared" si="36"/>
        <v>0</v>
      </c>
      <c r="O83" s="176">
        <f t="shared" si="33"/>
        <v>0</v>
      </c>
      <c r="P83" s="194">
        <v>1.1000000000000001</v>
      </c>
      <c r="Q83" s="194" t="s">
        <v>524</v>
      </c>
      <c r="R83" s="162">
        <f>_xlfn.CEILING.MATH(O83*P83)</f>
        <v>0</v>
      </c>
      <c r="S83" s="97"/>
    </row>
    <row r="84" spans="1:19" ht="15" customHeight="1" x14ac:dyDescent="0.2">
      <c r="A84" s="20" t="s">
        <v>178</v>
      </c>
      <c r="B84" s="26" t="s">
        <v>1099</v>
      </c>
      <c r="C84" s="20" t="s">
        <v>32</v>
      </c>
      <c r="D84" s="21" t="s">
        <v>121</v>
      </c>
      <c r="E84" s="541">
        <f>IF($E$11&gt;0,1,0)</f>
        <v>0</v>
      </c>
      <c r="F84" s="541">
        <f>IF($F$11&gt;0,1,0)</f>
        <v>0</v>
      </c>
      <c r="G84" s="541">
        <f>IF($G$11&gt;0,1,0)</f>
        <v>0</v>
      </c>
      <c r="H84" s="541">
        <f>IF($H$11&gt;0,1,0)</f>
        <v>0</v>
      </c>
      <c r="I84" s="541">
        <f>IF($I$11&gt;0,1,0)</f>
        <v>0</v>
      </c>
      <c r="J84" s="541">
        <f>IF($J$11&gt;0,1,0)</f>
        <v>0</v>
      </c>
      <c r="K84" s="541">
        <f>IF($K$11&gt;0,1,0)</f>
        <v>0</v>
      </c>
      <c r="L84" s="541">
        <f>IF($L$11&gt;0,1,0)</f>
        <v>0</v>
      </c>
      <c r="M84" s="541">
        <f>IF($M$11&gt;0,1,0)</f>
        <v>0</v>
      </c>
      <c r="N84" s="541">
        <f>IF($N$11&gt;0,1,0)</f>
        <v>0</v>
      </c>
      <c r="O84" s="541">
        <f t="shared" si="33"/>
        <v>0</v>
      </c>
      <c r="P84" s="536" t="s">
        <v>524</v>
      </c>
      <c r="Q84" s="536">
        <v>20</v>
      </c>
      <c r="R84" s="162">
        <f>_xlfn.CEILING.MATH(O84*Q84)</f>
        <v>0</v>
      </c>
      <c r="S84" s="97"/>
    </row>
    <row r="85" spans="1:19" ht="15" customHeight="1" x14ac:dyDescent="0.2">
      <c r="A85" s="20" t="s">
        <v>179</v>
      </c>
      <c r="B85" s="26" t="s">
        <v>1101</v>
      </c>
      <c r="C85" s="20" t="s">
        <v>32</v>
      </c>
      <c r="D85" s="21" t="s">
        <v>121</v>
      </c>
      <c r="E85" s="541">
        <f>IF($E$11&gt;0,1,0)</f>
        <v>0</v>
      </c>
      <c r="F85" s="541">
        <f>IF($F$11&gt;0,1,0)</f>
        <v>0</v>
      </c>
      <c r="G85" s="541">
        <f>IF($G$11&gt;0,1,0)</f>
        <v>0</v>
      </c>
      <c r="H85" s="541">
        <f>IF($H$11&gt;0,1,0)</f>
        <v>0</v>
      </c>
      <c r="I85" s="541">
        <f>IF($I$11&gt;0,1,0)</f>
        <v>0</v>
      </c>
      <c r="J85" s="541">
        <f>IF($J$11&gt;0,1,0)</f>
        <v>0</v>
      </c>
      <c r="K85" s="541">
        <f>IF($K$11&gt;0,1,0)</f>
        <v>0</v>
      </c>
      <c r="L85" s="541">
        <f>IF($L$11&gt;0,1,0)</f>
        <v>0</v>
      </c>
      <c r="M85" s="541">
        <f>IF($M$11&gt;0,1,0)</f>
        <v>0</v>
      </c>
      <c r="N85" s="541">
        <f>IF($N$11&gt;0,1,0)</f>
        <v>0</v>
      </c>
      <c r="O85" s="541">
        <f t="shared" si="33"/>
        <v>0</v>
      </c>
      <c r="P85" s="536" t="s">
        <v>524</v>
      </c>
      <c r="Q85" s="536">
        <v>20</v>
      </c>
      <c r="R85" s="162">
        <f t="shared" ref="R85:R87" si="37">_xlfn.CEILING.MATH(O85*Q85)</f>
        <v>0</v>
      </c>
      <c r="S85" s="97"/>
    </row>
    <row r="86" spans="1:19" ht="15" customHeight="1" x14ac:dyDescent="0.2">
      <c r="A86" s="20" t="s">
        <v>828</v>
      </c>
      <c r="B86" s="26" t="s">
        <v>1100</v>
      </c>
      <c r="C86" s="20" t="s">
        <v>32</v>
      </c>
      <c r="D86" s="21" t="s">
        <v>121</v>
      </c>
      <c r="E86" s="541">
        <f>IF($E$11&gt;0,1,0)</f>
        <v>0</v>
      </c>
      <c r="F86" s="541">
        <f>IF($F$11&gt;0,1,0)</f>
        <v>0</v>
      </c>
      <c r="G86" s="541">
        <f>IF($G$11&gt;0,1,0)</f>
        <v>0</v>
      </c>
      <c r="H86" s="541">
        <f>IF($H$11&gt;0,1,0)</f>
        <v>0</v>
      </c>
      <c r="I86" s="541">
        <f>IF($I$11&gt;0,1,0)</f>
        <v>0</v>
      </c>
      <c r="J86" s="541">
        <f>IF($J$11&gt;0,1,0)</f>
        <v>0</v>
      </c>
      <c r="K86" s="541">
        <f>IF($K$11&gt;0,1,0)</f>
        <v>0</v>
      </c>
      <c r="L86" s="541">
        <f>IF($L$11&gt;0,1,0)</f>
        <v>0</v>
      </c>
      <c r="M86" s="541">
        <f>IF($M$11&gt;0,1,0)</f>
        <v>0</v>
      </c>
      <c r="N86" s="541">
        <f>IF($N$11&gt;0,1,0)</f>
        <v>0</v>
      </c>
      <c r="O86" s="541">
        <f t="shared" si="33"/>
        <v>0</v>
      </c>
      <c r="P86" s="536" t="s">
        <v>524</v>
      </c>
      <c r="Q86" s="536">
        <v>20</v>
      </c>
      <c r="R86" s="162">
        <f t="shared" si="37"/>
        <v>0</v>
      </c>
      <c r="S86" s="97"/>
    </row>
    <row r="87" spans="1:19" ht="15" customHeight="1" x14ac:dyDescent="0.2">
      <c r="A87" s="20" t="s">
        <v>829</v>
      </c>
      <c r="B87" s="21" t="s">
        <v>544</v>
      </c>
      <c r="C87" s="20" t="s">
        <v>32</v>
      </c>
      <c r="D87" s="21" t="s">
        <v>121</v>
      </c>
      <c r="E87" s="541">
        <f t="shared" ref="E87" si="38">IF($E$11&gt;0,1,0)</f>
        <v>0</v>
      </c>
      <c r="F87" s="541">
        <f t="shared" ref="F87" si="39">IF($F$11&gt;0,1,0)</f>
        <v>0</v>
      </c>
      <c r="G87" s="541">
        <f t="shared" ref="G87" si="40">IF($G$11&gt;0,1,0)</f>
        <v>0</v>
      </c>
      <c r="H87" s="541">
        <f t="shared" ref="H87" si="41">IF($H$11&gt;0,1,0)</f>
        <v>0</v>
      </c>
      <c r="I87" s="541">
        <f t="shared" ref="I87" si="42">IF($I$11&gt;0,1,0)</f>
        <v>0</v>
      </c>
      <c r="J87" s="541">
        <f t="shared" ref="J87" si="43">IF($J$11&gt;0,1,0)</f>
        <v>0</v>
      </c>
      <c r="K87" s="541">
        <f t="shared" ref="K87" si="44">IF($K$11&gt;0,1,0)</f>
        <v>0</v>
      </c>
      <c r="L87" s="541">
        <f t="shared" ref="L87" si="45">IF($L$11&gt;0,1,0)</f>
        <v>0</v>
      </c>
      <c r="M87" s="541">
        <f t="shared" ref="M87" si="46">IF($M$11&gt;0,1,0)</f>
        <v>0</v>
      </c>
      <c r="N87" s="541">
        <f t="shared" ref="N87" si="47">IF($N$11&gt;0,1,0)</f>
        <v>0</v>
      </c>
      <c r="O87" s="541">
        <f t="shared" si="33"/>
        <v>0</v>
      </c>
      <c r="P87" s="536" t="s">
        <v>524</v>
      </c>
      <c r="Q87" s="536">
        <v>60</v>
      </c>
      <c r="R87" s="162">
        <f t="shared" si="37"/>
        <v>0</v>
      </c>
      <c r="S87" s="97"/>
    </row>
    <row r="88" spans="1:19" ht="15" customHeight="1" x14ac:dyDescent="0.2">
      <c r="A88" s="20" t="s">
        <v>180</v>
      </c>
      <c r="B88" s="21" t="s">
        <v>1003</v>
      </c>
      <c r="C88" s="20" t="s">
        <v>32</v>
      </c>
      <c r="D88" s="21" t="s">
        <v>121</v>
      </c>
      <c r="E88" s="541">
        <f>IF($E$11&gt;0,1,0)</f>
        <v>0</v>
      </c>
      <c r="F88" s="541">
        <f>IF($F$11&gt;0,1,0)</f>
        <v>0</v>
      </c>
      <c r="G88" s="541">
        <f>IF($G$11&gt;0,1,0)</f>
        <v>0</v>
      </c>
      <c r="H88" s="541">
        <f>IF($H$11&gt;0,1,0)</f>
        <v>0</v>
      </c>
      <c r="I88" s="541">
        <f>IF($I$11&gt;0,1,0)</f>
        <v>0</v>
      </c>
      <c r="J88" s="541">
        <f>IF($J$11&gt;0,1,0)</f>
        <v>0</v>
      </c>
      <c r="K88" s="541">
        <f>IF($K$11&gt;0,1,0)</f>
        <v>0</v>
      </c>
      <c r="L88" s="541">
        <f>IF($L$11&gt;0,1,0)</f>
        <v>0</v>
      </c>
      <c r="M88" s="541">
        <f>IF($M$11&gt;0,1,0)</f>
        <v>0</v>
      </c>
      <c r="N88" s="541">
        <f>IF($N$11&gt;0,1,0)</f>
        <v>0</v>
      </c>
      <c r="O88" s="541">
        <f t="shared" si="33"/>
        <v>0</v>
      </c>
      <c r="P88" s="536" t="s">
        <v>524</v>
      </c>
      <c r="Q88" s="536">
        <v>40</v>
      </c>
      <c r="R88" s="162">
        <f>Q88*O88</f>
        <v>0</v>
      </c>
      <c r="S88" s="97"/>
    </row>
    <row r="89" spans="1:19" ht="15" customHeight="1" x14ac:dyDescent="0.2">
      <c r="A89" s="4"/>
      <c r="B89" s="4"/>
      <c r="C89" s="4"/>
      <c r="D89" s="4"/>
      <c r="E89" s="115"/>
      <c r="F89" s="115"/>
      <c r="G89" s="115"/>
      <c r="H89" s="115"/>
      <c r="I89" s="115"/>
      <c r="J89" s="115"/>
      <c r="K89" s="115"/>
      <c r="L89" s="115"/>
      <c r="M89" s="115"/>
      <c r="N89" s="192"/>
      <c r="O89" s="115"/>
      <c r="P89" s="189"/>
      <c r="Q89" s="115"/>
      <c r="R89" s="173"/>
      <c r="S89" s="225"/>
    </row>
    <row r="90" spans="1:19" ht="15" customHeight="1" x14ac:dyDescent="0.2">
      <c r="A90" s="19" t="s">
        <v>318</v>
      </c>
      <c r="B90" s="19" t="s">
        <v>824</v>
      </c>
      <c r="C90" s="4"/>
      <c r="D90" s="4"/>
      <c r="E90" s="115"/>
      <c r="F90" s="115"/>
      <c r="G90" s="115"/>
      <c r="H90" s="115"/>
      <c r="I90" s="115"/>
      <c r="J90" s="115"/>
      <c r="K90" s="115"/>
      <c r="L90" s="115"/>
      <c r="M90" s="115"/>
      <c r="N90" s="192"/>
      <c r="O90" s="115"/>
      <c r="P90" s="189"/>
      <c r="Q90" s="115"/>
      <c r="R90" s="173"/>
      <c r="S90" s="225"/>
    </row>
    <row r="91" spans="1:19" ht="15" customHeight="1" x14ac:dyDescent="0.2">
      <c r="A91" s="20" t="s">
        <v>183</v>
      </c>
      <c r="B91" s="21" t="s">
        <v>555</v>
      </c>
      <c r="C91" s="20" t="s">
        <v>32</v>
      </c>
      <c r="D91" s="21" t="s">
        <v>815</v>
      </c>
      <c r="E91" s="541">
        <f t="shared" ref="E91:N91" si="48">E11</f>
        <v>0</v>
      </c>
      <c r="F91" s="541">
        <f t="shared" si="48"/>
        <v>0</v>
      </c>
      <c r="G91" s="541">
        <f t="shared" si="48"/>
        <v>0</v>
      </c>
      <c r="H91" s="541">
        <f t="shared" si="48"/>
        <v>0</v>
      </c>
      <c r="I91" s="541">
        <f t="shared" si="48"/>
        <v>0</v>
      </c>
      <c r="J91" s="541">
        <f t="shared" si="48"/>
        <v>0</v>
      </c>
      <c r="K91" s="541">
        <f t="shared" si="48"/>
        <v>0</v>
      </c>
      <c r="L91" s="541">
        <f t="shared" si="48"/>
        <v>0</v>
      </c>
      <c r="M91" s="541">
        <f t="shared" si="48"/>
        <v>0</v>
      </c>
      <c r="N91" s="541">
        <f t="shared" si="48"/>
        <v>0</v>
      </c>
      <c r="O91" s="158">
        <f>SUM(E91:N91)</f>
        <v>0</v>
      </c>
      <c r="P91" s="288">
        <v>0.1</v>
      </c>
      <c r="Q91" s="194" t="s">
        <v>524</v>
      </c>
      <c r="R91" s="287">
        <f>_xlfn.CEILING.MATH(O91*P91)</f>
        <v>0</v>
      </c>
      <c r="S91" s="97"/>
    </row>
    <row r="92" spans="1:19" ht="15" customHeight="1" x14ac:dyDescent="0.2">
      <c r="A92" s="20" t="s">
        <v>184</v>
      </c>
      <c r="B92" s="26" t="s">
        <v>560</v>
      </c>
      <c r="C92" s="20" t="s">
        <v>137</v>
      </c>
      <c r="D92" s="21" t="s">
        <v>552</v>
      </c>
      <c r="E92" s="544" t="s">
        <v>524</v>
      </c>
      <c r="F92" s="544" t="s">
        <v>524</v>
      </c>
      <c r="G92" s="544" t="s">
        <v>524</v>
      </c>
      <c r="H92" s="544" t="s">
        <v>524</v>
      </c>
      <c r="I92" s="544" t="s">
        <v>524</v>
      </c>
      <c r="J92" s="544" t="s">
        <v>524</v>
      </c>
      <c r="K92" s="544" t="s">
        <v>524</v>
      </c>
      <c r="L92" s="544" t="s">
        <v>524</v>
      </c>
      <c r="M92" s="544" t="s">
        <v>524</v>
      </c>
      <c r="N92" s="544" t="s">
        <v>524</v>
      </c>
      <c r="O92" s="158">
        <f>IF($O$11&gt;0,1,0)</f>
        <v>0</v>
      </c>
      <c r="P92" s="194" t="s">
        <v>524</v>
      </c>
      <c r="Q92" s="194">
        <v>18</v>
      </c>
      <c r="R92" s="287">
        <f>_xlfn.CEILING.MATH(O92*Q92)</f>
        <v>0</v>
      </c>
      <c r="S92" s="97"/>
    </row>
    <row r="93" spans="1:19" ht="15" customHeight="1" x14ac:dyDescent="0.2">
      <c r="A93" s="4"/>
      <c r="B93" s="4"/>
      <c r="C93" s="4"/>
      <c r="D93" s="4"/>
      <c r="E93" s="115"/>
      <c r="F93" s="115"/>
      <c r="G93" s="115"/>
      <c r="H93" s="115"/>
      <c r="I93" s="115"/>
      <c r="J93" s="115"/>
      <c r="K93" s="115"/>
      <c r="L93" s="115"/>
      <c r="M93" s="115"/>
      <c r="N93" s="115"/>
      <c r="O93" s="115"/>
      <c r="P93" s="189"/>
      <c r="Q93" s="115"/>
      <c r="R93" s="173"/>
      <c r="S93" s="225"/>
    </row>
    <row r="94" spans="1:19" ht="15" customHeight="1" x14ac:dyDescent="0.2">
      <c r="A94" s="19" t="s">
        <v>185</v>
      </c>
      <c r="B94" s="19" t="s">
        <v>855</v>
      </c>
      <c r="C94" s="4"/>
      <c r="D94" s="4"/>
      <c r="E94" s="115"/>
      <c r="F94" s="115"/>
      <c r="G94" s="115"/>
      <c r="H94" s="115"/>
      <c r="I94" s="115"/>
      <c r="J94" s="115"/>
      <c r="K94" s="115"/>
      <c r="L94" s="115"/>
      <c r="M94" s="115"/>
      <c r="N94" s="192"/>
      <c r="O94" s="115"/>
      <c r="P94" s="189"/>
      <c r="Q94" s="115"/>
      <c r="R94" s="173"/>
      <c r="S94" s="225"/>
    </row>
    <row r="95" spans="1:19" ht="15" customHeight="1" x14ac:dyDescent="0.2">
      <c r="A95" s="27" t="s">
        <v>186</v>
      </c>
      <c r="B95" s="26" t="s">
        <v>67</v>
      </c>
      <c r="C95" s="20" t="s">
        <v>63</v>
      </c>
      <c r="D95" s="21" t="s">
        <v>121</v>
      </c>
      <c r="E95" s="378"/>
      <c r="F95" s="378"/>
      <c r="G95" s="378"/>
      <c r="H95" s="378"/>
      <c r="I95" s="378"/>
      <c r="J95" s="378"/>
      <c r="K95" s="378"/>
      <c r="L95" s="378"/>
      <c r="M95" s="378"/>
      <c r="N95" s="378"/>
      <c r="O95" s="158">
        <f>SUM(E95:N95)</f>
        <v>0</v>
      </c>
      <c r="P95" s="493"/>
      <c r="Q95" s="194" t="s">
        <v>524</v>
      </c>
      <c r="R95" s="162">
        <f>O95*P95</f>
        <v>0</v>
      </c>
      <c r="S95" s="97"/>
    </row>
    <row r="96" spans="1:19" ht="15" customHeight="1" x14ac:dyDescent="0.2">
      <c r="A96" s="27" t="s">
        <v>187</v>
      </c>
      <c r="B96" s="26" t="s">
        <v>16</v>
      </c>
      <c r="C96" s="20" t="s">
        <v>63</v>
      </c>
      <c r="D96" s="21" t="s">
        <v>121</v>
      </c>
      <c r="E96" s="378"/>
      <c r="F96" s="378"/>
      <c r="G96" s="378"/>
      <c r="H96" s="378"/>
      <c r="I96" s="378"/>
      <c r="J96" s="378"/>
      <c r="K96" s="378"/>
      <c r="L96" s="378"/>
      <c r="M96" s="378"/>
      <c r="N96" s="378"/>
      <c r="O96" s="158">
        <f>SUM(E96:N96)</f>
        <v>0</v>
      </c>
      <c r="P96" s="493"/>
      <c r="Q96" s="194" t="s">
        <v>524</v>
      </c>
      <c r="R96" s="162">
        <f>O96*P96</f>
        <v>0</v>
      </c>
      <c r="S96" s="97"/>
    </row>
    <row r="97" spans="1:20" ht="15" customHeight="1" x14ac:dyDescent="0.2">
      <c r="A97" s="27" t="s">
        <v>188</v>
      </c>
      <c r="B97" s="26" t="s">
        <v>43</v>
      </c>
      <c r="C97" s="20" t="s">
        <v>63</v>
      </c>
      <c r="D97" s="21" t="s">
        <v>121</v>
      </c>
      <c r="E97" s="378"/>
      <c r="F97" s="378"/>
      <c r="G97" s="378"/>
      <c r="H97" s="378"/>
      <c r="I97" s="378"/>
      <c r="J97" s="378"/>
      <c r="K97" s="378"/>
      <c r="L97" s="378"/>
      <c r="M97" s="378"/>
      <c r="N97" s="378"/>
      <c r="O97" s="158">
        <f>SUM(E97:N97)</f>
        <v>0</v>
      </c>
      <c r="P97" s="493"/>
      <c r="Q97" s="194" t="s">
        <v>524</v>
      </c>
      <c r="R97" s="162">
        <f>O97*P97</f>
        <v>0</v>
      </c>
      <c r="S97" s="97"/>
    </row>
    <row r="98" spans="1:20" ht="15" customHeight="1" x14ac:dyDescent="0.2">
      <c r="A98" s="27" t="s">
        <v>189</v>
      </c>
      <c r="B98" s="26" t="s">
        <v>44</v>
      </c>
      <c r="C98" s="20" t="s">
        <v>63</v>
      </c>
      <c r="D98" s="21" t="s">
        <v>121</v>
      </c>
      <c r="E98" s="378"/>
      <c r="F98" s="378"/>
      <c r="G98" s="378"/>
      <c r="H98" s="378"/>
      <c r="I98" s="378"/>
      <c r="J98" s="378"/>
      <c r="K98" s="378"/>
      <c r="L98" s="378"/>
      <c r="M98" s="378"/>
      <c r="N98" s="378"/>
      <c r="O98" s="158">
        <f>SUM(E98:N98)</f>
        <v>0</v>
      </c>
      <c r="P98" s="493"/>
      <c r="Q98" s="194" t="s">
        <v>524</v>
      </c>
      <c r="R98" s="162">
        <f>O98*P98</f>
        <v>0</v>
      </c>
      <c r="S98" s="97"/>
    </row>
    <row r="99" spans="1:20" ht="15" customHeight="1" x14ac:dyDescent="0.2">
      <c r="A99" s="27" t="s">
        <v>410</v>
      </c>
      <c r="B99" s="21" t="s">
        <v>598</v>
      </c>
      <c r="C99" s="20" t="s">
        <v>63</v>
      </c>
      <c r="D99" s="21" t="s">
        <v>815</v>
      </c>
      <c r="E99" s="541">
        <f>_xlfn.CEILING.MATH(E11)</f>
        <v>0</v>
      </c>
      <c r="F99" s="541">
        <f t="shared" ref="F99:M99" si="49">_xlfn.CEILING.MATH(F11)</f>
        <v>0</v>
      </c>
      <c r="G99" s="541">
        <f t="shared" si="49"/>
        <v>0</v>
      </c>
      <c r="H99" s="541">
        <f t="shared" si="49"/>
        <v>0</v>
      </c>
      <c r="I99" s="541">
        <f t="shared" si="49"/>
        <v>0</v>
      </c>
      <c r="J99" s="541">
        <f t="shared" si="49"/>
        <v>0</v>
      </c>
      <c r="K99" s="541">
        <f t="shared" si="49"/>
        <v>0</v>
      </c>
      <c r="L99" s="541">
        <f t="shared" si="49"/>
        <v>0</v>
      </c>
      <c r="M99" s="541">
        <f t="shared" si="49"/>
        <v>0</v>
      </c>
      <c r="N99" s="541">
        <f>_xlfn.CEILING.MATH(O11)</f>
        <v>0</v>
      </c>
      <c r="O99" s="158">
        <f>IF(E99+F99+G99+H99+I99+J99+K99+L99+M99+N99&gt;=1,400,0)</f>
        <v>0</v>
      </c>
      <c r="P99" s="194">
        <v>1.9</v>
      </c>
      <c r="Q99" s="194">
        <v>1</v>
      </c>
      <c r="R99" s="162">
        <f>O99*Q99</f>
        <v>0</v>
      </c>
      <c r="S99" s="97"/>
      <c r="T99" s="416"/>
    </row>
    <row r="100" spans="1:20" ht="15" customHeight="1" x14ac:dyDescent="0.2">
      <c r="A100" s="4"/>
      <c r="B100" s="4"/>
      <c r="C100" s="4"/>
      <c r="D100" s="4"/>
      <c r="E100" s="115"/>
      <c r="F100" s="115"/>
      <c r="G100" s="115"/>
      <c r="H100" s="115"/>
      <c r="I100" s="115"/>
      <c r="J100" s="115"/>
      <c r="K100" s="115"/>
      <c r="L100" s="115"/>
      <c r="M100" s="115"/>
      <c r="N100" s="192"/>
      <c r="O100" s="115"/>
      <c r="P100" s="189"/>
      <c r="Q100" s="115"/>
      <c r="R100" s="173"/>
      <c r="S100" s="225"/>
    </row>
    <row r="101" spans="1:20" ht="15" customHeight="1" x14ac:dyDescent="0.2">
      <c r="A101" s="19" t="s">
        <v>190</v>
      </c>
      <c r="B101" s="19" t="s">
        <v>35</v>
      </c>
      <c r="C101" s="115"/>
      <c r="D101" s="115"/>
      <c r="E101" s="115"/>
      <c r="F101" s="115"/>
      <c r="G101" s="115"/>
      <c r="H101" s="115"/>
      <c r="I101" s="115"/>
      <c r="J101" s="115"/>
      <c r="K101" s="115"/>
      <c r="L101" s="115"/>
      <c r="M101" s="115"/>
      <c r="N101" s="192"/>
      <c r="O101" s="115"/>
      <c r="P101" s="189"/>
      <c r="Q101" s="115"/>
      <c r="R101" s="173"/>
      <c r="S101" s="225"/>
    </row>
    <row r="102" spans="1:20" ht="15" customHeight="1" x14ac:dyDescent="0.2">
      <c r="A102" s="19" t="s">
        <v>191</v>
      </c>
      <c r="B102" s="19" t="s">
        <v>929</v>
      </c>
      <c r="C102" s="4"/>
      <c r="D102" s="4"/>
      <c r="E102" s="115"/>
      <c r="F102" s="115"/>
      <c r="G102" s="115"/>
      <c r="H102" s="115"/>
      <c r="I102" s="115"/>
      <c r="J102" s="115"/>
      <c r="K102" s="115"/>
      <c r="L102" s="115"/>
      <c r="M102" s="115"/>
      <c r="N102" s="192"/>
      <c r="O102" s="115"/>
      <c r="P102" s="310" t="s">
        <v>566</v>
      </c>
      <c r="Q102" s="377"/>
      <c r="R102" s="173"/>
      <c r="S102" s="225" t="s">
        <v>1077</v>
      </c>
    </row>
    <row r="103" spans="1:20" ht="15" customHeight="1" x14ac:dyDescent="0.2">
      <c r="A103" s="20" t="s">
        <v>192</v>
      </c>
      <c r="B103" s="21" t="s">
        <v>117</v>
      </c>
      <c r="C103" s="20" t="s">
        <v>32</v>
      </c>
      <c r="D103" s="21" t="s">
        <v>121</v>
      </c>
      <c r="E103" s="545"/>
      <c r="F103" s="545"/>
      <c r="G103" s="545"/>
      <c r="H103" s="545"/>
      <c r="I103" s="545"/>
      <c r="J103" s="545"/>
      <c r="K103" s="545"/>
      <c r="L103" s="545"/>
      <c r="M103" s="545"/>
      <c r="N103" s="545"/>
      <c r="O103" s="158">
        <f>O104</f>
        <v>1</v>
      </c>
      <c r="P103" s="194">
        <v>90</v>
      </c>
      <c r="Q103" s="194">
        <f>Q102</f>
        <v>0</v>
      </c>
      <c r="R103" s="162">
        <f>O103*P103*Q103</f>
        <v>0</v>
      </c>
      <c r="S103" s="97"/>
    </row>
    <row r="104" spans="1:20" ht="15" customHeight="1" x14ac:dyDescent="0.2">
      <c r="A104" s="20" t="s">
        <v>193</v>
      </c>
      <c r="B104" s="21" t="s">
        <v>120</v>
      </c>
      <c r="C104" s="20" t="s">
        <v>63</v>
      </c>
      <c r="D104" s="21" t="s">
        <v>121</v>
      </c>
      <c r="E104" s="545"/>
      <c r="F104" s="545"/>
      <c r="G104" s="545"/>
      <c r="H104" s="545"/>
      <c r="I104" s="545"/>
      <c r="J104" s="545"/>
      <c r="K104" s="545"/>
      <c r="L104" s="545"/>
      <c r="M104" s="545"/>
      <c r="N104" s="545"/>
      <c r="O104" s="158">
        <v>1</v>
      </c>
      <c r="P104" s="194">
        <v>448</v>
      </c>
      <c r="Q104" s="194">
        <f>Q103</f>
        <v>0</v>
      </c>
      <c r="R104" s="162">
        <f t="shared" ref="R104:R108" si="50">O104*P104*Q104</f>
        <v>0</v>
      </c>
      <c r="S104" s="97"/>
    </row>
    <row r="105" spans="1:20" ht="15" customHeight="1" x14ac:dyDescent="0.2">
      <c r="A105" s="20" t="s">
        <v>194</v>
      </c>
      <c r="B105" s="21" t="s">
        <v>116</v>
      </c>
      <c r="C105" s="20" t="s">
        <v>71</v>
      </c>
      <c r="D105" s="21" t="s">
        <v>121</v>
      </c>
      <c r="E105" s="545"/>
      <c r="F105" s="545"/>
      <c r="G105" s="545"/>
      <c r="H105" s="545"/>
      <c r="I105" s="545"/>
      <c r="J105" s="545"/>
      <c r="K105" s="545"/>
      <c r="L105" s="545"/>
      <c r="M105" s="545"/>
      <c r="N105" s="545"/>
      <c r="O105" s="176">
        <f>IF(O104&gt;0,O104*2)</f>
        <v>2</v>
      </c>
      <c r="P105" s="194">
        <v>25</v>
      </c>
      <c r="Q105" s="194">
        <f>Q103</f>
        <v>0</v>
      </c>
      <c r="R105" s="162">
        <f t="shared" si="50"/>
        <v>0</v>
      </c>
      <c r="S105" s="97"/>
    </row>
    <row r="106" spans="1:20" ht="15" customHeight="1" x14ac:dyDescent="0.2">
      <c r="A106" s="20" t="s">
        <v>195</v>
      </c>
      <c r="B106" s="21" t="s">
        <v>378</v>
      </c>
      <c r="C106" s="20" t="s">
        <v>71</v>
      </c>
      <c r="D106" s="21" t="s">
        <v>121</v>
      </c>
      <c r="E106" s="545"/>
      <c r="F106" s="545"/>
      <c r="G106" s="545"/>
      <c r="H106" s="545"/>
      <c r="I106" s="545"/>
      <c r="J106" s="545"/>
      <c r="K106" s="545"/>
      <c r="L106" s="545"/>
      <c r="M106" s="545"/>
      <c r="N106" s="545"/>
      <c r="O106" s="176">
        <f>IF(O104&gt;0,O104*2)</f>
        <v>2</v>
      </c>
      <c r="P106" s="194">
        <v>20</v>
      </c>
      <c r="Q106" s="194">
        <f>Q103</f>
        <v>0</v>
      </c>
      <c r="R106" s="162">
        <f t="shared" si="50"/>
        <v>0</v>
      </c>
      <c r="S106" s="97"/>
    </row>
    <row r="107" spans="1:20" ht="15" customHeight="1" x14ac:dyDescent="0.2">
      <c r="A107" s="20" t="s">
        <v>196</v>
      </c>
      <c r="B107" s="21" t="s">
        <v>118</v>
      </c>
      <c r="C107" s="20" t="s">
        <v>71</v>
      </c>
      <c r="D107" s="21" t="s">
        <v>121</v>
      </c>
      <c r="E107" s="545"/>
      <c r="F107" s="545"/>
      <c r="G107" s="545"/>
      <c r="H107" s="545"/>
      <c r="I107" s="545"/>
      <c r="J107" s="545"/>
      <c r="K107" s="545"/>
      <c r="L107" s="545"/>
      <c r="M107" s="545"/>
      <c r="N107" s="545"/>
      <c r="O107" s="158">
        <f>IF(O104&gt;0,O104*2)</f>
        <v>2</v>
      </c>
      <c r="P107" s="194">
        <v>9</v>
      </c>
      <c r="Q107" s="194">
        <f>Q103</f>
        <v>0</v>
      </c>
      <c r="R107" s="162">
        <f t="shared" si="50"/>
        <v>0</v>
      </c>
      <c r="S107" s="97"/>
    </row>
    <row r="108" spans="1:20" ht="15" customHeight="1" x14ac:dyDescent="0.2">
      <c r="A108" s="20" t="s">
        <v>197</v>
      </c>
      <c r="B108" s="21" t="s">
        <v>119</v>
      </c>
      <c r="C108" s="20" t="s">
        <v>71</v>
      </c>
      <c r="D108" s="21" t="s">
        <v>121</v>
      </c>
      <c r="E108" s="545"/>
      <c r="F108" s="545"/>
      <c r="G108" s="545"/>
      <c r="H108" s="545"/>
      <c r="I108" s="545"/>
      <c r="J108" s="545"/>
      <c r="K108" s="545"/>
      <c r="L108" s="545"/>
      <c r="M108" s="545"/>
      <c r="N108" s="545"/>
      <c r="O108" s="158">
        <f>O104</f>
        <v>1</v>
      </c>
      <c r="P108" s="194">
        <v>10</v>
      </c>
      <c r="Q108" s="194">
        <f>Q103</f>
        <v>0</v>
      </c>
      <c r="R108" s="162">
        <f t="shared" si="50"/>
        <v>0</v>
      </c>
      <c r="S108" s="97"/>
    </row>
    <row r="109" spans="1:20" ht="15" customHeight="1" x14ac:dyDescent="0.2">
      <c r="A109" s="4"/>
      <c r="B109" s="4"/>
      <c r="C109" s="4"/>
      <c r="D109" s="4"/>
      <c r="E109" s="115"/>
      <c r="F109" s="115"/>
      <c r="G109" s="115"/>
      <c r="H109" s="115"/>
      <c r="I109" s="115"/>
      <c r="J109" s="115"/>
      <c r="K109" s="115"/>
      <c r="L109" s="115"/>
      <c r="M109" s="115"/>
      <c r="N109" s="192"/>
      <c r="O109" s="115"/>
      <c r="P109" s="115"/>
      <c r="Q109" s="115"/>
      <c r="R109" s="173"/>
      <c r="S109" s="225"/>
    </row>
    <row r="110" spans="1:20" ht="15" customHeight="1" x14ac:dyDescent="0.2">
      <c r="A110" s="19" t="s">
        <v>198</v>
      </c>
      <c r="B110" s="19" t="s">
        <v>930</v>
      </c>
      <c r="C110" s="4"/>
      <c r="D110" s="4"/>
      <c r="E110" s="115"/>
      <c r="F110" s="115"/>
      <c r="G110" s="115"/>
      <c r="H110" s="115"/>
      <c r="I110" s="115"/>
      <c r="J110" s="115"/>
      <c r="K110" s="115"/>
      <c r="L110" s="115"/>
      <c r="M110" s="115"/>
      <c r="N110" s="192"/>
      <c r="O110" s="115"/>
      <c r="P110" s="310" t="s">
        <v>567</v>
      </c>
      <c r="Q110" s="377"/>
      <c r="R110" s="173"/>
      <c r="S110" s="225" t="s">
        <v>1077</v>
      </c>
    </row>
    <row r="111" spans="1:20" ht="15" customHeight="1" x14ac:dyDescent="0.2">
      <c r="A111" s="20" t="s">
        <v>199</v>
      </c>
      <c r="B111" s="21" t="s">
        <v>117</v>
      </c>
      <c r="C111" s="20" t="s">
        <v>32</v>
      </c>
      <c r="D111" s="21" t="s">
        <v>121</v>
      </c>
      <c r="E111" s="541"/>
      <c r="F111" s="541"/>
      <c r="G111" s="541"/>
      <c r="H111" s="541"/>
      <c r="I111" s="541"/>
      <c r="J111" s="541"/>
      <c r="K111" s="541"/>
      <c r="L111" s="541"/>
      <c r="M111" s="541"/>
      <c r="N111" s="541"/>
      <c r="O111" s="176">
        <f>IF(O112&gt;0,O112*2)</f>
        <v>2</v>
      </c>
      <c r="P111" s="194">
        <v>90</v>
      </c>
      <c r="Q111" s="194">
        <f>Q110</f>
        <v>0</v>
      </c>
      <c r="R111" s="162">
        <f>O111*P111*Q111</f>
        <v>0</v>
      </c>
      <c r="S111" s="97"/>
    </row>
    <row r="112" spans="1:20" ht="15" customHeight="1" x14ac:dyDescent="0.2">
      <c r="A112" s="20" t="s">
        <v>200</v>
      </c>
      <c r="B112" s="21" t="s">
        <v>120</v>
      </c>
      <c r="C112" s="20" t="s">
        <v>63</v>
      </c>
      <c r="D112" s="21" t="s">
        <v>121</v>
      </c>
      <c r="E112" s="541"/>
      <c r="F112" s="541"/>
      <c r="G112" s="541"/>
      <c r="H112" s="541"/>
      <c r="I112" s="541"/>
      <c r="J112" s="541"/>
      <c r="K112" s="541"/>
      <c r="L112" s="541"/>
      <c r="M112" s="541"/>
      <c r="N112" s="541"/>
      <c r="O112" s="176">
        <v>1</v>
      </c>
      <c r="P112" s="194">
        <v>1034</v>
      </c>
      <c r="Q112" s="194">
        <f>Q111</f>
        <v>0</v>
      </c>
      <c r="R112" s="162">
        <f t="shared" ref="R112:R116" si="51">O112*P112*Q112</f>
        <v>0</v>
      </c>
      <c r="S112" s="97"/>
    </row>
    <row r="113" spans="1:19" ht="15" customHeight="1" x14ac:dyDescent="0.2">
      <c r="A113" s="20" t="s">
        <v>201</v>
      </c>
      <c r="B113" s="21" t="s">
        <v>116</v>
      </c>
      <c r="C113" s="20" t="s">
        <v>71</v>
      </c>
      <c r="D113" s="21" t="s">
        <v>121</v>
      </c>
      <c r="E113" s="541"/>
      <c r="F113" s="541"/>
      <c r="G113" s="541"/>
      <c r="H113" s="541"/>
      <c r="I113" s="541"/>
      <c r="J113" s="541"/>
      <c r="K113" s="541"/>
      <c r="L113" s="541"/>
      <c r="M113" s="541"/>
      <c r="N113" s="541"/>
      <c r="O113" s="176">
        <f>IF(O112&gt;0,O112*4)</f>
        <v>4</v>
      </c>
      <c r="P113" s="194">
        <v>25</v>
      </c>
      <c r="Q113" s="194">
        <f>Q111</f>
        <v>0</v>
      </c>
      <c r="R113" s="162">
        <f t="shared" si="51"/>
        <v>0</v>
      </c>
      <c r="S113" s="97"/>
    </row>
    <row r="114" spans="1:19" ht="15" customHeight="1" x14ac:dyDescent="0.2">
      <c r="A114" s="20" t="s">
        <v>202</v>
      </c>
      <c r="B114" s="21" t="s">
        <v>378</v>
      </c>
      <c r="C114" s="20" t="s">
        <v>71</v>
      </c>
      <c r="D114" s="21" t="s">
        <v>121</v>
      </c>
      <c r="E114" s="541"/>
      <c r="F114" s="541"/>
      <c r="G114" s="541"/>
      <c r="H114" s="541"/>
      <c r="I114" s="541"/>
      <c r="J114" s="541"/>
      <c r="K114" s="541"/>
      <c r="L114" s="541"/>
      <c r="M114" s="541"/>
      <c r="N114" s="541"/>
      <c r="O114" s="176">
        <f>IF(O112&gt;0,O112*4)</f>
        <v>4</v>
      </c>
      <c r="P114" s="194">
        <v>20</v>
      </c>
      <c r="Q114" s="194">
        <f>Q111</f>
        <v>0</v>
      </c>
      <c r="R114" s="162">
        <f t="shared" si="51"/>
        <v>0</v>
      </c>
      <c r="S114" s="97"/>
    </row>
    <row r="115" spans="1:19" ht="15" customHeight="1" x14ac:dyDescent="0.2">
      <c r="A115" s="20" t="s">
        <v>203</v>
      </c>
      <c r="B115" s="21" t="s">
        <v>118</v>
      </c>
      <c r="C115" s="20" t="s">
        <v>71</v>
      </c>
      <c r="D115" s="21" t="s">
        <v>121</v>
      </c>
      <c r="E115" s="541"/>
      <c r="F115" s="541"/>
      <c r="G115" s="541"/>
      <c r="H115" s="541"/>
      <c r="I115" s="541"/>
      <c r="J115" s="541"/>
      <c r="K115" s="541"/>
      <c r="L115" s="541"/>
      <c r="M115" s="541"/>
      <c r="N115" s="541"/>
      <c r="O115" s="158">
        <f>IF(O112&gt;0,O112*2)</f>
        <v>2</v>
      </c>
      <c r="P115" s="194">
        <v>12</v>
      </c>
      <c r="Q115" s="194">
        <f>Q111</f>
        <v>0</v>
      </c>
      <c r="R115" s="162">
        <f t="shared" si="51"/>
        <v>0</v>
      </c>
      <c r="S115" s="97"/>
    </row>
    <row r="116" spans="1:19" ht="15" customHeight="1" x14ac:dyDescent="0.2">
      <c r="A116" s="20" t="s">
        <v>204</v>
      </c>
      <c r="B116" s="21" t="s">
        <v>119</v>
      </c>
      <c r="C116" s="20" t="s">
        <v>71</v>
      </c>
      <c r="D116" s="21" t="s">
        <v>121</v>
      </c>
      <c r="E116" s="541"/>
      <c r="F116" s="541"/>
      <c r="G116" s="541"/>
      <c r="H116" s="541"/>
      <c r="I116" s="541"/>
      <c r="J116" s="541"/>
      <c r="K116" s="541"/>
      <c r="L116" s="541"/>
      <c r="M116" s="541"/>
      <c r="N116" s="541"/>
      <c r="O116" s="158">
        <f>O112</f>
        <v>1</v>
      </c>
      <c r="P116" s="194">
        <v>12</v>
      </c>
      <c r="Q116" s="194">
        <f>Q111</f>
        <v>0</v>
      </c>
      <c r="R116" s="162">
        <f t="shared" si="51"/>
        <v>0</v>
      </c>
      <c r="S116" s="97"/>
    </row>
    <row r="117" spans="1:19" ht="15" customHeight="1" x14ac:dyDescent="0.2">
      <c r="A117" s="4"/>
      <c r="B117" s="4"/>
      <c r="C117" s="4"/>
      <c r="D117" s="4"/>
      <c r="E117" s="115"/>
      <c r="F117" s="115"/>
      <c r="G117" s="115"/>
      <c r="H117" s="115"/>
      <c r="I117" s="115"/>
      <c r="J117" s="115"/>
      <c r="K117" s="115"/>
      <c r="L117" s="115"/>
      <c r="M117" s="115"/>
      <c r="N117" s="192"/>
      <c r="O117" s="115"/>
      <c r="P117" s="115"/>
      <c r="Q117" s="115"/>
      <c r="R117" s="173"/>
      <c r="S117" s="225"/>
    </row>
    <row r="118" spans="1:19" ht="15" customHeight="1" x14ac:dyDescent="0.2">
      <c r="A118" s="19" t="s">
        <v>205</v>
      </c>
      <c r="B118" s="19" t="s">
        <v>931</v>
      </c>
      <c r="C118" s="4"/>
      <c r="D118" s="4"/>
      <c r="E118" s="115"/>
      <c r="F118" s="115"/>
      <c r="G118" s="115"/>
      <c r="H118" s="115"/>
      <c r="I118" s="115"/>
      <c r="J118" s="115"/>
      <c r="K118" s="115"/>
      <c r="L118" s="115"/>
      <c r="M118" s="115"/>
      <c r="N118" s="192"/>
      <c r="O118" s="115"/>
      <c r="P118" s="310" t="s">
        <v>568</v>
      </c>
      <c r="Q118" s="377"/>
      <c r="R118" s="173"/>
      <c r="S118" s="225" t="s">
        <v>1077</v>
      </c>
    </row>
    <row r="119" spans="1:19" ht="15" customHeight="1" x14ac:dyDescent="0.2">
      <c r="A119" s="20" t="s">
        <v>206</v>
      </c>
      <c r="B119" s="21" t="s">
        <v>117</v>
      </c>
      <c r="C119" s="20" t="s">
        <v>32</v>
      </c>
      <c r="D119" s="21" t="s">
        <v>121</v>
      </c>
      <c r="E119" s="541"/>
      <c r="F119" s="541"/>
      <c r="G119" s="541"/>
      <c r="H119" s="541"/>
      <c r="I119" s="541"/>
      <c r="J119" s="541"/>
      <c r="K119" s="541"/>
      <c r="L119" s="541"/>
      <c r="M119" s="541"/>
      <c r="N119" s="541"/>
      <c r="O119" s="176">
        <f>IF(O120&gt;0,O120*3)</f>
        <v>3</v>
      </c>
      <c r="P119" s="194">
        <v>90</v>
      </c>
      <c r="Q119" s="194">
        <f>Q118</f>
        <v>0</v>
      </c>
      <c r="R119" s="162">
        <f>O119*P119*Q119</f>
        <v>0</v>
      </c>
      <c r="S119" s="97"/>
    </row>
    <row r="120" spans="1:19" ht="15" customHeight="1" x14ac:dyDescent="0.2">
      <c r="A120" s="20" t="s">
        <v>207</v>
      </c>
      <c r="B120" s="21" t="s">
        <v>120</v>
      </c>
      <c r="C120" s="20" t="s">
        <v>63</v>
      </c>
      <c r="D120" s="21" t="s">
        <v>121</v>
      </c>
      <c r="E120" s="541"/>
      <c r="F120" s="541"/>
      <c r="G120" s="541"/>
      <c r="H120" s="541"/>
      <c r="I120" s="541"/>
      <c r="J120" s="541"/>
      <c r="K120" s="541"/>
      <c r="L120" s="541"/>
      <c r="M120" s="541"/>
      <c r="N120" s="541"/>
      <c r="O120" s="176">
        <v>1</v>
      </c>
      <c r="P120" s="194">
        <v>1372</v>
      </c>
      <c r="Q120" s="194">
        <f>Q119</f>
        <v>0</v>
      </c>
      <c r="R120" s="162">
        <f t="shared" ref="R120:R124" si="52">O120*P120*Q120</f>
        <v>0</v>
      </c>
      <c r="S120" s="97"/>
    </row>
    <row r="121" spans="1:19" ht="15" customHeight="1" x14ac:dyDescent="0.2">
      <c r="A121" s="20" t="s">
        <v>208</v>
      </c>
      <c r="B121" s="21" t="s">
        <v>116</v>
      </c>
      <c r="C121" s="20" t="s">
        <v>71</v>
      </c>
      <c r="D121" s="21" t="s">
        <v>121</v>
      </c>
      <c r="E121" s="541"/>
      <c r="F121" s="541"/>
      <c r="G121" s="541"/>
      <c r="H121" s="541"/>
      <c r="I121" s="541"/>
      <c r="J121" s="541"/>
      <c r="K121" s="541"/>
      <c r="L121" s="541"/>
      <c r="M121" s="541"/>
      <c r="N121" s="541"/>
      <c r="O121" s="176">
        <f>IF(O120&gt;0,O120*6)</f>
        <v>6</v>
      </c>
      <c r="P121" s="194">
        <v>25</v>
      </c>
      <c r="Q121" s="194">
        <f>Q119</f>
        <v>0</v>
      </c>
      <c r="R121" s="162">
        <f t="shared" si="52"/>
        <v>0</v>
      </c>
      <c r="S121" s="97"/>
    </row>
    <row r="122" spans="1:19" ht="15" customHeight="1" x14ac:dyDescent="0.2">
      <c r="A122" s="20" t="s">
        <v>209</v>
      </c>
      <c r="B122" s="21" t="s">
        <v>378</v>
      </c>
      <c r="C122" s="20" t="s">
        <v>71</v>
      </c>
      <c r="D122" s="21" t="s">
        <v>121</v>
      </c>
      <c r="E122" s="541"/>
      <c r="F122" s="541"/>
      <c r="G122" s="541"/>
      <c r="H122" s="541"/>
      <c r="I122" s="541"/>
      <c r="J122" s="541"/>
      <c r="K122" s="541"/>
      <c r="L122" s="541"/>
      <c r="M122" s="541"/>
      <c r="N122" s="541"/>
      <c r="O122" s="176">
        <f>IF(O120&gt;0,O120*6)</f>
        <v>6</v>
      </c>
      <c r="P122" s="194">
        <f>20</f>
        <v>20</v>
      </c>
      <c r="Q122" s="194">
        <f>Q119</f>
        <v>0</v>
      </c>
      <c r="R122" s="162">
        <f t="shared" si="52"/>
        <v>0</v>
      </c>
      <c r="S122" s="97"/>
    </row>
    <row r="123" spans="1:19" ht="15" customHeight="1" x14ac:dyDescent="0.2">
      <c r="A123" s="20" t="s">
        <v>210</v>
      </c>
      <c r="B123" s="21" t="s">
        <v>118</v>
      </c>
      <c r="C123" s="20" t="s">
        <v>71</v>
      </c>
      <c r="D123" s="21" t="s">
        <v>121</v>
      </c>
      <c r="E123" s="541"/>
      <c r="F123" s="541"/>
      <c r="G123" s="541"/>
      <c r="H123" s="541"/>
      <c r="I123" s="541"/>
      <c r="J123" s="541"/>
      <c r="K123" s="541"/>
      <c r="L123" s="541"/>
      <c r="M123" s="541"/>
      <c r="N123" s="541"/>
      <c r="O123" s="176">
        <f>IF(O120&gt;0,O120*2)</f>
        <v>2</v>
      </c>
      <c r="P123" s="194">
        <v>15</v>
      </c>
      <c r="Q123" s="194">
        <f>Q119</f>
        <v>0</v>
      </c>
      <c r="R123" s="162">
        <f t="shared" si="52"/>
        <v>0</v>
      </c>
      <c r="S123" s="97"/>
    </row>
    <row r="124" spans="1:19" ht="15" customHeight="1" x14ac:dyDescent="0.2">
      <c r="A124" s="20" t="s">
        <v>211</v>
      </c>
      <c r="B124" s="21" t="s">
        <v>971</v>
      </c>
      <c r="C124" s="20" t="s">
        <v>71</v>
      </c>
      <c r="D124" s="21" t="s">
        <v>121</v>
      </c>
      <c r="E124" s="541"/>
      <c r="F124" s="541"/>
      <c r="G124" s="541"/>
      <c r="H124" s="541"/>
      <c r="I124" s="541"/>
      <c r="J124" s="541"/>
      <c r="K124" s="541"/>
      <c r="L124" s="541"/>
      <c r="M124" s="541"/>
      <c r="N124" s="541"/>
      <c r="O124" s="158">
        <f>O120</f>
        <v>1</v>
      </c>
      <c r="P124" s="194">
        <v>15</v>
      </c>
      <c r="Q124" s="194">
        <f>Q119</f>
        <v>0</v>
      </c>
      <c r="R124" s="162">
        <f t="shared" si="52"/>
        <v>0</v>
      </c>
      <c r="S124" s="97"/>
    </row>
    <row r="125" spans="1:19" ht="15" customHeight="1" x14ac:dyDescent="0.2">
      <c r="A125" s="4"/>
      <c r="B125" s="4"/>
      <c r="C125" s="4"/>
      <c r="D125" s="4"/>
      <c r="E125" s="115"/>
      <c r="F125" s="115"/>
      <c r="G125" s="115"/>
      <c r="H125" s="115"/>
      <c r="I125" s="115"/>
      <c r="J125" s="115"/>
      <c r="K125" s="115"/>
      <c r="L125" s="115"/>
      <c r="M125" s="115"/>
      <c r="N125" s="192"/>
      <c r="O125" s="115"/>
      <c r="P125" s="189"/>
      <c r="Q125" s="115"/>
      <c r="R125" s="173"/>
      <c r="S125" s="225"/>
    </row>
    <row r="126" spans="1:19" ht="15" customHeight="1" x14ac:dyDescent="0.2">
      <c r="A126" s="19" t="s">
        <v>212</v>
      </c>
      <c r="B126" s="19" t="s">
        <v>0</v>
      </c>
      <c r="C126" s="4"/>
      <c r="D126" s="4"/>
      <c r="E126" s="115"/>
      <c r="F126" s="115"/>
      <c r="G126" s="115"/>
      <c r="H126" s="115"/>
      <c r="I126" s="115"/>
      <c r="J126" s="115"/>
      <c r="K126" s="115"/>
      <c r="L126" s="115"/>
      <c r="M126" s="115"/>
      <c r="N126" s="192"/>
      <c r="O126" s="115"/>
      <c r="P126" s="676" t="s">
        <v>569</v>
      </c>
      <c r="Q126" s="677"/>
      <c r="R126" s="173"/>
      <c r="S126" s="225" t="s">
        <v>1077</v>
      </c>
    </row>
    <row r="127" spans="1:19" ht="15" customHeight="1" x14ac:dyDescent="0.2">
      <c r="A127" s="20" t="s">
        <v>426</v>
      </c>
      <c r="B127" s="21" t="s">
        <v>327</v>
      </c>
      <c r="C127" s="20" t="s">
        <v>63</v>
      </c>
      <c r="D127" s="21" t="s">
        <v>121</v>
      </c>
      <c r="E127" s="541"/>
      <c r="F127" s="541"/>
      <c r="G127" s="541"/>
      <c r="H127" s="541"/>
      <c r="I127" s="541"/>
      <c r="J127" s="541"/>
      <c r="K127" s="541"/>
      <c r="L127" s="541"/>
      <c r="M127" s="541"/>
      <c r="N127" s="541"/>
      <c r="O127" s="158">
        <v>1</v>
      </c>
      <c r="P127" s="194">
        <v>200</v>
      </c>
      <c r="Q127" s="377"/>
      <c r="R127" s="162">
        <f>O127*P127*Q127</f>
        <v>0</v>
      </c>
      <c r="S127" s="97"/>
    </row>
    <row r="128" spans="1:19" ht="15" customHeight="1" x14ac:dyDescent="0.2">
      <c r="A128" s="20" t="s">
        <v>427</v>
      </c>
      <c r="B128" s="21" t="s">
        <v>328</v>
      </c>
      <c r="C128" s="20" t="s">
        <v>63</v>
      </c>
      <c r="D128" s="21" t="s">
        <v>121</v>
      </c>
      <c r="E128" s="541"/>
      <c r="F128" s="541"/>
      <c r="G128" s="541"/>
      <c r="H128" s="541"/>
      <c r="I128" s="541"/>
      <c r="J128" s="541"/>
      <c r="K128" s="541"/>
      <c r="L128" s="541"/>
      <c r="M128" s="541"/>
      <c r="N128" s="541"/>
      <c r="O128" s="158">
        <v>1</v>
      </c>
      <c r="P128" s="194">
        <v>150</v>
      </c>
      <c r="Q128" s="377"/>
      <c r="R128" s="162">
        <f t="shared" ref="R128:R129" si="53">O128*P128*Q128</f>
        <v>0</v>
      </c>
      <c r="S128" s="97"/>
    </row>
    <row r="129" spans="1:19" ht="15" customHeight="1" x14ac:dyDescent="0.2">
      <c r="A129" s="20" t="s">
        <v>428</v>
      </c>
      <c r="B129" s="21" t="s">
        <v>329</v>
      </c>
      <c r="C129" s="20" t="s">
        <v>63</v>
      </c>
      <c r="D129" s="21" t="s">
        <v>121</v>
      </c>
      <c r="E129" s="541"/>
      <c r="F129" s="541"/>
      <c r="G129" s="541"/>
      <c r="H129" s="541"/>
      <c r="I129" s="541"/>
      <c r="J129" s="541"/>
      <c r="K129" s="541"/>
      <c r="L129" s="541"/>
      <c r="M129" s="541"/>
      <c r="N129" s="541"/>
      <c r="O129" s="158">
        <v>1</v>
      </c>
      <c r="P129" s="194">
        <v>100</v>
      </c>
      <c r="Q129" s="377"/>
      <c r="R129" s="162">
        <f t="shared" si="53"/>
        <v>0</v>
      </c>
      <c r="S129" s="97"/>
    </row>
    <row r="130" spans="1:19" ht="15" customHeight="1" x14ac:dyDescent="0.2">
      <c r="A130" s="4"/>
      <c r="B130" s="4"/>
      <c r="C130" s="4"/>
      <c r="D130" s="4"/>
      <c r="E130" s="115"/>
      <c r="F130" s="115"/>
      <c r="G130" s="115"/>
      <c r="H130" s="115"/>
      <c r="I130" s="115"/>
      <c r="J130" s="115"/>
      <c r="K130" s="115"/>
      <c r="L130" s="115"/>
      <c r="M130" s="115"/>
      <c r="N130" s="192"/>
      <c r="O130" s="115"/>
      <c r="P130" s="189"/>
      <c r="Q130" s="115"/>
      <c r="R130" s="173"/>
      <c r="S130" s="225"/>
    </row>
    <row r="131" spans="1:19" ht="15" customHeight="1" x14ac:dyDescent="0.2">
      <c r="A131" s="19" t="s">
        <v>213</v>
      </c>
      <c r="B131" s="19" t="s">
        <v>944</v>
      </c>
      <c r="C131" s="4"/>
      <c r="D131" s="4"/>
      <c r="E131" s="115"/>
      <c r="F131" s="115"/>
      <c r="G131" s="115"/>
      <c r="H131" s="115"/>
      <c r="I131" s="115"/>
      <c r="J131" s="115"/>
      <c r="K131" s="115"/>
      <c r="L131" s="115"/>
      <c r="M131" s="115"/>
      <c r="N131" s="192"/>
      <c r="O131" s="115"/>
      <c r="P131" s="189"/>
      <c r="Q131" s="115"/>
      <c r="R131" s="173"/>
      <c r="S131" s="225"/>
    </row>
    <row r="132" spans="1:19" ht="15" customHeight="1" x14ac:dyDescent="0.2">
      <c r="A132" s="24" t="s">
        <v>214</v>
      </c>
      <c r="B132" s="21" t="s">
        <v>942</v>
      </c>
      <c r="C132" s="20" t="s">
        <v>18</v>
      </c>
      <c r="D132" s="21" t="s">
        <v>121</v>
      </c>
      <c r="E132" s="545"/>
      <c r="F132" s="545"/>
      <c r="G132" s="545"/>
      <c r="H132" s="545"/>
      <c r="I132" s="545"/>
      <c r="J132" s="545"/>
      <c r="K132" s="545"/>
      <c r="L132" s="545"/>
      <c r="M132" s="545"/>
      <c r="N132" s="545"/>
      <c r="O132" s="377"/>
      <c r="P132" s="194" t="s">
        <v>524</v>
      </c>
      <c r="Q132" s="194">
        <v>10</v>
      </c>
      <c r="R132" s="162">
        <f>Q132*O132</f>
        <v>0</v>
      </c>
      <c r="S132" s="97"/>
    </row>
    <row r="133" spans="1:19" ht="15" customHeight="1" x14ac:dyDescent="0.2">
      <c r="A133" s="24" t="s">
        <v>847</v>
      </c>
      <c r="B133" s="26" t="s">
        <v>943</v>
      </c>
      <c r="C133" s="24" t="s">
        <v>71</v>
      </c>
      <c r="D133" s="21" t="s">
        <v>121</v>
      </c>
      <c r="E133" s="545"/>
      <c r="F133" s="545"/>
      <c r="G133" s="545"/>
      <c r="H133" s="545"/>
      <c r="I133" s="545"/>
      <c r="J133" s="545"/>
      <c r="K133" s="545"/>
      <c r="L133" s="545"/>
      <c r="M133" s="545"/>
      <c r="N133" s="545"/>
      <c r="O133" s="158">
        <f>O132</f>
        <v>0</v>
      </c>
      <c r="P133" s="194" t="s">
        <v>524</v>
      </c>
      <c r="Q133" s="194">
        <v>7</v>
      </c>
      <c r="R133" s="162">
        <f>Q133*O133</f>
        <v>0</v>
      </c>
      <c r="S133" s="97"/>
    </row>
    <row r="134" spans="1:19" ht="15" customHeight="1" x14ac:dyDescent="0.2">
      <c r="A134" s="24" t="s">
        <v>848</v>
      </c>
      <c r="B134" s="21" t="s">
        <v>919</v>
      </c>
      <c r="C134" s="20" t="s">
        <v>18</v>
      </c>
      <c r="D134" s="21" t="s">
        <v>121</v>
      </c>
      <c r="E134" s="545"/>
      <c r="F134" s="545"/>
      <c r="G134" s="545"/>
      <c r="H134" s="545"/>
      <c r="I134" s="545"/>
      <c r="J134" s="545"/>
      <c r="K134" s="545"/>
      <c r="L134" s="545"/>
      <c r="M134" s="545"/>
      <c r="N134" s="545"/>
      <c r="O134" s="377"/>
      <c r="P134" s="194" t="s">
        <v>524</v>
      </c>
      <c r="Q134" s="194">
        <v>21</v>
      </c>
      <c r="R134" s="162">
        <f>Q134*O134</f>
        <v>0</v>
      </c>
      <c r="S134" s="97"/>
    </row>
    <row r="135" spans="1:19" ht="15" customHeight="1" x14ac:dyDescent="0.2">
      <c r="A135" s="24" t="s">
        <v>849</v>
      </c>
      <c r="B135" s="21" t="s">
        <v>553</v>
      </c>
      <c r="C135" s="20" t="s">
        <v>18</v>
      </c>
      <c r="D135" s="21" t="s">
        <v>121</v>
      </c>
      <c r="E135" s="545"/>
      <c r="F135" s="545"/>
      <c r="G135" s="545"/>
      <c r="H135" s="545"/>
      <c r="I135" s="545"/>
      <c r="J135" s="545"/>
      <c r="K135" s="545"/>
      <c r="L135" s="545"/>
      <c r="M135" s="545"/>
      <c r="N135" s="545"/>
      <c r="O135" s="377"/>
      <c r="P135" s="194" t="s">
        <v>524</v>
      </c>
      <c r="Q135" s="194">
        <v>21</v>
      </c>
      <c r="R135" s="162">
        <f>Q135*O135</f>
        <v>0</v>
      </c>
      <c r="S135" s="97"/>
    </row>
    <row r="136" spans="1:19" ht="15" customHeight="1" x14ac:dyDescent="0.2">
      <c r="A136" s="24" t="s">
        <v>850</v>
      </c>
      <c r="B136" s="21" t="s">
        <v>561</v>
      </c>
      <c r="C136" s="20" t="s">
        <v>18</v>
      </c>
      <c r="D136" s="21" t="s">
        <v>121</v>
      </c>
      <c r="E136" s="545"/>
      <c r="F136" s="545"/>
      <c r="G136" s="545"/>
      <c r="H136" s="545"/>
      <c r="I136" s="545"/>
      <c r="J136" s="545"/>
      <c r="K136" s="545"/>
      <c r="L136" s="545"/>
      <c r="M136" s="545"/>
      <c r="N136" s="545"/>
      <c r="O136" s="377"/>
      <c r="P136" s="194" t="s">
        <v>524</v>
      </c>
      <c r="Q136" s="194">
        <v>21</v>
      </c>
      <c r="R136" s="162">
        <f t="shared" ref="R136:R140" si="54">Q136*O136</f>
        <v>0</v>
      </c>
      <c r="S136" s="97"/>
    </row>
    <row r="137" spans="1:19" ht="15" customHeight="1" x14ac:dyDescent="0.2">
      <c r="A137" s="24" t="s">
        <v>851</v>
      </c>
      <c r="B137" s="21" t="s">
        <v>1078</v>
      </c>
      <c r="C137" s="20" t="s">
        <v>18</v>
      </c>
      <c r="D137" s="21" t="s">
        <v>121</v>
      </c>
      <c r="E137" s="545"/>
      <c r="F137" s="545"/>
      <c r="G137" s="545"/>
      <c r="H137" s="545"/>
      <c r="I137" s="545"/>
      <c r="J137" s="545"/>
      <c r="K137" s="545"/>
      <c r="L137" s="545"/>
      <c r="M137" s="545"/>
      <c r="N137" s="545"/>
      <c r="O137" s="377"/>
      <c r="P137" s="194" t="s">
        <v>524</v>
      </c>
      <c r="Q137" s="194">
        <v>21</v>
      </c>
      <c r="R137" s="162">
        <f t="shared" si="54"/>
        <v>0</v>
      </c>
      <c r="S137" s="97"/>
    </row>
    <row r="138" spans="1:19" ht="15" customHeight="1" x14ac:dyDescent="0.2">
      <c r="A138" s="24" t="s">
        <v>852</v>
      </c>
      <c r="B138" s="21" t="s">
        <v>15</v>
      </c>
      <c r="C138" s="20" t="s">
        <v>25</v>
      </c>
      <c r="D138" s="21" t="s">
        <v>121</v>
      </c>
      <c r="E138" s="545"/>
      <c r="F138" s="545"/>
      <c r="G138" s="545"/>
      <c r="H138" s="545"/>
      <c r="I138" s="545"/>
      <c r="J138" s="545"/>
      <c r="K138" s="545"/>
      <c r="L138" s="545"/>
      <c r="M138" s="545"/>
      <c r="N138" s="545"/>
      <c r="O138" s="377"/>
      <c r="P138" s="194" t="s">
        <v>524</v>
      </c>
      <c r="Q138" s="194">
        <v>21</v>
      </c>
      <c r="R138" s="162">
        <f t="shared" si="54"/>
        <v>0</v>
      </c>
      <c r="S138" s="97"/>
    </row>
    <row r="139" spans="1:19" ht="15" customHeight="1" x14ac:dyDescent="0.2">
      <c r="A139" s="24" t="s">
        <v>920</v>
      </c>
      <c r="B139" s="21" t="s">
        <v>945</v>
      </c>
      <c r="C139" s="20" t="s">
        <v>25</v>
      </c>
      <c r="D139" s="21" t="s">
        <v>121</v>
      </c>
      <c r="E139" s="545"/>
      <c r="F139" s="545"/>
      <c r="G139" s="545"/>
      <c r="H139" s="545"/>
      <c r="I139" s="545"/>
      <c r="J139" s="545"/>
      <c r="K139" s="545"/>
      <c r="L139" s="545"/>
      <c r="M139" s="545"/>
      <c r="N139" s="545"/>
      <c r="O139" s="377"/>
      <c r="P139" s="194" t="s">
        <v>524</v>
      </c>
      <c r="Q139" s="194">
        <v>21</v>
      </c>
      <c r="R139" s="162">
        <f t="shared" si="54"/>
        <v>0</v>
      </c>
      <c r="S139" s="97"/>
    </row>
    <row r="140" spans="1:19" ht="15" customHeight="1" x14ac:dyDescent="0.2">
      <c r="A140" s="24" t="s">
        <v>853</v>
      </c>
      <c r="B140" s="26" t="s">
        <v>40</v>
      </c>
      <c r="C140" s="20" t="s">
        <v>71</v>
      </c>
      <c r="D140" s="21" t="s">
        <v>121</v>
      </c>
      <c r="E140" s="545"/>
      <c r="F140" s="545"/>
      <c r="G140" s="545"/>
      <c r="H140" s="545"/>
      <c r="I140" s="545"/>
      <c r="J140" s="545"/>
      <c r="K140" s="545"/>
      <c r="L140" s="545"/>
      <c r="M140" s="545"/>
      <c r="N140" s="545"/>
      <c r="O140" s="377"/>
      <c r="P140" s="194" t="s">
        <v>524</v>
      </c>
      <c r="Q140" s="194">
        <v>6</v>
      </c>
      <c r="R140" s="162">
        <f t="shared" si="54"/>
        <v>0</v>
      </c>
      <c r="S140" s="97"/>
    </row>
    <row r="141" spans="1:19" ht="15" customHeight="1" x14ac:dyDescent="0.2">
      <c r="A141" s="24" t="s">
        <v>854</v>
      </c>
      <c r="B141" s="21" t="s">
        <v>946</v>
      </c>
      <c r="C141" s="20" t="s">
        <v>71</v>
      </c>
      <c r="D141" s="21" t="s">
        <v>121</v>
      </c>
      <c r="E141" s="545"/>
      <c r="F141" s="545"/>
      <c r="G141" s="545"/>
      <c r="H141" s="545"/>
      <c r="I141" s="545"/>
      <c r="J141" s="545"/>
      <c r="K141" s="545"/>
      <c r="L141" s="545"/>
      <c r="M141" s="545"/>
      <c r="N141" s="545"/>
      <c r="O141" s="377"/>
      <c r="P141" s="194" t="s">
        <v>524</v>
      </c>
      <c r="Q141" s="194">
        <v>4</v>
      </c>
      <c r="R141" s="162">
        <f>Q141*O141</f>
        <v>0</v>
      </c>
      <c r="S141" s="97"/>
    </row>
    <row r="142" spans="1:19" ht="15" customHeight="1" x14ac:dyDescent="0.2">
      <c r="A142" s="4"/>
      <c r="B142" s="4"/>
      <c r="C142" s="4"/>
      <c r="D142" s="4"/>
      <c r="E142" s="115"/>
      <c r="F142" s="115"/>
      <c r="G142" s="115"/>
      <c r="H142" s="115"/>
      <c r="I142" s="115"/>
      <c r="J142" s="115"/>
      <c r="K142" s="115"/>
      <c r="L142" s="115"/>
      <c r="M142" s="115"/>
      <c r="N142" s="192"/>
      <c r="O142" s="115"/>
      <c r="P142" s="189"/>
      <c r="Q142" s="115"/>
      <c r="R142" s="173"/>
      <c r="S142" s="225"/>
    </row>
    <row r="143" spans="1:19" ht="15" customHeight="1" x14ac:dyDescent="0.2">
      <c r="A143" s="19" t="s">
        <v>319</v>
      </c>
      <c r="B143" s="40" t="s">
        <v>856</v>
      </c>
      <c r="C143" s="4"/>
      <c r="D143" s="4"/>
      <c r="E143" s="115"/>
      <c r="F143" s="115"/>
      <c r="G143" s="115"/>
      <c r="H143" s="115"/>
      <c r="I143" s="115"/>
      <c r="J143" s="115"/>
      <c r="K143" s="115"/>
      <c r="L143" s="115"/>
      <c r="M143" s="115"/>
      <c r="N143" s="192"/>
      <c r="O143" s="115"/>
      <c r="P143" s="189"/>
      <c r="Q143" s="115"/>
      <c r="R143" s="173"/>
      <c r="S143" s="225"/>
    </row>
    <row r="144" spans="1:19" ht="15" customHeight="1" x14ac:dyDescent="0.2">
      <c r="A144" s="24" t="s">
        <v>320</v>
      </c>
      <c r="B144" s="21" t="s">
        <v>45</v>
      </c>
      <c r="C144" s="20" t="s">
        <v>63</v>
      </c>
      <c r="D144" s="21" t="s">
        <v>121</v>
      </c>
      <c r="E144" s="542"/>
      <c r="F144" s="542"/>
      <c r="G144" s="542"/>
      <c r="H144" s="542"/>
      <c r="I144" s="542"/>
      <c r="J144" s="542"/>
      <c r="K144" s="542"/>
      <c r="L144" s="542"/>
      <c r="M144" s="542"/>
      <c r="N144" s="542"/>
      <c r="O144" s="195">
        <f>IF($O$11&gt;0,1,0)</f>
        <v>0</v>
      </c>
      <c r="P144" s="194" t="s">
        <v>524</v>
      </c>
      <c r="Q144" s="194">
        <v>20</v>
      </c>
      <c r="R144" s="162">
        <f>O144*Q144</f>
        <v>0</v>
      </c>
      <c r="S144" s="97"/>
    </row>
    <row r="145" spans="1:19" ht="15" customHeight="1" x14ac:dyDescent="0.2">
      <c r="A145" s="24" t="s">
        <v>321</v>
      </c>
      <c r="B145" s="26" t="s">
        <v>66</v>
      </c>
      <c r="C145" s="20" t="s">
        <v>63</v>
      </c>
      <c r="D145" s="21" t="s">
        <v>121</v>
      </c>
      <c r="E145" s="542"/>
      <c r="F145" s="542"/>
      <c r="G145" s="542"/>
      <c r="H145" s="542"/>
      <c r="I145" s="542"/>
      <c r="J145" s="542"/>
      <c r="K145" s="542"/>
      <c r="L145" s="542"/>
      <c r="M145" s="542"/>
      <c r="N145" s="542"/>
      <c r="O145" s="378"/>
      <c r="P145" s="194" t="s">
        <v>524</v>
      </c>
      <c r="Q145" s="194">
        <v>30</v>
      </c>
      <c r="R145" s="162">
        <f>O145*Q145</f>
        <v>0</v>
      </c>
      <c r="S145" s="97"/>
    </row>
    <row r="146" spans="1:19" ht="15" customHeight="1" x14ac:dyDescent="0.2">
      <c r="A146" s="24" t="s">
        <v>322</v>
      </c>
      <c r="B146" s="26" t="s">
        <v>543</v>
      </c>
      <c r="C146" s="20" t="s">
        <v>32</v>
      </c>
      <c r="D146" s="21" t="s">
        <v>815</v>
      </c>
      <c r="E146" s="378"/>
      <c r="F146" s="378"/>
      <c r="G146" s="378"/>
      <c r="H146" s="378"/>
      <c r="I146" s="378"/>
      <c r="J146" s="378"/>
      <c r="K146" s="378"/>
      <c r="L146" s="378"/>
      <c r="M146" s="378"/>
      <c r="N146" s="378"/>
      <c r="O146" s="195">
        <f>SUM(E146:N146)</f>
        <v>0</v>
      </c>
      <c r="P146" s="194">
        <v>2.8</v>
      </c>
      <c r="Q146" s="194" t="s">
        <v>524</v>
      </c>
      <c r="R146" s="162">
        <f>_xlfn.CEILING.MATH(O146*P146)</f>
        <v>0</v>
      </c>
      <c r="S146" s="97"/>
    </row>
    <row r="147" spans="1:19" ht="15" customHeight="1" x14ac:dyDescent="0.2">
      <c r="A147" s="24" t="s">
        <v>323</v>
      </c>
      <c r="B147" s="21" t="s">
        <v>5</v>
      </c>
      <c r="C147" s="20" t="s">
        <v>137</v>
      </c>
      <c r="D147" s="21" t="s">
        <v>552</v>
      </c>
      <c r="E147" s="378"/>
      <c r="F147" s="378"/>
      <c r="G147" s="378"/>
      <c r="H147" s="378"/>
      <c r="I147" s="378"/>
      <c r="J147" s="378"/>
      <c r="K147" s="378"/>
      <c r="L147" s="378"/>
      <c r="M147" s="378"/>
      <c r="N147" s="378"/>
      <c r="O147" s="195">
        <f>SUM(E147:N147)</f>
        <v>0</v>
      </c>
      <c r="P147" s="194">
        <v>15</v>
      </c>
      <c r="Q147" s="194" t="s">
        <v>524</v>
      </c>
      <c r="R147" s="162">
        <f>_xlfn.CEILING.MATH(P147*O147)</f>
        <v>0</v>
      </c>
      <c r="S147" s="97"/>
    </row>
    <row r="148" spans="1:19" ht="15" customHeight="1" x14ac:dyDescent="0.2">
      <c r="A148" s="24" t="s">
        <v>411</v>
      </c>
      <c r="B148" s="21" t="s">
        <v>1120</v>
      </c>
      <c r="C148" s="20" t="s">
        <v>137</v>
      </c>
      <c r="D148" s="21" t="s">
        <v>552</v>
      </c>
      <c r="E148" s="542">
        <f t="shared" ref="E148:N148" si="55">E11</f>
        <v>0</v>
      </c>
      <c r="F148" s="542">
        <f t="shared" si="55"/>
        <v>0</v>
      </c>
      <c r="G148" s="542">
        <f t="shared" si="55"/>
        <v>0</v>
      </c>
      <c r="H148" s="542">
        <f t="shared" si="55"/>
        <v>0</v>
      </c>
      <c r="I148" s="542">
        <f t="shared" si="55"/>
        <v>0</v>
      </c>
      <c r="J148" s="542">
        <f t="shared" si="55"/>
        <v>0</v>
      </c>
      <c r="K148" s="542">
        <f t="shared" si="55"/>
        <v>0</v>
      </c>
      <c r="L148" s="542">
        <f t="shared" si="55"/>
        <v>0</v>
      </c>
      <c r="M148" s="542">
        <f t="shared" si="55"/>
        <v>0</v>
      </c>
      <c r="N148" s="542">
        <f t="shared" si="55"/>
        <v>0</v>
      </c>
      <c r="O148" s="195">
        <f>SUM(E148:N148)/4</f>
        <v>0</v>
      </c>
      <c r="P148" s="194">
        <v>15</v>
      </c>
      <c r="Q148" s="194" t="s">
        <v>524</v>
      </c>
      <c r="R148" s="162">
        <f>(P148*O148)</f>
        <v>0</v>
      </c>
      <c r="S148" s="97"/>
    </row>
    <row r="149" spans="1:19" ht="15" customHeight="1" x14ac:dyDescent="0.2">
      <c r="A149" s="24" t="s">
        <v>412</v>
      </c>
      <c r="B149" s="29" t="s">
        <v>822</v>
      </c>
      <c r="C149" s="20" t="s">
        <v>137</v>
      </c>
      <c r="D149" s="21" t="s">
        <v>815</v>
      </c>
      <c r="E149" s="542">
        <f t="shared" ref="E149:N149" si="56">_xlfn.CEILING.MATH(E11)</f>
        <v>0</v>
      </c>
      <c r="F149" s="542">
        <f t="shared" si="56"/>
        <v>0</v>
      </c>
      <c r="G149" s="542">
        <f t="shared" si="56"/>
        <v>0</v>
      </c>
      <c r="H149" s="542">
        <f t="shared" si="56"/>
        <v>0</v>
      </c>
      <c r="I149" s="542">
        <f t="shared" si="56"/>
        <v>0</v>
      </c>
      <c r="J149" s="542">
        <f t="shared" si="56"/>
        <v>0</v>
      </c>
      <c r="K149" s="542">
        <f t="shared" si="56"/>
        <v>0</v>
      </c>
      <c r="L149" s="542">
        <f t="shared" si="56"/>
        <v>0</v>
      </c>
      <c r="M149" s="542">
        <f t="shared" si="56"/>
        <v>0</v>
      </c>
      <c r="N149" s="542">
        <f t="shared" si="56"/>
        <v>0</v>
      </c>
      <c r="O149" s="195">
        <f>IF(($E$11)+($F$11)&gt;0,225,0)+IF(($G$11)+($H$11)&gt;0,225,0)+IF(($I$11)+($J$11)&gt;0,225,0)+IF(($K$11)+($L$11)&gt;0,225,0)+IF(($M$11)+($N$11)&gt;0,225,0)</f>
        <v>0</v>
      </c>
      <c r="P149" s="194" t="s">
        <v>524</v>
      </c>
      <c r="Q149" s="194">
        <v>1.3</v>
      </c>
      <c r="R149" s="162">
        <f>_xlfn.CEILING.MATH(O149*Q149)</f>
        <v>0</v>
      </c>
      <c r="S149" s="97"/>
    </row>
    <row r="150" spans="1:19" ht="15" customHeight="1" x14ac:dyDescent="0.2">
      <c r="A150" s="24" t="s">
        <v>413</v>
      </c>
      <c r="B150" s="29" t="s">
        <v>823</v>
      </c>
      <c r="C150" s="20" t="s">
        <v>137</v>
      </c>
      <c r="D150" s="21" t="s">
        <v>815</v>
      </c>
      <c r="E150" s="542">
        <f>_xlfn.CEILING.MATH(IF($E$11&gt;0,1,0))</f>
        <v>0</v>
      </c>
      <c r="F150" s="542">
        <f>_xlfn.CEILING.MATH(IF($F$11&gt;0,1,0))</f>
        <v>0</v>
      </c>
      <c r="G150" s="542">
        <f>_xlfn.CEILING.MATH(IF($G$11&gt;0,1,0))</f>
        <v>0</v>
      </c>
      <c r="H150" s="542">
        <f>_xlfn.CEILING.MATH(IF($H$11&gt;0,1,0))</f>
        <v>0</v>
      </c>
      <c r="I150" s="542">
        <f>_xlfn.CEILING.MATH(IF($I$11&gt;0,1,0))</f>
        <v>0</v>
      </c>
      <c r="J150" s="542">
        <f>_xlfn.CEILING.MATH(IF($J$11&gt;0,1,0))</f>
        <v>0</v>
      </c>
      <c r="K150" s="542">
        <f>_xlfn.CEILING.MATH(IF($K$11&gt;0,1,0))</f>
        <v>0</v>
      </c>
      <c r="L150" s="542">
        <f>_xlfn.CEILING.MATH(IF($L$11&gt;0,1,0))</f>
        <v>0</v>
      </c>
      <c r="M150" s="542">
        <f>_xlfn.CEILING.MATH(IF($M$11&gt;0,1,0))</f>
        <v>0</v>
      </c>
      <c r="N150" s="542">
        <f>_xlfn.CEILING.MATH(IF($N$11&gt;0,1,0))</f>
        <v>0</v>
      </c>
      <c r="O150" s="195">
        <f>IF(($E$11)+($F$11)+($G$11)+($H$11)+($I$11)&gt;0,600,0)+IF(($J$11)+($K$11)+($L$11)+($M$11)+($N$11)&gt;0,600,0)</f>
        <v>0</v>
      </c>
      <c r="P150" s="194" t="s">
        <v>524</v>
      </c>
      <c r="Q150" s="194">
        <v>1</v>
      </c>
      <c r="R150" s="162">
        <f>_xlfn.CEILING.MATH(O150*Q150)</f>
        <v>0</v>
      </c>
      <c r="S150" s="97"/>
    </row>
    <row r="151" spans="1:19" ht="15" customHeight="1" x14ac:dyDescent="0.2">
      <c r="A151" s="24" t="s">
        <v>414</v>
      </c>
      <c r="B151" s="21" t="s">
        <v>886</v>
      </c>
      <c r="C151" s="20" t="s">
        <v>137</v>
      </c>
      <c r="D151" s="21" t="s">
        <v>552</v>
      </c>
      <c r="E151" s="542"/>
      <c r="F151" s="542"/>
      <c r="G151" s="542"/>
      <c r="H151" s="542"/>
      <c r="I151" s="542"/>
      <c r="J151" s="542"/>
      <c r="K151" s="542"/>
      <c r="L151" s="542"/>
      <c r="M151" s="542"/>
      <c r="N151" s="542"/>
      <c r="O151" s="195">
        <v>1</v>
      </c>
      <c r="P151" s="194">
        <v>500</v>
      </c>
      <c r="Q151" s="493"/>
      <c r="R151" s="162">
        <f>_xlfn.CEILING.MATH(P151*Q151)</f>
        <v>0</v>
      </c>
      <c r="S151" s="97"/>
    </row>
    <row r="152" spans="1:19" ht="15" customHeight="1" x14ac:dyDescent="0.2">
      <c r="A152" s="24" t="s">
        <v>415</v>
      </c>
      <c r="B152" s="21" t="s">
        <v>563</v>
      </c>
      <c r="C152" s="20" t="s">
        <v>137</v>
      </c>
      <c r="D152" s="21" t="s">
        <v>552</v>
      </c>
      <c r="E152" s="542"/>
      <c r="F152" s="542"/>
      <c r="G152" s="542"/>
      <c r="H152" s="542"/>
      <c r="I152" s="542"/>
      <c r="J152" s="542"/>
      <c r="K152" s="542"/>
      <c r="L152" s="542"/>
      <c r="M152" s="542"/>
      <c r="N152" s="542"/>
      <c r="O152" s="195">
        <v>1</v>
      </c>
      <c r="P152" s="194">
        <v>900</v>
      </c>
      <c r="Q152" s="493"/>
      <c r="R152" s="162">
        <f>_xlfn.CEILING.MATH(P152*Q152)</f>
        <v>0</v>
      </c>
      <c r="S152" s="97"/>
    </row>
    <row r="153" spans="1:19" ht="15" customHeight="1" x14ac:dyDescent="0.2">
      <c r="A153" s="24" t="s">
        <v>879</v>
      </c>
      <c r="B153" s="21" t="s">
        <v>564</v>
      </c>
      <c r="C153" s="20" t="s">
        <v>137</v>
      </c>
      <c r="D153" s="21" t="s">
        <v>552</v>
      </c>
      <c r="E153" s="542"/>
      <c r="F153" s="542"/>
      <c r="G153" s="542"/>
      <c r="H153" s="542"/>
      <c r="I153" s="542"/>
      <c r="J153" s="542"/>
      <c r="K153" s="542"/>
      <c r="L153" s="542"/>
      <c r="M153" s="542"/>
      <c r="N153" s="542"/>
      <c r="O153" s="195">
        <v>1</v>
      </c>
      <c r="P153" s="194">
        <v>7420</v>
      </c>
      <c r="Q153" s="493"/>
      <c r="R153" s="162">
        <f>_xlfn.CEILING.MATH(P153*Q153)</f>
        <v>0</v>
      </c>
      <c r="S153" s="97"/>
    </row>
    <row r="154" spans="1:19" ht="15" customHeight="1" x14ac:dyDescent="0.2">
      <c r="A154" s="24" t="s">
        <v>880</v>
      </c>
      <c r="B154" s="21" t="s">
        <v>565</v>
      </c>
      <c r="C154" s="20" t="s">
        <v>137</v>
      </c>
      <c r="D154" s="21" t="s">
        <v>552</v>
      </c>
      <c r="E154" s="542"/>
      <c r="F154" s="542"/>
      <c r="G154" s="542"/>
      <c r="H154" s="542"/>
      <c r="I154" s="542"/>
      <c r="J154" s="542"/>
      <c r="K154" s="542"/>
      <c r="L154" s="542"/>
      <c r="M154" s="542"/>
      <c r="N154" s="542"/>
      <c r="O154" s="195">
        <v>1</v>
      </c>
      <c r="P154" s="194">
        <v>10000</v>
      </c>
      <c r="Q154" s="493"/>
      <c r="R154" s="162">
        <f>_xlfn.CEILING.MATH(P154*Q154)</f>
        <v>0</v>
      </c>
      <c r="S154" s="97"/>
    </row>
    <row r="155" spans="1:19" ht="15" customHeight="1" x14ac:dyDescent="0.2">
      <c r="A155" s="4"/>
      <c r="B155" s="4"/>
      <c r="C155" s="4"/>
      <c r="D155" s="4"/>
      <c r="E155" s="115"/>
      <c r="F155" s="115"/>
      <c r="G155" s="115"/>
      <c r="H155" s="115"/>
      <c r="I155" s="115"/>
      <c r="J155" s="115"/>
      <c r="K155" s="115"/>
      <c r="L155" s="115"/>
      <c r="M155" s="115"/>
      <c r="N155" s="192"/>
      <c r="O155" s="115"/>
      <c r="P155" s="189"/>
      <c r="Q155" s="115"/>
      <c r="R155" s="173"/>
      <c r="S155" s="225"/>
    </row>
    <row r="156" spans="1:19" ht="15" customHeight="1" x14ac:dyDescent="0.2">
      <c r="A156" s="19" t="s">
        <v>485</v>
      </c>
      <c r="B156" s="40" t="s">
        <v>1103</v>
      </c>
      <c r="C156" s="4"/>
      <c r="D156" s="4"/>
      <c r="E156" s="115"/>
      <c r="F156" s="115"/>
      <c r="G156" s="115"/>
      <c r="H156" s="115"/>
      <c r="I156" s="115"/>
      <c r="J156" s="115"/>
      <c r="K156" s="115"/>
      <c r="L156" s="115"/>
      <c r="M156" s="115"/>
      <c r="N156" s="192"/>
      <c r="O156" s="115"/>
      <c r="P156" s="189"/>
      <c r="Q156" s="115"/>
      <c r="R156" s="173"/>
      <c r="S156" s="225"/>
    </row>
    <row r="157" spans="1:19" ht="15" customHeight="1" x14ac:dyDescent="0.2">
      <c r="A157" s="27" t="s">
        <v>485</v>
      </c>
      <c r="B157" s="30"/>
      <c r="C157" s="396" t="s">
        <v>485</v>
      </c>
      <c r="D157" s="21" t="s">
        <v>432</v>
      </c>
      <c r="E157" s="377"/>
      <c r="F157" s="377"/>
      <c r="G157" s="377"/>
      <c r="H157" s="377"/>
      <c r="I157" s="377"/>
      <c r="J157" s="377"/>
      <c r="K157" s="377"/>
      <c r="L157" s="377"/>
      <c r="M157" s="377"/>
      <c r="N157" s="377"/>
      <c r="O157" s="158">
        <f>SUM(E157:N157)</f>
        <v>0</v>
      </c>
      <c r="P157" s="194" t="s">
        <v>524</v>
      </c>
      <c r="Q157" s="493"/>
      <c r="R157" s="162">
        <f>O157*Q157</f>
        <v>0</v>
      </c>
      <c r="S157" s="490"/>
    </row>
    <row r="158" spans="1:19" ht="15" customHeight="1" x14ac:dyDescent="0.2">
      <c r="A158" s="27" t="s">
        <v>485</v>
      </c>
      <c r="B158" s="30"/>
      <c r="C158" s="396" t="s">
        <v>485</v>
      </c>
      <c r="D158" s="21" t="s">
        <v>432</v>
      </c>
      <c r="E158" s="377"/>
      <c r="F158" s="377"/>
      <c r="G158" s="377"/>
      <c r="H158" s="377"/>
      <c r="I158" s="377"/>
      <c r="J158" s="377"/>
      <c r="K158" s="377"/>
      <c r="L158" s="377"/>
      <c r="M158" s="377"/>
      <c r="N158" s="377"/>
      <c r="O158" s="158">
        <f t="shared" ref="O158:O165" si="57">SUM(E158:N158)</f>
        <v>0</v>
      </c>
      <c r="P158" s="194" t="s">
        <v>524</v>
      </c>
      <c r="Q158" s="493"/>
      <c r="R158" s="162">
        <f t="shared" ref="R158:R170" si="58">O158*Q158</f>
        <v>0</v>
      </c>
      <c r="S158" s="490"/>
    </row>
    <row r="159" spans="1:19" ht="15" customHeight="1" x14ac:dyDescent="0.2">
      <c r="A159" s="27" t="s">
        <v>485</v>
      </c>
      <c r="B159" s="30"/>
      <c r="C159" s="396" t="s">
        <v>485</v>
      </c>
      <c r="D159" s="21" t="s">
        <v>432</v>
      </c>
      <c r="E159" s="377"/>
      <c r="F159" s="377"/>
      <c r="G159" s="377"/>
      <c r="H159" s="377"/>
      <c r="I159" s="377"/>
      <c r="J159" s="377"/>
      <c r="K159" s="377"/>
      <c r="L159" s="377"/>
      <c r="M159" s="377"/>
      <c r="N159" s="377"/>
      <c r="O159" s="158">
        <f t="shared" si="57"/>
        <v>0</v>
      </c>
      <c r="P159" s="194" t="s">
        <v>524</v>
      </c>
      <c r="Q159" s="493"/>
      <c r="R159" s="162">
        <f t="shared" si="58"/>
        <v>0</v>
      </c>
      <c r="S159" s="490"/>
    </row>
    <row r="160" spans="1:19" ht="15" customHeight="1" x14ac:dyDescent="0.2">
      <c r="A160" s="27" t="s">
        <v>485</v>
      </c>
      <c r="B160" s="30"/>
      <c r="C160" s="396" t="s">
        <v>485</v>
      </c>
      <c r="D160" s="21" t="s">
        <v>432</v>
      </c>
      <c r="E160" s="377"/>
      <c r="F160" s="377"/>
      <c r="G160" s="377"/>
      <c r="H160" s="377"/>
      <c r="I160" s="377"/>
      <c r="J160" s="377"/>
      <c r="K160" s="377"/>
      <c r="L160" s="377"/>
      <c r="M160" s="377"/>
      <c r="N160" s="377"/>
      <c r="O160" s="158">
        <f t="shared" si="57"/>
        <v>0</v>
      </c>
      <c r="P160" s="194" t="s">
        <v>524</v>
      </c>
      <c r="Q160" s="493"/>
      <c r="R160" s="162">
        <f t="shared" si="58"/>
        <v>0</v>
      </c>
      <c r="S160" s="490"/>
    </row>
    <row r="161" spans="1:19" ht="15" customHeight="1" x14ac:dyDescent="0.2">
      <c r="A161" s="27" t="s">
        <v>485</v>
      </c>
      <c r="B161" s="30"/>
      <c r="C161" s="396" t="s">
        <v>485</v>
      </c>
      <c r="D161" s="21" t="s">
        <v>432</v>
      </c>
      <c r="E161" s="377"/>
      <c r="F161" s="377"/>
      <c r="G161" s="377"/>
      <c r="H161" s="377"/>
      <c r="I161" s="377"/>
      <c r="J161" s="377"/>
      <c r="K161" s="377"/>
      <c r="L161" s="377"/>
      <c r="M161" s="377"/>
      <c r="N161" s="377"/>
      <c r="O161" s="158">
        <f t="shared" si="57"/>
        <v>0</v>
      </c>
      <c r="P161" s="194" t="s">
        <v>524</v>
      </c>
      <c r="Q161" s="493"/>
      <c r="R161" s="162">
        <f t="shared" si="58"/>
        <v>0</v>
      </c>
      <c r="S161" s="490"/>
    </row>
    <row r="162" spans="1:19" ht="15" customHeight="1" x14ac:dyDescent="0.2">
      <c r="A162" s="27" t="s">
        <v>485</v>
      </c>
      <c r="B162" s="30"/>
      <c r="C162" s="396" t="s">
        <v>485</v>
      </c>
      <c r="D162" s="21" t="s">
        <v>432</v>
      </c>
      <c r="E162" s="377"/>
      <c r="F162" s="377"/>
      <c r="G162" s="377"/>
      <c r="H162" s="377"/>
      <c r="I162" s="377"/>
      <c r="J162" s="377"/>
      <c r="K162" s="377"/>
      <c r="L162" s="377"/>
      <c r="M162" s="377"/>
      <c r="N162" s="377"/>
      <c r="O162" s="158">
        <f t="shared" si="57"/>
        <v>0</v>
      </c>
      <c r="P162" s="194" t="s">
        <v>524</v>
      </c>
      <c r="Q162" s="493"/>
      <c r="R162" s="162">
        <f t="shared" si="58"/>
        <v>0</v>
      </c>
      <c r="S162" s="490"/>
    </row>
    <row r="163" spans="1:19" ht="15" customHeight="1" x14ac:dyDescent="0.2">
      <c r="A163" s="27" t="s">
        <v>485</v>
      </c>
      <c r="B163" s="30"/>
      <c r="C163" s="396" t="s">
        <v>485</v>
      </c>
      <c r="D163" s="21" t="s">
        <v>432</v>
      </c>
      <c r="E163" s="377"/>
      <c r="F163" s="377"/>
      <c r="G163" s="377"/>
      <c r="H163" s="377"/>
      <c r="I163" s="377"/>
      <c r="J163" s="377"/>
      <c r="K163" s="377"/>
      <c r="L163" s="377"/>
      <c r="M163" s="377"/>
      <c r="N163" s="377"/>
      <c r="O163" s="158">
        <f t="shared" si="57"/>
        <v>0</v>
      </c>
      <c r="P163" s="194" t="s">
        <v>524</v>
      </c>
      <c r="Q163" s="493"/>
      <c r="R163" s="162">
        <f t="shared" si="58"/>
        <v>0</v>
      </c>
      <c r="S163" s="490"/>
    </row>
    <row r="164" spans="1:19" ht="15" customHeight="1" x14ac:dyDescent="0.2">
      <c r="A164" s="27" t="s">
        <v>485</v>
      </c>
      <c r="B164" s="30"/>
      <c r="C164" s="396" t="s">
        <v>485</v>
      </c>
      <c r="D164" s="21" t="s">
        <v>432</v>
      </c>
      <c r="E164" s="377"/>
      <c r="F164" s="377"/>
      <c r="G164" s="377"/>
      <c r="H164" s="377"/>
      <c r="I164" s="377"/>
      <c r="J164" s="377"/>
      <c r="K164" s="377"/>
      <c r="L164" s="377"/>
      <c r="M164" s="377"/>
      <c r="N164" s="377"/>
      <c r="O164" s="158">
        <f t="shared" si="57"/>
        <v>0</v>
      </c>
      <c r="P164" s="194" t="s">
        <v>524</v>
      </c>
      <c r="Q164" s="493"/>
      <c r="R164" s="162">
        <f t="shared" si="58"/>
        <v>0</v>
      </c>
      <c r="S164" s="490"/>
    </row>
    <row r="165" spans="1:19" ht="15" customHeight="1" x14ac:dyDescent="0.2">
      <c r="A165" s="27" t="s">
        <v>485</v>
      </c>
      <c r="B165" s="30"/>
      <c r="C165" s="396" t="s">
        <v>485</v>
      </c>
      <c r="D165" s="21" t="s">
        <v>432</v>
      </c>
      <c r="E165" s="377"/>
      <c r="F165" s="377"/>
      <c r="G165" s="377"/>
      <c r="H165" s="377"/>
      <c r="I165" s="377"/>
      <c r="J165" s="377"/>
      <c r="K165" s="377"/>
      <c r="L165" s="377"/>
      <c r="M165" s="377"/>
      <c r="N165" s="377"/>
      <c r="O165" s="158">
        <f t="shared" si="57"/>
        <v>0</v>
      </c>
      <c r="P165" s="194" t="s">
        <v>524</v>
      </c>
      <c r="Q165" s="493"/>
      <c r="R165" s="162">
        <f t="shared" si="58"/>
        <v>0</v>
      </c>
      <c r="S165" s="490"/>
    </row>
    <row r="166" spans="1:19" ht="15" customHeight="1" x14ac:dyDescent="0.2">
      <c r="A166" s="27" t="s">
        <v>485</v>
      </c>
      <c r="B166" s="30"/>
      <c r="C166" s="396" t="s">
        <v>485</v>
      </c>
      <c r="D166" s="21" t="s">
        <v>432</v>
      </c>
      <c r="E166" s="377"/>
      <c r="F166" s="377"/>
      <c r="G166" s="377"/>
      <c r="H166" s="377"/>
      <c r="I166" s="377"/>
      <c r="J166" s="377"/>
      <c r="K166" s="377"/>
      <c r="L166" s="377"/>
      <c r="M166" s="377"/>
      <c r="N166" s="377"/>
      <c r="O166" s="158">
        <f>SUM(E166:N166)</f>
        <v>0</v>
      </c>
      <c r="P166" s="194" t="s">
        <v>524</v>
      </c>
      <c r="Q166" s="493"/>
      <c r="R166" s="162">
        <f>O166*Q166</f>
        <v>0</v>
      </c>
      <c r="S166" s="490"/>
    </row>
    <row r="167" spans="1:19" ht="15" customHeight="1" x14ac:dyDescent="0.2">
      <c r="A167" s="27" t="s">
        <v>485</v>
      </c>
      <c r="B167" s="30"/>
      <c r="C167" s="396" t="s">
        <v>485</v>
      </c>
      <c r="D167" s="21" t="s">
        <v>432</v>
      </c>
      <c r="E167" s="377"/>
      <c r="F167" s="377"/>
      <c r="G167" s="377"/>
      <c r="H167" s="377"/>
      <c r="I167" s="377"/>
      <c r="J167" s="377"/>
      <c r="K167" s="377"/>
      <c r="L167" s="377"/>
      <c r="M167" s="377"/>
      <c r="N167" s="377"/>
      <c r="O167" s="158">
        <f t="shared" ref="O167:O170" si="59">SUM(E167:N167)</f>
        <v>0</v>
      </c>
      <c r="P167" s="194" t="s">
        <v>524</v>
      </c>
      <c r="Q167" s="493"/>
      <c r="R167" s="162">
        <f t="shared" si="58"/>
        <v>0</v>
      </c>
      <c r="S167" s="490"/>
    </row>
    <row r="168" spans="1:19" ht="15" customHeight="1" x14ac:dyDescent="0.2">
      <c r="A168" s="27" t="s">
        <v>485</v>
      </c>
      <c r="B168" s="30"/>
      <c r="C168" s="396" t="s">
        <v>485</v>
      </c>
      <c r="D168" s="21" t="s">
        <v>432</v>
      </c>
      <c r="E168" s="377"/>
      <c r="F168" s="377"/>
      <c r="G168" s="377"/>
      <c r="H168" s="377"/>
      <c r="I168" s="377"/>
      <c r="J168" s="377"/>
      <c r="K168" s="377"/>
      <c r="L168" s="377"/>
      <c r="M168" s="377"/>
      <c r="N168" s="377"/>
      <c r="O168" s="158">
        <f t="shared" si="59"/>
        <v>0</v>
      </c>
      <c r="P168" s="194" t="s">
        <v>524</v>
      </c>
      <c r="Q168" s="493"/>
      <c r="R168" s="162">
        <f t="shared" si="58"/>
        <v>0</v>
      </c>
      <c r="S168" s="490"/>
    </row>
    <row r="169" spans="1:19" ht="15" customHeight="1" x14ac:dyDescent="0.2">
      <c r="A169" s="27" t="s">
        <v>485</v>
      </c>
      <c r="B169" s="30"/>
      <c r="C169" s="396" t="s">
        <v>485</v>
      </c>
      <c r="D169" s="21" t="s">
        <v>432</v>
      </c>
      <c r="E169" s="377"/>
      <c r="F169" s="377"/>
      <c r="G169" s="377"/>
      <c r="H169" s="377"/>
      <c r="I169" s="377"/>
      <c r="J169" s="377"/>
      <c r="K169" s="377"/>
      <c r="L169" s="377"/>
      <c r="M169" s="377"/>
      <c r="N169" s="377"/>
      <c r="O169" s="158">
        <f t="shared" si="59"/>
        <v>0</v>
      </c>
      <c r="P169" s="194" t="s">
        <v>524</v>
      </c>
      <c r="Q169" s="493"/>
      <c r="R169" s="162">
        <f t="shared" si="58"/>
        <v>0</v>
      </c>
      <c r="S169" s="490"/>
    </row>
    <row r="170" spans="1:19" ht="15" customHeight="1" x14ac:dyDescent="0.2">
      <c r="A170" s="27" t="s">
        <v>485</v>
      </c>
      <c r="B170" s="30"/>
      <c r="C170" s="396" t="s">
        <v>485</v>
      </c>
      <c r="D170" s="21" t="s">
        <v>432</v>
      </c>
      <c r="E170" s="377"/>
      <c r="F170" s="377"/>
      <c r="G170" s="377"/>
      <c r="H170" s="377"/>
      <c r="I170" s="377"/>
      <c r="J170" s="377"/>
      <c r="K170" s="377"/>
      <c r="L170" s="377"/>
      <c r="M170" s="377"/>
      <c r="N170" s="377"/>
      <c r="O170" s="158">
        <f t="shared" si="59"/>
        <v>0</v>
      </c>
      <c r="P170" s="194" t="s">
        <v>524</v>
      </c>
      <c r="Q170" s="493"/>
      <c r="R170" s="162">
        <f t="shared" si="58"/>
        <v>0</v>
      </c>
      <c r="S170" s="490"/>
    </row>
    <row r="171" spans="1:19" ht="15" customHeight="1" x14ac:dyDescent="0.2">
      <c r="A171" s="27" t="s">
        <v>485</v>
      </c>
      <c r="B171" s="30"/>
      <c r="C171" s="396" t="s">
        <v>485</v>
      </c>
      <c r="D171" s="21" t="s">
        <v>432</v>
      </c>
      <c r="E171" s="377"/>
      <c r="F171" s="377"/>
      <c r="G171" s="377"/>
      <c r="H171" s="377"/>
      <c r="I171" s="377"/>
      <c r="J171" s="377"/>
      <c r="K171" s="377"/>
      <c r="L171" s="377"/>
      <c r="M171" s="377"/>
      <c r="N171" s="377"/>
      <c r="O171" s="158">
        <f>SUM(E171:N171)</f>
        <v>0</v>
      </c>
      <c r="P171" s="194" t="s">
        <v>524</v>
      </c>
      <c r="Q171" s="493"/>
      <c r="R171" s="162">
        <f t="shared" ref="R171:R181" si="60">O171*Q171</f>
        <v>0</v>
      </c>
      <c r="S171" s="490"/>
    </row>
    <row r="172" spans="1:19" ht="15" customHeight="1" x14ac:dyDescent="0.2">
      <c r="A172" s="27" t="s">
        <v>485</v>
      </c>
      <c r="B172" s="30"/>
      <c r="C172" s="396" t="s">
        <v>485</v>
      </c>
      <c r="D172" s="21" t="s">
        <v>432</v>
      </c>
      <c r="E172" s="377"/>
      <c r="F172" s="377"/>
      <c r="G172" s="377"/>
      <c r="H172" s="377"/>
      <c r="I172" s="377"/>
      <c r="J172" s="377"/>
      <c r="K172" s="377"/>
      <c r="L172" s="377"/>
      <c r="M172" s="377"/>
      <c r="N172" s="377"/>
      <c r="O172" s="158">
        <f t="shared" ref="O172:O179" si="61">SUM(E172:N172)</f>
        <v>0</v>
      </c>
      <c r="P172" s="194" t="s">
        <v>524</v>
      </c>
      <c r="Q172" s="493"/>
      <c r="R172" s="162">
        <f t="shared" si="60"/>
        <v>0</v>
      </c>
      <c r="S172" s="490"/>
    </row>
    <row r="173" spans="1:19" ht="15" customHeight="1" x14ac:dyDescent="0.2">
      <c r="A173" s="27" t="s">
        <v>485</v>
      </c>
      <c r="B173" s="30"/>
      <c r="C173" s="396" t="s">
        <v>485</v>
      </c>
      <c r="D173" s="21" t="s">
        <v>432</v>
      </c>
      <c r="E173" s="377"/>
      <c r="F173" s="377"/>
      <c r="G173" s="377"/>
      <c r="H173" s="377"/>
      <c r="I173" s="377"/>
      <c r="J173" s="377"/>
      <c r="K173" s="377"/>
      <c r="L173" s="377"/>
      <c r="M173" s="377"/>
      <c r="N173" s="377"/>
      <c r="O173" s="158">
        <f t="shared" si="61"/>
        <v>0</v>
      </c>
      <c r="P173" s="194" t="s">
        <v>524</v>
      </c>
      <c r="Q173" s="493"/>
      <c r="R173" s="162">
        <f t="shared" si="60"/>
        <v>0</v>
      </c>
      <c r="S173" s="490"/>
    </row>
    <row r="174" spans="1:19" ht="15" customHeight="1" x14ac:dyDescent="0.2">
      <c r="A174" s="27" t="s">
        <v>485</v>
      </c>
      <c r="B174" s="30"/>
      <c r="C174" s="396" t="s">
        <v>485</v>
      </c>
      <c r="D174" s="21" t="s">
        <v>432</v>
      </c>
      <c r="E174" s="377"/>
      <c r="F174" s="377"/>
      <c r="G174" s="377"/>
      <c r="H174" s="377"/>
      <c r="I174" s="377"/>
      <c r="J174" s="377"/>
      <c r="K174" s="377"/>
      <c r="L174" s="377"/>
      <c r="M174" s="377"/>
      <c r="N174" s="377"/>
      <c r="O174" s="158">
        <f t="shared" si="61"/>
        <v>0</v>
      </c>
      <c r="P174" s="194" t="s">
        <v>524</v>
      </c>
      <c r="Q174" s="493"/>
      <c r="R174" s="162">
        <f t="shared" si="60"/>
        <v>0</v>
      </c>
      <c r="S174" s="490"/>
    </row>
    <row r="175" spans="1:19" ht="15" customHeight="1" x14ac:dyDescent="0.2">
      <c r="A175" s="27" t="s">
        <v>485</v>
      </c>
      <c r="B175" s="30"/>
      <c r="C175" s="396" t="s">
        <v>485</v>
      </c>
      <c r="D175" s="21" t="s">
        <v>432</v>
      </c>
      <c r="E175" s="377"/>
      <c r="F175" s="377"/>
      <c r="G175" s="377"/>
      <c r="H175" s="377"/>
      <c r="I175" s="377"/>
      <c r="J175" s="377"/>
      <c r="K175" s="377"/>
      <c r="L175" s="377"/>
      <c r="M175" s="377"/>
      <c r="N175" s="377"/>
      <c r="O175" s="158">
        <f t="shared" si="61"/>
        <v>0</v>
      </c>
      <c r="P175" s="194" t="s">
        <v>524</v>
      </c>
      <c r="Q175" s="493"/>
      <c r="R175" s="162">
        <f t="shared" si="60"/>
        <v>0</v>
      </c>
      <c r="S175" s="490"/>
    </row>
    <row r="176" spans="1:19" ht="15" customHeight="1" x14ac:dyDescent="0.2">
      <c r="A176" s="27" t="s">
        <v>485</v>
      </c>
      <c r="B176" s="30"/>
      <c r="C176" s="396" t="s">
        <v>485</v>
      </c>
      <c r="D176" s="21" t="s">
        <v>432</v>
      </c>
      <c r="E176" s="377"/>
      <c r="F176" s="377"/>
      <c r="G176" s="377"/>
      <c r="H176" s="377"/>
      <c r="I176" s="377"/>
      <c r="J176" s="377"/>
      <c r="K176" s="377"/>
      <c r="L176" s="377"/>
      <c r="M176" s="377"/>
      <c r="N176" s="377"/>
      <c r="O176" s="158">
        <f t="shared" si="61"/>
        <v>0</v>
      </c>
      <c r="P176" s="194" t="s">
        <v>524</v>
      </c>
      <c r="Q176" s="493"/>
      <c r="R176" s="162">
        <f t="shared" si="60"/>
        <v>0</v>
      </c>
      <c r="S176" s="490"/>
    </row>
    <row r="177" spans="1:267" ht="15" customHeight="1" x14ac:dyDescent="0.2">
      <c r="A177" s="27" t="s">
        <v>485</v>
      </c>
      <c r="B177" s="30"/>
      <c r="C177" s="396" t="s">
        <v>485</v>
      </c>
      <c r="D177" s="21" t="s">
        <v>432</v>
      </c>
      <c r="E177" s="377"/>
      <c r="F177" s="377"/>
      <c r="G177" s="377"/>
      <c r="H177" s="377"/>
      <c r="I177" s="377"/>
      <c r="J177" s="377"/>
      <c r="K177" s="377"/>
      <c r="L177" s="377"/>
      <c r="M177" s="377"/>
      <c r="N177" s="377"/>
      <c r="O177" s="158">
        <f t="shared" si="61"/>
        <v>0</v>
      </c>
      <c r="P177" s="194" t="s">
        <v>524</v>
      </c>
      <c r="Q177" s="493"/>
      <c r="R177" s="162">
        <f t="shared" si="60"/>
        <v>0</v>
      </c>
      <c r="S177" s="490"/>
    </row>
    <row r="178" spans="1:267" ht="15" customHeight="1" x14ac:dyDescent="0.2">
      <c r="A178" s="27" t="s">
        <v>485</v>
      </c>
      <c r="B178" s="30"/>
      <c r="C178" s="396" t="s">
        <v>485</v>
      </c>
      <c r="D178" s="21" t="s">
        <v>432</v>
      </c>
      <c r="E178" s="377"/>
      <c r="F178" s="377"/>
      <c r="G178" s="377"/>
      <c r="H178" s="377"/>
      <c r="I178" s="377"/>
      <c r="J178" s="377"/>
      <c r="K178" s="377"/>
      <c r="L178" s="377"/>
      <c r="M178" s="377"/>
      <c r="N178" s="377"/>
      <c r="O178" s="158">
        <f t="shared" si="61"/>
        <v>0</v>
      </c>
      <c r="P178" s="194" t="s">
        <v>524</v>
      </c>
      <c r="Q178" s="493"/>
      <c r="R178" s="162">
        <f t="shared" si="60"/>
        <v>0</v>
      </c>
      <c r="S178" s="490"/>
    </row>
    <row r="179" spans="1:267" ht="15" customHeight="1" x14ac:dyDescent="0.2">
      <c r="A179" s="27" t="s">
        <v>485</v>
      </c>
      <c r="B179" s="30"/>
      <c r="C179" s="396" t="s">
        <v>485</v>
      </c>
      <c r="D179" s="21" t="s">
        <v>432</v>
      </c>
      <c r="E179" s="377"/>
      <c r="F179" s="377"/>
      <c r="G179" s="377"/>
      <c r="H179" s="377"/>
      <c r="I179" s="377"/>
      <c r="J179" s="377"/>
      <c r="K179" s="377"/>
      <c r="L179" s="377"/>
      <c r="M179" s="377"/>
      <c r="N179" s="377"/>
      <c r="O179" s="158">
        <f t="shared" si="61"/>
        <v>0</v>
      </c>
      <c r="P179" s="194" t="s">
        <v>524</v>
      </c>
      <c r="Q179" s="493"/>
      <c r="R179" s="162">
        <f t="shared" si="60"/>
        <v>0</v>
      </c>
      <c r="S179" s="490"/>
    </row>
    <row r="180" spans="1:267" ht="15" customHeight="1" x14ac:dyDescent="0.2">
      <c r="A180" s="27" t="s">
        <v>485</v>
      </c>
      <c r="B180" s="30"/>
      <c r="C180" s="396" t="s">
        <v>485</v>
      </c>
      <c r="D180" s="21" t="s">
        <v>432</v>
      </c>
      <c r="E180" s="377"/>
      <c r="F180" s="377"/>
      <c r="G180" s="377"/>
      <c r="H180" s="377"/>
      <c r="I180" s="377"/>
      <c r="J180" s="377"/>
      <c r="K180" s="377"/>
      <c r="L180" s="377"/>
      <c r="M180" s="377"/>
      <c r="N180" s="377"/>
      <c r="O180" s="158">
        <f>SUM(E180:N180)</f>
        <v>0</v>
      </c>
      <c r="P180" s="194" t="s">
        <v>524</v>
      </c>
      <c r="Q180" s="493"/>
      <c r="R180" s="162">
        <f t="shared" si="60"/>
        <v>0</v>
      </c>
      <c r="S180" s="490"/>
    </row>
    <row r="181" spans="1:267" ht="15" customHeight="1" x14ac:dyDescent="0.2">
      <c r="A181" s="27" t="s">
        <v>485</v>
      </c>
      <c r="B181" s="30"/>
      <c r="C181" s="396" t="s">
        <v>485</v>
      </c>
      <c r="D181" s="21" t="s">
        <v>432</v>
      </c>
      <c r="E181" s="377"/>
      <c r="F181" s="377"/>
      <c r="G181" s="377"/>
      <c r="H181" s="377"/>
      <c r="I181" s="377"/>
      <c r="J181" s="377"/>
      <c r="K181" s="377"/>
      <c r="L181" s="377"/>
      <c r="M181" s="377"/>
      <c r="N181" s="377"/>
      <c r="O181" s="158">
        <f t="shared" ref="O181:O184" si="62">SUM(E181:N181)</f>
        <v>0</v>
      </c>
      <c r="P181" s="194" t="s">
        <v>524</v>
      </c>
      <c r="Q181" s="493"/>
      <c r="R181" s="162">
        <f t="shared" si="60"/>
        <v>0</v>
      </c>
      <c r="S181" s="490"/>
    </row>
    <row r="182" spans="1:267" ht="15" customHeight="1" x14ac:dyDescent="0.2">
      <c r="A182" s="27" t="s">
        <v>485</v>
      </c>
      <c r="B182" s="30"/>
      <c r="C182" s="396" t="s">
        <v>485</v>
      </c>
      <c r="D182" s="21" t="s">
        <v>432</v>
      </c>
      <c r="E182" s="377"/>
      <c r="F182" s="377"/>
      <c r="G182" s="377"/>
      <c r="H182" s="377"/>
      <c r="I182" s="377"/>
      <c r="J182" s="377"/>
      <c r="K182" s="377"/>
      <c r="L182" s="377"/>
      <c r="M182" s="377"/>
      <c r="N182" s="377"/>
      <c r="O182" s="158">
        <f t="shared" si="62"/>
        <v>0</v>
      </c>
      <c r="P182" s="194" t="s">
        <v>524</v>
      </c>
      <c r="Q182" s="493"/>
      <c r="R182" s="162">
        <f t="shared" ref="R182:R186" si="63">O182*Q182</f>
        <v>0</v>
      </c>
      <c r="S182" s="490"/>
    </row>
    <row r="183" spans="1:267" ht="15" customHeight="1" x14ac:dyDescent="0.2">
      <c r="A183" s="27" t="s">
        <v>485</v>
      </c>
      <c r="B183" s="30"/>
      <c r="C183" s="396" t="s">
        <v>485</v>
      </c>
      <c r="D183" s="21" t="s">
        <v>432</v>
      </c>
      <c r="E183" s="377"/>
      <c r="F183" s="377"/>
      <c r="G183" s="377"/>
      <c r="H183" s="377"/>
      <c r="I183" s="377"/>
      <c r="J183" s="377"/>
      <c r="K183" s="377"/>
      <c r="L183" s="377"/>
      <c r="M183" s="377"/>
      <c r="N183" s="377"/>
      <c r="O183" s="158">
        <f t="shared" si="62"/>
        <v>0</v>
      </c>
      <c r="P183" s="194" t="s">
        <v>524</v>
      </c>
      <c r="Q183" s="493"/>
      <c r="R183" s="162">
        <f t="shared" si="63"/>
        <v>0</v>
      </c>
      <c r="S183" s="490"/>
    </row>
    <row r="184" spans="1:267" ht="15" customHeight="1" x14ac:dyDescent="0.2">
      <c r="A184" s="27" t="s">
        <v>485</v>
      </c>
      <c r="B184" s="30"/>
      <c r="C184" s="396" t="s">
        <v>485</v>
      </c>
      <c r="D184" s="21" t="s">
        <v>432</v>
      </c>
      <c r="E184" s="377"/>
      <c r="F184" s="377"/>
      <c r="G184" s="377"/>
      <c r="H184" s="377"/>
      <c r="I184" s="377"/>
      <c r="J184" s="377"/>
      <c r="K184" s="377"/>
      <c r="L184" s="377"/>
      <c r="M184" s="377"/>
      <c r="N184" s="377"/>
      <c r="O184" s="158">
        <f t="shared" si="62"/>
        <v>0</v>
      </c>
      <c r="P184" s="194" t="s">
        <v>524</v>
      </c>
      <c r="Q184" s="493"/>
      <c r="R184" s="162">
        <f t="shared" si="63"/>
        <v>0</v>
      </c>
      <c r="S184" s="490"/>
    </row>
    <row r="185" spans="1:267" ht="15" customHeight="1" x14ac:dyDescent="0.2">
      <c r="A185" s="27" t="s">
        <v>485</v>
      </c>
      <c r="B185" s="30"/>
      <c r="C185" s="396" t="s">
        <v>485</v>
      </c>
      <c r="D185" s="21" t="s">
        <v>432</v>
      </c>
      <c r="E185" s="377"/>
      <c r="F185" s="377"/>
      <c r="G185" s="377"/>
      <c r="H185" s="377"/>
      <c r="I185" s="377"/>
      <c r="J185" s="377"/>
      <c r="K185" s="377"/>
      <c r="L185" s="377"/>
      <c r="M185" s="377"/>
      <c r="N185" s="377"/>
      <c r="O185" s="158">
        <f>SUM(E185:N185)</f>
        <v>0</v>
      </c>
      <c r="P185" s="194" t="s">
        <v>524</v>
      </c>
      <c r="Q185" s="493"/>
      <c r="R185" s="162">
        <f t="shared" si="63"/>
        <v>0</v>
      </c>
      <c r="S185" s="490"/>
    </row>
    <row r="186" spans="1:267" ht="15" customHeight="1" x14ac:dyDescent="0.2">
      <c r="A186" s="27" t="s">
        <v>485</v>
      </c>
      <c r="B186" s="30"/>
      <c r="C186" s="396" t="s">
        <v>485</v>
      </c>
      <c r="D186" s="21" t="s">
        <v>432</v>
      </c>
      <c r="E186" s="377"/>
      <c r="F186" s="377"/>
      <c r="G186" s="377"/>
      <c r="H186" s="377"/>
      <c r="I186" s="377"/>
      <c r="J186" s="377"/>
      <c r="K186" s="377"/>
      <c r="L186" s="377"/>
      <c r="M186" s="377"/>
      <c r="N186" s="377"/>
      <c r="O186" s="158">
        <f t="shared" ref="O186" si="64">SUM(E186:N186)</f>
        <v>0</v>
      </c>
      <c r="P186" s="194" t="s">
        <v>524</v>
      </c>
      <c r="Q186" s="493"/>
      <c r="R186" s="162">
        <f t="shared" si="63"/>
        <v>0</v>
      </c>
      <c r="S186" s="490"/>
    </row>
    <row r="187" spans="1:267" ht="15" customHeight="1" x14ac:dyDescent="0.2">
      <c r="A187" s="4"/>
      <c r="B187" s="4"/>
      <c r="C187" s="4"/>
      <c r="D187" s="4"/>
      <c r="E187" s="4"/>
      <c r="F187" s="4"/>
      <c r="G187" s="4"/>
      <c r="H187" s="4"/>
      <c r="I187" s="4"/>
      <c r="J187" s="4"/>
      <c r="K187" s="4"/>
      <c r="L187" s="4"/>
      <c r="M187" s="4"/>
      <c r="N187" s="15"/>
      <c r="O187" s="4"/>
      <c r="P187" s="5"/>
      <c r="Q187" s="4"/>
      <c r="R187" s="173"/>
      <c r="S187" s="6"/>
    </row>
    <row r="188" spans="1:267" s="33" customFormat="1" ht="15" customHeight="1" x14ac:dyDescent="0.2">
      <c r="A188" s="19" t="s">
        <v>129</v>
      </c>
      <c r="B188" s="394" t="s">
        <v>130</v>
      </c>
      <c r="C188" s="394"/>
      <c r="D188" s="394"/>
      <c r="E188" s="138"/>
      <c r="F188" s="138"/>
      <c r="G188" s="138"/>
      <c r="H188" s="138"/>
      <c r="I188" s="138"/>
      <c r="J188" s="138"/>
      <c r="K188" s="138"/>
      <c r="L188" s="138"/>
      <c r="M188" s="138"/>
      <c r="N188" s="138"/>
      <c r="O188" s="138"/>
      <c r="P188" s="139"/>
      <c r="Q188" s="389"/>
      <c r="R188" s="172">
        <f>R207</f>
        <v>0</v>
      </c>
      <c r="S188" s="289" t="s">
        <v>330</v>
      </c>
      <c r="T188" s="31"/>
      <c r="U188" s="31"/>
      <c r="V188" s="31"/>
      <c r="W188" s="31"/>
      <c r="X188" s="31"/>
      <c r="Y188" s="31"/>
      <c r="Z188" s="31"/>
      <c r="AA188" s="31"/>
      <c r="AB188" s="31"/>
      <c r="AC188" s="31"/>
      <c r="AD188" s="31"/>
      <c r="AE188" s="31"/>
      <c r="AF188" s="31"/>
      <c r="AG188" s="31"/>
      <c r="AH188" s="31"/>
      <c r="AI188" s="31"/>
      <c r="AJ188" s="31"/>
      <c r="AK188" s="31"/>
      <c r="AL188" s="31"/>
      <c r="AM188" s="31"/>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32"/>
      <c r="DD188" s="32"/>
      <c r="DE188" s="32"/>
      <c r="DF188" s="32"/>
      <c r="DG188" s="32"/>
      <c r="DH188" s="32"/>
      <c r="DI188" s="32"/>
      <c r="DJ188" s="32"/>
      <c r="DK188" s="32"/>
      <c r="DL188" s="32"/>
      <c r="DM188" s="32"/>
      <c r="DN188" s="32"/>
      <c r="DO188" s="32"/>
      <c r="DP188" s="32"/>
      <c r="DQ188" s="32"/>
      <c r="DR188" s="32"/>
      <c r="DS188" s="32"/>
      <c r="DT188" s="32"/>
      <c r="DU188" s="32"/>
      <c r="DV188" s="32"/>
      <c r="DW188" s="32"/>
      <c r="DX188" s="32"/>
      <c r="DY188" s="32"/>
      <c r="DZ188" s="32"/>
      <c r="EA188" s="32"/>
      <c r="EB188" s="32"/>
      <c r="EC188" s="32"/>
      <c r="ED188" s="32"/>
      <c r="EE188" s="32"/>
      <c r="EF188" s="32"/>
      <c r="EG188" s="32"/>
      <c r="EH188" s="32"/>
      <c r="EI188" s="32"/>
      <c r="EJ188" s="32"/>
      <c r="EK188" s="32"/>
      <c r="EL188" s="32"/>
      <c r="EM188" s="32"/>
      <c r="EN188" s="32"/>
      <c r="EO188" s="32"/>
      <c r="EP188" s="32"/>
      <c r="EQ188" s="32"/>
      <c r="ER188" s="32"/>
      <c r="ES188" s="32"/>
      <c r="ET188" s="32"/>
      <c r="EU188" s="32"/>
      <c r="EV188" s="32"/>
      <c r="EW188" s="32"/>
      <c r="EX188" s="32"/>
      <c r="EY188" s="32"/>
      <c r="EZ188" s="32"/>
      <c r="FA188" s="32"/>
      <c r="FB188" s="32"/>
      <c r="FC188" s="32"/>
      <c r="FD188" s="32"/>
      <c r="FE188" s="32"/>
      <c r="FF188" s="32"/>
      <c r="FG188" s="32"/>
      <c r="FH188" s="32"/>
      <c r="FI188" s="32"/>
      <c r="FJ188" s="32"/>
      <c r="FK188" s="32"/>
      <c r="FL188" s="32"/>
      <c r="FM188" s="32"/>
      <c r="FN188" s="32"/>
      <c r="FO188" s="32"/>
      <c r="FP188" s="32"/>
      <c r="FQ188" s="32"/>
      <c r="FR188" s="32"/>
      <c r="FS188" s="32"/>
      <c r="FT188" s="32"/>
      <c r="FU188" s="32"/>
      <c r="FV188" s="32"/>
      <c r="FW188" s="32"/>
      <c r="FX188" s="32"/>
      <c r="FY188" s="32"/>
      <c r="FZ188" s="32"/>
      <c r="GA188" s="32"/>
      <c r="GB188" s="32"/>
      <c r="GC188" s="32"/>
      <c r="GD188" s="32"/>
      <c r="GE188" s="32"/>
      <c r="GF188" s="32"/>
      <c r="GG188" s="32"/>
      <c r="GH188" s="32"/>
      <c r="GI188" s="32"/>
      <c r="GJ188" s="32"/>
      <c r="GK188" s="32"/>
      <c r="GL188" s="32"/>
      <c r="GM188" s="32"/>
      <c r="GN188" s="32"/>
      <c r="GO188" s="32"/>
      <c r="GP188" s="32"/>
      <c r="GQ188" s="32"/>
      <c r="GR188" s="32"/>
      <c r="GS188" s="32"/>
      <c r="GT188" s="32"/>
      <c r="GU188" s="32"/>
      <c r="GV188" s="32"/>
      <c r="GW188" s="32"/>
      <c r="GX188" s="32"/>
      <c r="GY188" s="32"/>
      <c r="GZ188" s="32"/>
      <c r="HA188" s="32"/>
      <c r="HB188" s="32"/>
      <c r="HC188" s="32"/>
      <c r="HD188" s="32"/>
      <c r="HE188" s="32"/>
      <c r="HF188" s="32"/>
      <c r="HG188" s="32"/>
      <c r="HH188" s="32"/>
      <c r="HI188" s="32"/>
      <c r="HJ188" s="32"/>
      <c r="HK188" s="32"/>
      <c r="HL188" s="32"/>
      <c r="HM188" s="32"/>
      <c r="HN188" s="32"/>
      <c r="HO188" s="32"/>
      <c r="HP188" s="32"/>
      <c r="HQ188" s="32"/>
      <c r="HR188" s="32"/>
      <c r="HS188" s="32"/>
      <c r="HT188" s="32"/>
      <c r="HU188" s="32"/>
      <c r="HV188" s="32"/>
      <c r="HW188" s="32"/>
      <c r="HX188" s="32"/>
      <c r="HY188" s="32"/>
      <c r="HZ188" s="32"/>
      <c r="IA188" s="32"/>
      <c r="IB188" s="32"/>
      <c r="IC188" s="32"/>
      <c r="ID188" s="32"/>
      <c r="IE188" s="32"/>
      <c r="IF188" s="32"/>
      <c r="IG188" s="32"/>
      <c r="IH188" s="32"/>
      <c r="II188" s="32"/>
      <c r="IJ188" s="32"/>
      <c r="IK188" s="32"/>
      <c r="IL188" s="32"/>
      <c r="IM188" s="32"/>
      <c r="IN188" s="32"/>
      <c r="IO188" s="32"/>
      <c r="IP188" s="32"/>
      <c r="IQ188" s="32"/>
      <c r="IR188" s="32"/>
      <c r="IS188" s="32"/>
      <c r="IT188" s="32"/>
      <c r="IU188" s="32"/>
      <c r="IV188" s="32"/>
      <c r="IW188" s="32"/>
      <c r="IX188" s="32"/>
      <c r="IY188" s="32"/>
      <c r="IZ188" s="32"/>
      <c r="JA188" s="32"/>
      <c r="JB188" s="32"/>
      <c r="JC188" s="32"/>
      <c r="JD188" s="32"/>
      <c r="JE188" s="32"/>
      <c r="JF188" s="32"/>
      <c r="JG188" s="32"/>
    </row>
    <row r="189" spans="1:267" s="33" customFormat="1" ht="15" customHeight="1" x14ac:dyDescent="0.2">
      <c r="A189" s="4"/>
      <c r="B189" s="4"/>
      <c r="C189" s="4"/>
      <c r="D189" s="4"/>
      <c r="E189" s="4"/>
      <c r="F189" s="4"/>
      <c r="G189" s="4"/>
      <c r="H189" s="4"/>
      <c r="I189" s="4"/>
      <c r="J189" s="4"/>
      <c r="K189" s="4"/>
      <c r="L189" s="4"/>
      <c r="M189" s="4"/>
      <c r="N189" s="15"/>
      <c r="O189" s="4"/>
      <c r="P189" s="5"/>
      <c r="Q189" s="4"/>
      <c r="R189" s="173"/>
      <c r="S189" s="6"/>
      <c r="T189" s="6"/>
      <c r="U189" s="6"/>
      <c r="V189" s="6"/>
      <c r="W189" s="31"/>
      <c r="X189" s="31"/>
      <c r="Y189" s="31"/>
      <c r="Z189" s="31"/>
      <c r="AA189" s="31"/>
      <c r="AB189" s="31"/>
      <c r="AC189" s="31"/>
      <c r="AD189" s="31"/>
      <c r="AE189" s="31"/>
      <c r="AF189" s="31"/>
      <c r="AG189" s="31"/>
      <c r="AH189" s="31"/>
      <c r="AI189" s="31"/>
      <c r="AJ189" s="31"/>
      <c r="AK189" s="31"/>
      <c r="AL189" s="31"/>
      <c r="AM189" s="31"/>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2"/>
      <c r="BQ189" s="32"/>
      <c r="BR189" s="32"/>
      <c r="BS189" s="32"/>
      <c r="BT189" s="32"/>
      <c r="BU189" s="32"/>
      <c r="BV189" s="32"/>
      <c r="BW189" s="32"/>
      <c r="BX189" s="32"/>
      <c r="BY189" s="32"/>
      <c r="BZ189" s="32"/>
      <c r="CA189" s="32"/>
      <c r="CB189" s="32"/>
      <c r="CC189" s="32"/>
      <c r="CD189" s="32"/>
      <c r="CE189" s="32"/>
      <c r="CF189" s="32"/>
      <c r="CG189" s="32"/>
      <c r="CH189" s="32"/>
      <c r="CI189" s="32"/>
      <c r="CJ189" s="32"/>
      <c r="CK189" s="32"/>
      <c r="CL189" s="32"/>
      <c r="CM189" s="32"/>
      <c r="CN189" s="32"/>
      <c r="CO189" s="32"/>
      <c r="CP189" s="32"/>
      <c r="CQ189" s="32"/>
      <c r="CR189" s="32"/>
      <c r="CS189" s="32"/>
      <c r="CT189" s="32"/>
      <c r="CU189" s="32"/>
      <c r="CV189" s="32"/>
      <c r="CW189" s="32"/>
      <c r="CX189" s="32"/>
      <c r="CY189" s="32"/>
      <c r="CZ189" s="32"/>
      <c r="DA189" s="32"/>
      <c r="DB189" s="32"/>
      <c r="DC189" s="32"/>
      <c r="DD189" s="32"/>
      <c r="DE189" s="32"/>
      <c r="DF189" s="32"/>
      <c r="DG189" s="32"/>
      <c r="DH189" s="32"/>
      <c r="DI189" s="32"/>
      <c r="DJ189" s="32"/>
      <c r="DK189" s="32"/>
      <c r="DL189" s="32"/>
      <c r="DM189" s="32"/>
      <c r="DN189" s="32"/>
      <c r="DO189" s="32"/>
      <c r="DP189" s="32"/>
      <c r="DQ189" s="32"/>
      <c r="DR189" s="32"/>
      <c r="DS189" s="32"/>
      <c r="DT189" s="32"/>
      <c r="DU189" s="32"/>
      <c r="DV189" s="32"/>
      <c r="DW189" s="32"/>
      <c r="DX189" s="32"/>
      <c r="DY189" s="32"/>
      <c r="DZ189" s="32"/>
      <c r="EA189" s="32"/>
      <c r="EB189" s="32"/>
      <c r="EC189" s="32"/>
      <c r="ED189" s="32"/>
      <c r="EE189" s="32"/>
      <c r="EF189" s="32"/>
      <c r="EG189" s="32"/>
      <c r="EH189" s="32"/>
      <c r="EI189" s="32"/>
      <c r="EJ189" s="32"/>
      <c r="EK189" s="32"/>
      <c r="EL189" s="32"/>
      <c r="EM189" s="32"/>
      <c r="EN189" s="32"/>
      <c r="EO189" s="32"/>
      <c r="EP189" s="32"/>
      <c r="EQ189" s="32"/>
      <c r="ER189" s="32"/>
      <c r="ES189" s="32"/>
      <c r="ET189" s="32"/>
      <c r="EU189" s="32"/>
      <c r="EV189" s="32"/>
      <c r="EW189" s="32"/>
      <c r="EX189" s="32"/>
      <c r="EY189" s="32"/>
      <c r="EZ189" s="32"/>
      <c r="FA189" s="32"/>
      <c r="FB189" s="32"/>
      <c r="FC189" s="32"/>
      <c r="FD189" s="32"/>
      <c r="FE189" s="32"/>
      <c r="FF189" s="32"/>
      <c r="FG189" s="32"/>
      <c r="FH189" s="32"/>
      <c r="FI189" s="32"/>
      <c r="FJ189" s="32"/>
      <c r="FK189" s="32"/>
      <c r="FL189" s="32"/>
      <c r="FM189" s="32"/>
      <c r="FN189" s="32"/>
      <c r="FO189" s="32"/>
      <c r="FP189" s="32"/>
      <c r="FQ189" s="32"/>
      <c r="FR189" s="32"/>
      <c r="FS189" s="32"/>
      <c r="FT189" s="32"/>
      <c r="FU189" s="32"/>
      <c r="FV189" s="32"/>
      <c r="FW189" s="32"/>
      <c r="FX189" s="32"/>
      <c r="FY189" s="32"/>
      <c r="FZ189" s="32"/>
      <c r="GA189" s="32"/>
      <c r="GB189" s="32"/>
      <c r="GC189" s="32"/>
      <c r="GD189" s="32"/>
      <c r="GE189" s="32"/>
      <c r="GF189" s="32"/>
      <c r="GG189" s="32"/>
      <c r="GH189" s="32"/>
      <c r="GI189" s="32"/>
      <c r="GJ189" s="32"/>
      <c r="GK189" s="32"/>
      <c r="GL189" s="32"/>
      <c r="GM189" s="32"/>
      <c r="GN189" s="32"/>
      <c r="GO189" s="32"/>
      <c r="GP189" s="32"/>
      <c r="GQ189" s="32"/>
      <c r="GR189" s="32"/>
      <c r="GS189" s="32"/>
      <c r="GT189" s="32"/>
      <c r="GU189" s="32"/>
      <c r="GV189" s="32"/>
      <c r="GW189" s="32"/>
      <c r="GX189" s="32"/>
      <c r="GY189" s="32"/>
      <c r="GZ189" s="32"/>
      <c r="HA189" s="32"/>
      <c r="HB189" s="32"/>
      <c r="HC189" s="32"/>
      <c r="HD189" s="32"/>
      <c r="HE189" s="32"/>
      <c r="HF189" s="32"/>
      <c r="HG189" s="32"/>
      <c r="HH189" s="32"/>
      <c r="HI189" s="32"/>
      <c r="HJ189" s="32"/>
      <c r="HK189" s="32"/>
      <c r="HL189" s="32"/>
      <c r="HM189" s="32"/>
      <c r="HN189" s="32"/>
      <c r="HO189" s="32"/>
      <c r="HP189" s="32"/>
      <c r="HQ189" s="32"/>
      <c r="HR189" s="32"/>
      <c r="HS189" s="32"/>
      <c r="HT189" s="32"/>
      <c r="HU189" s="32"/>
      <c r="HV189" s="32"/>
      <c r="HW189" s="32"/>
      <c r="HX189" s="32"/>
      <c r="HY189" s="32"/>
      <c r="HZ189" s="32"/>
      <c r="IA189" s="32"/>
      <c r="IB189" s="32"/>
      <c r="IC189" s="32"/>
      <c r="ID189" s="32"/>
      <c r="IE189" s="32"/>
      <c r="IF189" s="32"/>
      <c r="IG189" s="32"/>
      <c r="IH189" s="32"/>
      <c r="II189" s="32"/>
      <c r="IJ189" s="32"/>
      <c r="IK189" s="32"/>
      <c r="IL189" s="32"/>
      <c r="IM189" s="32"/>
      <c r="IN189" s="32"/>
      <c r="IO189" s="32"/>
      <c r="IP189" s="32"/>
      <c r="IQ189" s="32"/>
      <c r="IR189" s="32"/>
      <c r="IS189" s="32"/>
      <c r="IT189" s="32"/>
      <c r="IU189" s="32"/>
      <c r="IV189" s="32"/>
      <c r="IW189" s="32"/>
      <c r="IX189" s="32"/>
      <c r="IY189" s="32"/>
      <c r="IZ189" s="32"/>
      <c r="JA189" s="32"/>
      <c r="JB189" s="32"/>
      <c r="JC189" s="32"/>
      <c r="JD189" s="32"/>
      <c r="JE189" s="32"/>
      <c r="JF189" s="32"/>
      <c r="JG189" s="32"/>
    </row>
    <row r="190" spans="1:267" s="33" customFormat="1" ht="15" customHeight="1" x14ac:dyDescent="0.2">
      <c r="A190" s="19" t="s">
        <v>71</v>
      </c>
      <c r="B190" s="394" t="s">
        <v>933</v>
      </c>
      <c r="C190" s="394"/>
      <c r="D190" s="394"/>
      <c r="E190" s="394"/>
      <c r="F190" s="394"/>
      <c r="G190" s="394"/>
      <c r="H190" s="394"/>
      <c r="I190" s="394"/>
      <c r="J190" s="394"/>
      <c r="K190" s="394"/>
      <c r="L190" s="394"/>
      <c r="M190" s="394"/>
      <c r="N190" s="394"/>
      <c r="O190" s="394"/>
      <c r="P190" s="140"/>
      <c r="Q190" s="389"/>
      <c r="R190" s="172">
        <f>SUMIF($C$38:$C$186,"NNF 7",$R$38:$R$186)</f>
        <v>0</v>
      </c>
      <c r="S190" s="289" t="s">
        <v>330</v>
      </c>
      <c r="T190" s="6"/>
      <c r="U190" s="6"/>
      <c r="V190" s="6"/>
      <c r="W190" s="31"/>
      <c r="X190" s="31"/>
      <c r="Y190" s="31"/>
      <c r="Z190" s="31"/>
      <c r="AA190" s="31"/>
      <c r="AB190" s="31"/>
      <c r="AC190" s="31"/>
      <c r="AD190" s="31"/>
      <c r="AE190" s="31"/>
      <c r="AF190" s="31"/>
      <c r="AG190" s="31"/>
      <c r="AH190" s="31"/>
      <c r="AI190" s="31"/>
      <c r="AJ190" s="31"/>
      <c r="AK190" s="31"/>
      <c r="AL190" s="31"/>
      <c r="AM190" s="31"/>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32"/>
      <c r="DD190" s="32"/>
      <c r="DE190" s="32"/>
      <c r="DF190" s="32"/>
      <c r="DG190" s="32"/>
      <c r="DH190" s="32"/>
      <c r="DI190" s="32"/>
      <c r="DJ190" s="32"/>
      <c r="DK190" s="32"/>
      <c r="DL190" s="32"/>
      <c r="DM190" s="32"/>
      <c r="DN190" s="32"/>
      <c r="DO190" s="32"/>
      <c r="DP190" s="32"/>
      <c r="DQ190" s="32"/>
      <c r="DR190" s="32"/>
      <c r="DS190" s="32"/>
      <c r="DT190" s="32"/>
      <c r="DU190" s="32"/>
      <c r="DV190" s="32"/>
      <c r="DW190" s="32"/>
      <c r="DX190" s="32"/>
      <c r="DY190" s="32"/>
      <c r="DZ190" s="32"/>
      <c r="EA190" s="32"/>
      <c r="EB190" s="32"/>
      <c r="EC190" s="32"/>
      <c r="ED190" s="32"/>
      <c r="EE190" s="32"/>
      <c r="EF190" s="32"/>
      <c r="EG190" s="32"/>
      <c r="EH190" s="32"/>
      <c r="EI190" s="32"/>
      <c r="EJ190" s="32"/>
      <c r="EK190" s="32"/>
      <c r="EL190" s="32"/>
      <c r="EM190" s="32"/>
      <c r="EN190" s="32"/>
      <c r="EO190" s="32"/>
      <c r="EP190" s="32"/>
      <c r="EQ190" s="32"/>
      <c r="ER190" s="32"/>
      <c r="ES190" s="32"/>
      <c r="ET190" s="32"/>
      <c r="EU190" s="32"/>
      <c r="EV190" s="32"/>
      <c r="EW190" s="32"/>
      <c r="EX190" s="32"/>
      <c r="EY190" s="32"/>
      <c r="EZ190" s="32"/>
      <c r="FA190" s="32"/>
      <c r="FB190" s="32"/>
      <c r="FC190" s="32"/>
      <c r="FD190" s="32"/>
      <c r="FE190" s="32"/>
      <c r="FF190" s="32"/>
      <c r="FG190" s="32"/>
      <c r="FH190" s="32"/>
      <c r="FI190" s="32"/>
      <c r="FJ190" s="32"/>
      <c r="FK190" s="32"/>
      <c r="FL190" s="32"/>
      <c r="FM190" s="32"/>
      <c r="FN190" s="32"/>
      <c r="FO190" s="32"/>
      <c r="FP190" s="32"/>
      <c r="FQ190" s="32"/>
      <c r="FR190" s="32"/>
      <c r="FS190" s="32"/>
      <c r="FT190" s="32"/>
      <c r="FU190" s="32"/>
      <c r="FV190" s="32"/>
      <c r="FW190" s="32"/>
      <c r="FX190" s="32"/>
      <c r="FY190" s="32"/>
      <c r="FZ190" s="32"/>
      <c r="GA190" s="32"/>
      <c r="GB190" s="32"/>
      <c r="GC190" s="32"/>
      <c r="GD190" s="32"/>
      <c r="GE190" s="32"/>
      <c r="GF190" s="32"/>
      <c r="GG190" s="32"/>
      <c r="GH190" s="32"/>
      <c r="GI190" s="32"/>
      <c r="GJ190" s="32"/>
      <c r="GK190" s="32"/>
      <c r="GL190" s="32"/>
      <c r="GM190" s="32"/>
      <c r="GN190" s="32"/>
      <c r="GO190" s="32"/>
      <c r="GP190" s="32"/>
      <c r="GQ190" s="32"/>
      <c r="GR190" s="32"/>
      <c r="GS190" s="32"/>
      <c r="GT190" s="32"/>
      <c r="GU190" s="32"/>
      <c r="GV190" s="32"/>
      <c r="GW190" s="32"/>
      <c r="GX190" s="32"/>
      <c r="GY190" s="32"/>
      <c r="GZ190" s="32"/>
      <c r="HA190" s="32"/>
      <c r="HB190" s="32"/>
      <c r="HC190" s="32"/>
      <c r="HD190" s="32"/>
      <c r="HE190" s="32"/>
      <c r="HF190" s="32"/>
      <c r="HG190" s="32"/>
      <c r="HH190" s="32"/>
      <c r="HI190" s="32"/>
      <c r="HJ190" s="32"/>
      <c r="HK190" s="32"/>
      <c r="HL190" s="32"/>
      <c r="HM190" s="32"/>
      <c r="HN190" s="32"/>
      <c r="HO190" s="32"/>
      <c r="HP190" s="32"/>
      <c r="HQ190" s="32"/>
      <c r="HR190" s="32"/>
      <c r="HS190" s="32"/>
      <c r="HT190" s="32"/>
      <c r="HU190" s="32"/>
      <c r="HV190" s="32"/>
      <c r="HW190" s="32"/>
      <c r="HX190" s="32"/>
      <c r="HY190" s="32"/>
      <c r="HZ190" s="32"/>
      <c r="IA190" s="32"/>
      <c r="IB190" s="32"/>
      <c r="IC190" s="32"/>
      <c r="ID190" s="32"/>
      <c r="IE190" s="32"/>
      <c r="IF190" s="32"/>
      <c r="IG190" s="32"/>
      <c r="IH190" s="32"/>
      <c r="II190" s="32"/>
      <c r="IJ190" s="32"/>
      <c r="IK190" s="32"/>
      <c r="IL190" s="32"/>
      <c r="IM190" s="32"/>
      <c r="IN190" s="32"/>
      <c r="IO190" s="32"/>
      <c r="IP190" s="32"/>
      <c r="IQ190" s="32"/>
      <c r="IR190" s="32"/>
      <c r="IS190" s="32"/>
      <c r="IT190" s="32"/>
      <c r="IU190" s="32"/>
      <c r="IV190" s="32"/>
      <c r="IW190" s="32"/>
      <c r="IX190" s="32"/>
      <c r="IY190" s="32"/>
      <c r="IZ190" s="32"/>
      <c r="JA190" s="32"/>
      <c r="JB190" s="32"/>
      <c r="JC190" s="32"/>
      <c r="JD190" s="32"/>
      <c r="JE190" s="32"/>
      <c r="JF190" s="32"/>
      <c r="JG190" s="32"/>
    </row>
    <row r="191" spans="1:267" s="33" customFormat="1" ht="15" customHeight="1" x14ac:dyDescent="0.2">
      <c r="A191" s="4"/>
      <c r="B191" s="4"/>
      <c r="C191" s="4"/>
      <c r="D191" s="4"/>
      <c r="E191" s="4"/>
      <c r="F191" s="4"/>
      <c r="G191" s="4"/>
      <c r="H191" s="4"/>
      <c r="I191" s="4"/>
      <c r="J191" s="4"/>
      <c r="K191" s="4"/>
      <c r="L191" s="4"/>
      <c r="M191" s="4"/>
      <c r="N191" s="15"/>
      <c r="O191" s="4"/>
      <c r="P191" s="5"/>
      <c r="Q191" s="4"/>
      <c r="R191" s="173"/>
      <c r="S191" s="6"/>
      <c r="T191" s="6"/>
      <c r="U191" s="6"/>
      <c r="V191" s="6"/>
      <c r="W191" s="31"/>
      <c r="X191" s="31"/>
      <c r="Y191" s="31"/>
      <c r="Z191" s="31"/>
      <c r="AA191" s="31"/>
      <c r="AB191" s="31"/>
      <c r="AC191" s="31"/>
      <c r="AD191" s="31"/>
      <c r="AE191" s="31"/>
      <c r="AF191" s="31"/>
      <c r="AG191" s="31"/>
      <c r="AH191" s="31"/>
      <c r="AI191" s="31"/>
      <c r="AJ191" s="31"/>
      <c r="AK191" s="31"/>
      <c r="AL191" s="31"/>
      <c r="AM191" s="31"/>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32"/>
      <c r="DD191" s="32"/>
      <c r="DE191" s="32"/>
      <c r="DF191" s="32"/>
      <c r="DG191" s="32"/>
      <c r="DH191" s="32"/>
      <c r="DI191" s="32"/>
      <c r="DJ191" s="32"/>
      <c r="DK191" s="32"/>
      <c r="DL191" s="32"/>
      <c r="DM191" s="32"/>
      <c r="DN191" s="32"/>
      <c r="DO191" s="32"/>
      <c r="DP191" s="32"/>
      <c r="DQ191" s="32"/>
      <c r="DR191" s="32"/>
      <c r="DS191" s="32"/>
      <c r="DT191" s="32"/>
      <c r="DU191" s="32"/>
      <c r="DV191" s="32"/>
      <c r="DW191" s="32"/>
      <c r="DX191" s="32"/>
      <c r="DY191" s="32"/>
      <c r="DZ191" s="32"/>
      <c r="EA191" s="32"/>
      <c r="EB191" s="32"/>
      <c r="EC191" s="32"/>
      <c r="ED191" s="32"/>
      <c r="EE191" s="32"/>
      <c r="EF191" s="32"/>
      <c r="EG191" s="32"/>
      <c r="EH191" s="32"/>
      <c r="EI191" s="32"/>
      <c r="EJ191" s="32"/>
      <c r="EK191" s="32"/>
      <c r="EL191" s="32"/>
      <c r="EM191" s="32"/>
      <c r="EN191" s="32"/>
      <c r="EO191" s="32"/>
      <c r="EP191" s="32"/>
      <c r="EQ191" s="32"/>
      <c r="ER191" s="32"/>
      <c r="ES191" s="32"/>
      <c r="ET191" s="32"/>
      <c r="EU191" s="32"/>
      <c r="EV191" s="32"/>
      <c r="EW191" s="32"/>
      <c r="EX191" s="32"/>
      <c r="EY191" s="32"/>
      <c r="EZ191" s="32"/>
      <c r="FA191" s="32"/>
      <c r="FB191" s="32"/>
      <c r="FC191" s="32"/>
      <c r="FD191" s="32"/>
      <c r="FE191" s="32"/>
      <c r="FF191" s="32"/>
      <c r="FG191" s="32"/>
      <c r="FH191" s="32"/>
      <c r="FI191" s="32"/>
      <c r="FJ191" s="32"/>
      <c r="FK191" s="32"/>
      <c r="FL191" s="32"/>
      <c r="FM191" s="32"/>
      <c r="FN191" s="32"/>
      <c r="FO191" s="32"/>
      <c r="FP191" s="32"/>
      <c r="FQ191" s="32"/>
      <c r="FR191" s="32"/>
      <c r="FS191" s="32"/>
      <c r="FT191" s="32"/>
      <c r="FU191" s="32"/>
      <c r="FV191" s="32"/>
      <c r="FW191" s="32"/>
      <c r="FX191" s="32"/>
      <c r="FY191" s="32"/>
      <c r="FZ191" s="32"/>
      <c r="GA191" s="32"/>
      <c r="GB191" s="32"/>
      <c r="GC191" s="32"/>
      <c r="GD191" s="32"/>
      <c r="GE191" s="32"/>
      <c r="GF191" s="32"/>
      <c r="GG191" s="32"/>
      <c r="GH191" s="32"/>
      <c r="GI191" s="32"/>
      <c r="GJ191" s="32"/>
      <c r="GK191" s="32"/>
      <c r="GL191" s="32"/>
      <c r="GM191" s="32"/>
      <c r="GN191" s="32"/>
      <c r="GO191" s="32"/>
      <c r="GP191" s="32"/>
      <c r="GQ191" s="32"/>
      <c r="GR191" s="32"/>
      <c r="GS191" s="32"/>
      <c r="GT191" s="32"/>
      <c r="GU191" s="32"/>
      <c r="GV191" s="32"/>
      <c r="GW191" s="32"/>
      <c r="GX191" s="32"/>
      <c r="GY191" s="32"/>
      <c r="GZ191" s="32"/>
      <c r="HA191" s="32"/>
      <c r="HB191" s="32"/>
      <c r="HC191" s="32"/>
      <c r="HD191" s="32"/>
      <c r="HE191" s="32"/>
      <c r="HF191" s="32"/>
      <c r="HG191" s="32"/>
      <c r="HH191" s="32"/>
      <c r="HI191" s="32"/>
      <c r="HJ191" s="32"/>
      <c r="HK191" s="32"/>
      <c r="HL191" s="32"/>
      <c r="HM191" s="32"/>
      <c r="HN191" s="32"/>
      <c r="HO191" s="32"/>
      <c r="HP191" s="32"/>
      <c r="HQ191" s="32"/>
      <c r="HR191" s="32"/>
      <c r="HS191" s="32"/>
      <c r="HT191" s="32"/>
      <c r="HU191" s="32"/>
      <c r="HV191" s="32"/>
      <c r="HW191" s="32"/>
      <c r="HX191" s="32"/>
      <c r="HY191" s="32"/>
      <c r="HZ191" s="32"/>
      <c r="IA191" s="32"/>
      <c r="IB191" s="32"/>
      <c r="IC191" s="32"/>
      <c r="ID191" s="32"/>
      <c r="IE191" s="32"/>
      <c r="IF191" s="32"/>
      <c r="IG191" s="32"/>
      <c r="IH191" s="32"/>
      <c r="II191" s="32"/>
      <c r="IJ191" s="32"/>
      <c r="IK191" s="32"/>
      <c r="IL191" s="32"/>
      <c r="IM191" s="32"/>
      <c r="IN191" s="32"/>
      <c r="IO191" s="32"/>
      <c r="IP191" s="32"/>
      <c r="IQ191" s="32"/>
      <c r="IR191" s="32"/>
      <c r="IS191" s="32"/>
      <c r="IT191" s="32"/>
      <c r="IU191" s="32"/>
      <c r="IV191" s="32"/>
      <c r="IW191" s="32"/>
      <c r="IX191" s="32"/>
      <c r="IY191" s="32"/>
      <c r="IZ191" s="32"/>
      <c r="JA191" s="32"/>
      <c r="JB191" s="32"/>
      <c r="JC191" s="32"/>
      <c r="JD191" s="32"/>
      <c r="JE191" s="32"/>
      <c r="JF191" s="32"/>
      <c r="JG191" s="32"/>
    </row>
    <row r="192" spans="1:267" s="33" customFormat="1" ht="15" customHeight="1" x14ac:dyDescent="0.2">
      <c r="A192" s="19" t="s">
        <v>72</v>
      </c>
      <c r="B192" s="394" t="s">
        <v>934</v>
      </c>
      <c r="C192" s="394"/>
      <c r="D192" s="394"/>
      <c r="E192" s="394"/>
      <c r="F192" s="394"/>
      <c r="G192" s="394"/>
      <c r="H192" s="394"/>
      <c r="I192" s="394"/>
      <c r="J192" s="394"/>
      <c r="K192" s="394"/>
      <c r="L192" s="394"/>
      <c r="M192" s="394"/>
      <c r="N192" s="394"/>
      <c r="O192" s="394"/>
      <c r="P192" s="140"/>
      <c r="Q192" s="389"/>
      <c r="R192" s="172">
        <f>SUMIF($C$38:$C$186,"FF 8",$R$38:$R$186)</f>
        <v>0</v>
      </c>
      <c r="S192" s="289" t="s">
        <v>330</v>
      </c>
      <c r="T192" s="6"/>
      <c r="U192" s="6"/>
      <c r="V192" s="6"/>
      <c r="W192" s="31"/>
      <c r="X192" s="31"/>
      <c r="Y192" s="31"/>
      <c r="Z192" s="31"/>
      <c r="AA192" s="31"/>
      <c r="AB192" s="31"/>
      <c r="AC192" s="31"/>
      <c r="AD192" s="31"/>
      <c r="AE192" s="31"/>
      <c r="AF192" s="31"/>
      <c r="AG192" s="31"/>
      <c r="AH192" s="31"/>
      <c r="AI192" s="31"/>
      <c r="AJ192" s="31"/>
      <c r="AK192" s="31"/>
      <c r="AL192" s="31"/>
      <c r="AM192" s="31"/>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2"/>
      <c r="BQ192" s="32"/>
      <c r="BR192" s="32"/>
      <c r="BS192" s="32"/>
      <c r="BT192" s="32"/>
      <c r="BU192" s="32"/>
      <c r="BV192" s="32"/>
      <c r="BW192" s="32"/>
      <c r="BX192" s="32"/>
      <c r="BY192" s="32"/>
      <c r="BZ192" s="32"/>
      <c r="CA192" s="32"/>
      <c r="CB192" s="32"/>
      <c r="CC192" s="32"/>
      <c r="CD192" s="32"/>
      <c r="CE192" s="32"/>
      <c r="CF192" s="32"/>
      <c r="CG192" s="32"/>
      <c r="CH192" s="32"/>
      <c r="CI192" s="32"/>
      <c r="CJ192" s="32"/>
      <c r="CK192" s="32"/>
      <c r="CL192" s="32"/>
      <c r="CM192" s="32"/>
      <c r="CN192" s="32"/>
      <c r="CO192" s="32"/>
      <c r="CP192" s="32"/>
      <c r="CQ192" s="32"/>
      <c r="CR192" s="32"/>
      <c r="CS192" s="32"/>
      <c r="CT192" s="32"/>
      <c r="CU192" s="32"/>
      <c r="CV192" s="32"/>
      <c r="CW192" s="32"/>
      <c r="CX192" s="32"/>
      <c r="CY192" s="32"/>
      <c r="CZ192" s="32"/>
      <c r="DA192" s="32"/>
      <c r="DB192" s="32"/>
      <c r="DC192" s="32"/>
      <c r="DD192" s="32"/>
      <c r="DE192" s="32"/>
      <c r="DF192" s="32"/>
      <c r="DG192" s="32"/>
      <c r="DH192" s="32"/>
      <c r="DI192" s="32"/>
      <c r="DJ192" s="32"/>
      <c r="DK192" s="32"/>
      <c r="DL192" s="32"/>
      <c r="DM192" s="32"/>
      <c r="DN192" s="32"/>
      <c r="DO192" s="32"/>
      <c r="DP192" s="32"/>
      <c r="DQ192" s="32"/>
      <c r="DR192" s="32"/>
      <c r="DS192" s="32"/>
      <c r="DT192" s="32"/>
      <c r="DU192" s="32"/>
      <c r="DV192" s="32"/>
      <c r="DW192" s="32"/>
      <c r="DX192" s="32"/>
      <c r="DY192" s="32"/>
      <c r="DZ192" s="32"/>
      <c r="EA192" s="32"/>
      <c r="EB192" s="32"/>
      <c r="EC192" s="32"/>
      <c r="ED192" s="32"/>
      <c r="EE192" s="32"/>
      <c r="EF192" s="32"/>
      <c r="EG192" s="32"/>
      <c r="EH192" s="32"/>
      <c r="EI192" s="32"/>
      <c r="EJ192" s="32"/>
      <c r="EK192" s="32"/>
      <c r="EL192" s="32"/>
      <c r="EM192" s="32"/>
      <c r="EN192" s="32"/>
      <c r="EO192" s="32"/>
      <c r="EP192" s="32"/>
      <c r="EQ192" s="32"/>
      <c r="ER192" s="32"/>
      <c r="ES192" s="32"/>
      <c r="ET192" s="32"/>
      <c r="EU192" s="32"/>
      <c r="EV192" s="32"/>
      <c r="EW192" s="32"/>
      <c r="EX192" s="32"/>
      <c r="EY192" s="32"/>
      <c r="EZ192" s="32"/>
      <c r="FA192" s="32"/>
      <c r="FB192" s="32"/>
      <c r="FC192" s="32"/>
      <c r="FD192" s="32"/>
      <c r="FE192" s="32"/>
      <c r="FF192" s="32"/>
      <c r="FG192" s="32"/>
      <c r="FH192" s="32"/>
      <c r="FI192" s="32"/>
      <c r="FJ192" s="32"/>
      <c r="FK192" s="32"/>
      <c r="FL192" s="32"/>
      <c r="FM192" s="32"/>
      <c r="FN192" s="32"/>
      <c r="FO192" s="32"/>
      <c r="FP192" s="32"/>
      <c r="FQ192" s="32"/>
      <c r="FR192" s="32"/>
      <c r="FS192" s="32"/>
      <c r="FT192" s="32"/>
      <c r="FU192" s="32"/>
      <c r="FV192" s="32"/>
      <c r="FW192" s="32"/>
      <c r="FX192" s="32"/>
      <c r="FY192" s="32"/>
      <c r="FZ192" s="32"/>
      <c r="GA192" s="32"/>
      <c r="GB192" s="32"/>
      <c r="GC192" s="32"/>
      <c r="GD192" s="32"/>
      <c r="GE192" s="32"/>
      <c r="GF192" s="32"/>
      <c r="GG192" s="32"/>
      <c r="GH192" s="32"/>
      <c r="GI192" s="32"/>
      <c r="GJ192" s="32"/>
      <c r="GK192" s="32"/>
      <c r="GL192" s="32"/>
      <c r="GM192" s="32"/>
      <c r="GN192" s="32"/>
      <c r="GO192" s="32"/>
      <c r="GP192" s="32"/>
      <c r="GQ192" s="32"/>
      <c r="GR192" s="32"/>
      <c r="GS192" s="32"/>
      <c r="GT192" s="32"/>
      <c r="GU192" s="32"/>
      <c r="GV192" s="32"/>
      <c r="GW192" s="32"/>
      <c r="GX192" s="32"/>
      <c r="GY192" s="32"/>
      <c r="GZ192" s="32"/>
      <c r="HA192" s="32"/>
      <c r="HB192" s="32"/>
      <c r="HC192" s="32"/>
      <c r="HD192" s="32"/>
      <c r="HE192" s="32"/>
      <c r="HF192" s="32"/>
      <c r="HG192" s="32"/>
      <c r="HH192" s="32"/>
      <c r="HI192" s="32"/>
      <c r="HJ192" s="32"/>
      <c r="HK192" s="32"/>
      <c r="HL192" s="32"/>
      <c r="HM192" s="32"/>
      <c r="HN192" s="32"/>
      <c r="HO192" s="32"/>
      <c r="HP192" s="32"/>
      <c r="HQ192" s="32"/>
      <c r="HR192" s="32"/>
      <c r="HS192" s="32"/>
      <c r="HT192" s="32"/>
      <c r="HU192" s="32"/>
      <c r="HV192" s="32"/>
      <c r="HW192" s="32"/>
      <c r="HX192" s="32"/>
      <c r="HY192" s="32"/>
      <c r="HZ192" s="32"/>
      <c r="IA192" s="32"/>
      <c r="IB192" s="32"/>
      <c r="IC192" s="32"/>
      <c r="ID192" s="32"/>
      <c r="IE192" s="32"/>
      <c r="IF192" s="32"/>
      <c r="IG192" s="32"/>
      <c r="IH192" s="32"/>
      <c r="II192" s="32"/>
      <c r="IJ192" s="32"/>
      <c r="IK192" s="32"/>
      <c r="IL192" s="32"/>
      <c r="IM192" s="32"/>
      <c r="IN192" s="32"/>
      <c r="IO192" s="32"/>
      <c r="IP192" s="32"/>
      <c r="IQ192" s="32"/>
      <c r="IR192" s="32"/>
      <c r="IS192" s="32"/>
      <c r="IT192" s="32"/>
      <c r="IU192" s="32"/>
      <c r="IV192" s="32"/>
      <c r="IW192" s="32"/>
      <c r="IX192" s="32"/>
      <c r="IY192" s="32"/>
      <c r="IZ192" s="32"/>
      <c r="JA192" s="32"/>
      <c r="JB192" s="32"/>
      <c r="JC192" s="32"/>
      <c r="JD192" s="32"/>
      <c r="JE192" s="32"/>
      <c r="JF192" s="32"/>
      <c r="JG192" s="32"/>
    </row>
    <row r="193" spans="1:267" s="33" customFormat="1" ht="15" customHeight="1" x14ac:dyDescent="0.2">
      <c r="A193" s="4"/>
      <c r="B193" s="4"/>
      <c r="C193" s="4"/>
      <c r="D193" s="4"/>
      <c r="E193" s="4"/>
      <c r="F193" s="4"/>
      <c r="G193" s="4"/>
      <c r="H193" s="4"/>
      <c r="I193" s="4"/>
      <c r="J193" s="4"/>
      <c r="K193" s="4"/>
      <c r="L193" s="4"/>
      <c r="M193" s="4"/>
      <c r="N193" s="15"/>
      <c r="O193" s="4"/>
      <c r="P193" s="5"/>
      <c r="Q193" s="4"/>
      <c r="R193" s="173"/>
      <c r="S193" s="6"/>
      <c r="T193" s="6"/>
      <c r="U193" s="6"/>
      <c r="V193" s="6"/>
      <c r="W193" s="31"/>
      <c r="X193" s="31"/>
      <c r="Y193" s="31"/>
      <c r="Z193" s="31"/>
      <c r="AA193" s="31"/>
      <c r="AB193" s="31"/>
      <c r="AC193" s="31"/>
      <c r="AD193" s="31"/>
      <c r="AE193" s="31"/>
      <c r="AF193" s="31"/>
      <c r="AG193" s="31"/>
      <c r="AH193" s="31"/>
      <c r="AI193" s="31"/>
      <c r="AJ193" s="31"/>
      <c r="AK193" s="31"/>
      <c r="AL193" s="31"/>
      <c r="AM193" s="31"/>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2"/>
      <c r="BQ193" s="32"/>
      <c r="BR193" s="32"/>
      <c r="BS193" s="32"/>
      <c r="BT193" s="32"/>
      <c r="BU193" s="32"/>
      <c r="BV193" s="32"/>
      <c r="BW193" s="32"/>
      <c r="BX193" s="32"/>
      <c r="BY193" s="32"/>
      <c r="BZ193" s="32"/>
      <c r="CA193" s="32"/>
      <c r="CB193" s="32"/>
      <c r="CC193" s="32"/>
      <c r="CD193" s="32"/>
      <c r="CE193" s="32"/>
      <c r="CF193" s="32"/>
      <c r="CG193" s="32"/>
      <c r="CH193" s="32"/>
      <c r="CI193" s="32"/>
      <c r="CJ193" s="32"/>
      <c r="CK193" s="32"/>
      <c r="CL193" s="32"/>
      <c r="CM193" s="32"/>
      <c r="CN193" s="32"/>
      <c r="CO193" s="32"/>
      <c r="CP193" s="32"/>
      <c r="CQ193" s="32"/>
      <c r="CR193" s="32"/>
      <c r="CS193" s="32"/>
      <c r="CT193" s="32"/>
      <c r="CU193" s="32"/>
      <c r="CV193" s="32"/>
      <c r="CW193" s="32"/>
      <c r="CX193" s="32"/>
      <c r="CY193" s="32"/>
      <c r="CZ193" s="32"/>
      <c r="DA193" s="32"/>
      <c r="DB193" s="32"/>
      <c r="DC193" s="32"/>
      <c r="DD193" s="32"/>
      <c r="DE193" s="32"/>
      <c r="DF193" s="32"/>
      <c r="DG193" s="32"/>
      <c r="DH193" s="32"/>
      <c r="DI193" s="32"/>
      <c r="DJ193" s="32"/>
      <c r="DK193" s="32"/>
      <c r="DL193" s="32"/>
      <c r="DM193" s="32"/>
      <c r="DN193" s="32"/>
      <c r="DO193" s="32"/>
      <c r="DP193" s="32"/>
      <c r="DQ193" s="32"/>
      <c r="DR193" s="32"/>
      <c r="DS193" s="32"/>
      <c r="DT193" s="32"/>
      <c r="DU193" s="32"/>
      <c r="DV193" s="32"/>
      <c r="DW193" s="32"/>
      <c r="DX193" s="32"/>
      <c r="DY193" s="32"/>
      <c r="DZ193" s="32"/>
      <c r="EA193" s="32"/>
      <c r="EB193" s="32"/>
      <c r="EC193" s="32"/>
      <c r="ED193" s="32"/>
      <c r="EE193" s="32"/>
      <c r="EF193" s="32"/>
      <c r="EG193" s="32"/>
      <c r="EH193" s="32"/>
      <c r="EI193" s="32"/>
      <c r="EJ193" s="32"/>
      <c r="EK193" s="32"/>
      <c r="EL193" s="32"/>
      <c r="EM193" s="32"/>
      <c r="EN193" s="32"/>
      <c r="EO193" s="32"/>
      <c r="EP193" s="32"/>
      <c r="EQ193" s="32"/>
      <c r="ER193" s="32"/>
      <c r="ES193" s="32"/>
      <c r="ET193" s="32"/>
      <c r="EU193" s="32"/>
      <c r="EV193" s="32"/>
      <c r="EW193" s="32"/>
      <c r="EX193" s="32"/>
      <c r="EY193" s="32"/>
      <c r="EZ193" s="32"/>
      <c r="FA193" s="32"/>
      <c r="FB193" s="32"/>
      <c r="FC193" s="32"/>
      <c r="FD193" s="32"/>
      <c r="FE193" s="32"/>
      <c r="FF193" s="32"/>
      <c r="FG193" s="32"/>
      <c r="FH193" s="32"/>
      <c r="FI193" s="32"/>
      <c r="FJ193" s="32"/>
      <c r="FK193" s="32"/>
      <c r="FL193" s="32"/>
      <c r="FM193" s="32"/>
      <c r="FN193" s="32"/>
      <c r="FO193" s="32"/>
      <c r="FP193" s="32"/>
      <c r="FQ193" s="32"/>
      <c r="FR193" s="32"/>
      <c r="FS193" s="32"/>
      <c r="FT193" s="32"/>
      <c r="FU193" s="32"/>
      <c r="FV193" s="32"/>
      <c r="FW193" s="32"/>
      <c r="FX193" s="32"/>
      <c r="FY193" s="32"/>
      <c r="FZ193" s="32"/>
      <c r="GA193" s="32"/>
      <c r="GB193" s="32"/>
      <c r="GC193" s="32"/>
      <c r="GD193" s="32"/>
      <c r="GE193" s="32"/>
      <c r="GF193" s="32"/>
      <c r="GG193" s="32"/>
      <c r="GH193" s="32"/>
      <c r="GI193" s="32"/>
      <c r="GJ193" s="32"/>
      <c r="GK193" s="32"/>
      <c r="GL193" s="32"/>
      <c r="GM193" s="32"/>
      <c r="GN193" s="32"/>
      <c r="GO193" s="32"/>
      <c r="GP193" s="32"/>
      <c r="GQ193" s="32"/>
      <c r="GR193" s="32"/>
      <c r="GS193" s="32"/>
      <c r="GT193" s="32"/>
      <c r="GU193" s="32"/>
      <c r="GV193" s="32"/>
      <c r="GW193" s="32"/>
      <c r="GX193" s="32"/>
      <c r="GY193" s="32"/>
      <c r="GZ193" s="32"/>
      <c r="HA193" s="32"/>
      <c r="HB193" s="32"/>
      <c r="HC193" s="32"/>
      <c r="HD193" s="32"/>
      <c r="HE193" s="32"/>
      <c r="HF193" s="32"/>
      <c r="HG193" s="32"/>
      <c r="HH193" s="32"/>
      <c r="HI193" s="32"/>
      <c r="HJ193" s="32"/>
      <c r="HK193" s="32"/>
      <c r="HL193" s="32"/>
      <c r="HM193" s="32"/>
      <c r="HN193" s="32"/>
      <c r="HO193" s="32"/>
      <c r="HP193" s="32"/>
      <c r="HQ193" s="32"/>
      <c r="HR193" s="32"/>
      <c r="HS193" s="32"/>
      <c r="HT193" s="32"/>
      <c r="HU193" s="32"/>
      <c r="HV193" s="32"/>
      <c r="HW193" s="32"/>
      <c r="HX193" s="32"/>
      <c r="HY193" s="32"/>
      <c r="HZ193" s="32"/>
      <c r="IA193" s="32"/>
      <c r="IB193" s="32"/>
      <c r="IC193" s="32"/>
      <c r="ID193" s="32"/>
      <c r="IE193" s="32"/>
      <c r="IF193" s="32"/>
      <c r="IG193" s="32"/>
      <c r="IH193" s="32"/>
      <c r="II193" s="32"/>
      <c r="IJ193" s="32"/>
      <c r="IK193" s="32"/>
      <c r="IL193" s="32"/>
      <c r="IM193" s="32"/>
      <c r="IN193" s="32"/>
      <c r="IO193" s="32"/>
      <c r="IP193" s="32"/>
      <c r="IQ193" s="32"/>
      <c r="IR193" s="32"/>
      <c r="IS193" s="32"/>
      <c r="IT193" s="32"/>
      <c r="IU193" s="32"/>
      <c r="IV193" s="32"/>
      <c r="IW193" s="32"/>
      <c r="IX193" s="32"/>
      <c r="IY193" s="32"/>
      <c r="IZ193" s="32"/>
      <c r="JA193" s="32"/>
      <c r="JB193" s="32"/>
      <c r="JC193" s="32"/>
      <c r="JD193" s="32"/>
      <c r="JE193" s="32"/>
      <c r="JF193" s="32"/>
      <c r="JG193" s="32"/>
    </row>
    <row r="194" spans="1:267" s="33" customFormat="1" ht="15" customHeight="1" x14ac:dyDescent="0.2">
      <c r="A194" s="19" t="s">
        <v>73</v>
      </c>
      <c r="B194" s="394" t="s">
        <v>937</v>
      </c>
      <c r="C194" s="394"/>
      <c r="D194" s="394"/>
      <c r="E194" s="394"/>
      <c r="F194" s="394"/>
      <c r="G194" s="394"/>
      <c r="H194" s="394"/>
      <c r="I194" s="394"/>
      <c r="J194" s="394"/>
      <c r="K194" s="394"/>
      <c r="L194" s="394"/>
      <c r="M194" s="394"/>
      <c r="N194" s="394"/>
      <c r="O194" s="394"/>
      <c r="P194" s="140"/>
      <c r="Q194" s="389"/>
      <c r="R194" s="172">
        <f>SUMIF($C$38:$C$186,"VF 9",$R$38:$R$186)</f>
        <v>0</v>
      </c>
      <c r="S194" s="289" t="s">
        <v>330</v>
      </c>
      <c r="T194" s="6"/>
      <c r="U194" s="6"/>
      <c r="V194" s="6"/>
      <c r="W194" s="31"/>
      <c r="X194" s="31"/>
      <c r="Y194" s="31"/>
      <c r="Z194" s="31"/>
      <c r="AA194" s="31"/>
      <c r="AB194" s="31"/>
      <c r="AC194" s="31"/>
      <c r="AD194" s="31"/>
      <c r="AE194" s="31"/>
      <c r="AF194" s="31"/>
      <c r="AG194" s="31"/>
      <c r="AH194" s="31"/>
      <c r="AI194" s="31"/>
      <c r="AJ194" s="31"/>
      <c r="AK194" s="31"/>
      <c r="AL194" s="31"/>
      <c r="AM194" s="31"/>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2"/>
      <c r="BQ194" s="32"/>
      <c r="BR194" s="32"/>
      <c r="BS194" s="32"/>
      <c r="BT194" s="32"/>
      <c r="BU194" s="32"/>
      <c r="BV194" s="32"/>
      <c r="BW194" s="32"/>
      <c r="BX194" s="32"/>
      <c r="BY194" s="32"/>
      <c r="BZ194" s="32"/>
      <c r="CA194" s="32"/>
      <c r="CB194" s="32"/>
      <c r="CC194" s="32"/>
      <c r="CD194" s="32"/>
      <c r="CE194" s="32"/>
      <c r="CF194" s="32"/>
      <c r="CG194" s="32"/>
      <c r="CH194" s="32"/>
      <c r="CI194" s="32"/>
      <c r="CJ194" s="32"/>
      <c r="CK194" s="32"/>
      <c r="CL194" s="32"/>
      <c r="CM194" s="32"/>
      <c r="CN194" s="32"/>
      <c r="CO194" s="32"/>
      <c r="CP194" s="32"/>
      <c r="CQ194" s="32"/>
      <c r="CR194" s="32"/>
      <c r="CS194" s="32"/>
      <c r="CT194" s="32"/>
      <c r="CU194" s="32"/>
      <c r="CV194" s="32"/>
      <c r="CW194" s="32"/>
      <c r="CX194" s="32"/>
      <c r="CY194" s="32"/>
      <c r="CZ194" s="32"/>
      <c r="DA194" s="32"/>
      <c r="DB194" s="32"/>
      <c r="DC194" s="32"/>
      <c r="DD194" s="32"/>
      <c r="DE194" s="32"/>
      <c r="DF194" s="32"/>
      <c r="DG194" s="32"/>
      <c r="DH194" s="32"/>
      <c r="DI194" s="32"/>
      <c r="DJ194" s="32"/>
      <c r="DK194" s="32"/>
      <c r="DL194" s="32"/>
      <c r="DM194" s="32"/>
      <c r="DN194" s="32"/>
      <c r="DO194" s="32"/>
      <c r="DP194" s="32"/>
      <c r="DQ194" s="32"/>
      <c r="DR194" s="32"/>
      <c r="DS194" s="32"/>
      <c r="DT194" s="32"/>
      <c r="DU194" s="32"/>
      <c r="DV194" s="32"/>
      <c r="DW194" s="32"/>
      <c r="DX194" s="32"/>
      <c r="DY194" s="32"/>
      <c r="DZ194" s="32"/>
      <c r="EA194" s="32"/>
      <c r="EB194" s="32"/>
      <c r="EC194" s="32"/>
      <c r="ED194" s="32"/>
      <c r="EE194" s="32"/>
      <c r="EF194" s="32"/>
      <c r="EG194" s="32"/>
      <c r="EH194" s="32"/>
      <c r="EI194" s="32"/>
      <c r="EJ194" s="32"/>
      <c r="EK194" s="32"/>
      <c r="EL194" s="32"/>
      <c r="EM194" s="32"/>
      <c r="EN194" s="32"/>
      <c r="EO194" s="32"/>
      <c r="EP194" s="32"/>
      <c r="EQ194" s="32"/>
      <c r="ER194" s="32"/>
      <c r="ES194" s="32"/>
      <c r="ET194" s="32"/>
      <c r="EU194" s="32"/>
      <c r="EV194" s="32"/>
      <c r="EW194" s="32"/>
      <c r="EX194" s="32"/>
      <c r="EY194" s="32"/>
      <c r="EZ194" s="32"/>
      <c r="FA194" s="32"/>
      <c r="FB194" s="32"/>
      <c r="FC194" s="32"/>
      <c r="FD194" s="32"/>
      <c r="FE194" s="32"/>
      <c r="FF194" s="32"/>
      <c r="FG194" s="32"/>
      <c r="FH194" s="32"/>
      <c r="FI194" s="32"/>
      <c r="FJ194" s="32"/>
      <c r="FK194" s="32"/>
      <c r="FL194" s="32"/>
      <c r="FM194" s="32"/>
      <c r="FN194" s="32"/>
      <c r="FO194" s="32"/>
      <c r="FP194" s="32"/>
      <c r="FQ194" s="32"/>
      <c r="FR194" s="32"/>
      <c r="FS194" s="32"/>
      <c r="FT194" s="32"/>
      <c r="FU194" s="32"/>
      <c r="FV194" s="32"/>
      <c r="FW194" s="32"/>
      <c r="FX194" s="32"/>
      <c r="FY194" s="32"/>
      <c r="FZ194" s="32"/>
      <c r="GA194" s="32"/>
      <c r="GB194" s="32"/>
      <c r="GC194" s="32"/>
      <c r="GD194" s="32"/>
      <c r="GE194" s="32"/>
      <c r="GF194" s="32"/>
      <c r="GG194" s="32"/>
      <c r="GH194" s="32"/>
      <c r="GI194" s="32"/>
      <c r="GJ194" s="32"/>
      <c r="GK194" s="32"/>
      <c r="GL194" s="32"/>
      <c r="GM194" s="32"/>
      <c r="GN194" s="32"/>
      <c r="GO194" s="32"/>
      <c r="GP194" s="32"/>
      <c r="GQ194" s="32"/>
      <c r="GR194" s="32"/>
      <c r="GS194" s="32"/>
      <c r="GT194" s="32"/>
      <c r="GU194" s="32"/>
      <c r="GV194" s="32"/>
      <c r="GW194" s="32"/>
      <c r="GX194" s="32"/>
      <c r="GY194" s="32"/>
      <c r="GZ194" s="32"/>
      <c r="HA194" s="32"/>
      <c r="HB194" s="32"/>
      <c r="HC194" s="32"/>
      <c r="HD194" s="32"/>
      <c r="HE194" s="32"/>
      <c r="HF194" s="32"/>
      <c r="HG194" s="32"/>
      <c r="HH194" s="32"/>
      <c r="HI194" s="32"/>
      <c r="HJ194" s="32"/>
      <c r="HK194" s="32"/>
      <c r="HL194" s="32"/>
      <c r="HM194" s="32"/>
      <c r="HN194" s="32"/>
      <c r="HO194" s="32"/>
      <c r="HP194" s="32"/>
      <c r="HQ194" s="32"/>
      <c r="HR194" s="32"/>
      <c r="HS194" s="32"/>
      <c r="HT194" s="32"/>
      <c r="HU194" s="32"/>
      <c r="HV194" s="32"/>
      <c r="HW194" s="32"/>
      <c r="HX194" s="32"/>
      <c r="HY194" s="32"/>
      <c r="HZ194" s="32"/>
      <c r="IA194" s="32"/>
      <c r="IB194" s="32"/>
      <c r="IC194" s="32"/>
      <c r="ID194" s="32"/>
      <c r="IE194" s="32"/>
      <c r="IF194" s="32"/>
      <c r="IG194" s="32"/>
      <c r="IH194" s="32"/>
      <c r="II194" s="32"/>
      <c r="IJ194" s="32"/>
      <c r="IK194" s="32"/>
      <c r="IL194" s="32"/>
      <c r="IM194" s="32"/>
      <c r="IN194" s="32"/>
      <c r="IO194" s="32"/>
      <c r="IP194" s="32"/>
      <c r="IQ194" s="32"/>
      <c r="IR194" s="32"/>
      <c r="IS194" s="32"/>
      <c r="IT194" s="32"/>
      <c r="IU194" s="32"/>
      <c r="IV194" s="32"/>
      <c r="IW194" s="32"/>
      <c r="IX194" s="32"/>
      <c r="IY194" s="32"/>
      <c r="IZ194" s="32"/>
      <c r="JA194" s="32"/>
      <c r="JB194" s="32"/>
      <c r="JC194" s="32"/>
      <c r="JD194" s="32"/>
      <c r="JE194" s="32"/>
      <c r="JF194" s="32"/>
      <c r="JG194" s="32"/>
    </row>
    <row r="195" spans="1:267" s="415" customFormat="1" ht="15" customHeight="1" x14ac:dyDescent="0.2">
      <c r="A195" s="6"/>
      <c r="B195" s="6"/>
      <c r="C195" s="6"/>
      <c r="D195" s="6"/>
      <c r="E195" s="6"/>
      <c r="F195" s="6"/>
      <c r="G195" s="6"/>
      <c r="H195" s="6"/>
      <c r="I195" s="6"/>
      <c r="J195" s="6"/>
      <c r="K195" s="6"/>
      <c r="L195" s="6"/>
      <c r="M195" s="6"/>
      <c r="N195" s="6"/>
      <c r="O195" s="6"/>
      <c r="P195" s="339"/>
      <c r="Q195" s="6"/>
      <c r="R195" s="414"/>
      <c r="S195" s="6"/>
      <c r="T195" s="6"/>
      <c r="U195" s="6"/>
      <c r="V195" s="6"/>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c r="DN195" s="31"/>
      <c r="DO195" s="31"/>
      <c r="DP195" s="31"/>
      <c r="DQ195" s="31"/>
      <c r="DR195" s="31"/>
      <c r="DS195" s="31"/>
      <c r="DT195" s="31"/>
      <c r="DU195" s="31"/>
      <c r="DV195" s="31"/>
      <c r="DW195" s="31"/>
      <c r="DX195" s="31"/>
      <c r="DY195" s="31"/>
      <c r="DZ195" s="31"/>
      <c r="EA195" s="31"/>
      <c r="EB195" s="31"/>
      <c r="EC195" s="31"/>
      <c r="ED195" s="31"/>
      <c r="EE195" s="31"/>
      <c r="EF195" s="31"/>
      <c r="EG195" s="31"/>
      <c r="EH195" s="31"/>
      <c r="EI195" s="31"/>
      <c r="EJ195" s="31"/>
      <c r="EK195" s="31"/>
      <c r="EL195" s="31"/>
      <c r="EM195" s="31"/>
      <c r="EN195" s="31"/>
      <c r="EO195" s="31"/>
      <c r="EP195" s="31"/>
      <c r="EQ195" s="31"/>
      <c r="ER195" s="31"/>
      <c r="ES195" s="31"/>
      <c r="ET195" s="31"/>
      <c r="EU195" s="31"/>
      <c r="EV195" s="31"/>
      <c r="EW195" s="31"/>
      <c r="EX195" s="31"/>
      <c r="EY195" s="31"/>
      <c r="EZ195" s="31"/>
      <c r="FA195" s="31"/>
      <c r="FB195" s="31"/>
      <c r="FC195" s="31"/>
      <c r="FD195" s="31"/>
      <c r="FE195" s="31"/>
      <c r="FF195" s="31"/>
      <c r="FG195" s="31"/>
      <c r="FH195" s="31"/>
      <c r="FI195" s="31"/>
      <c r="FJ195" s="31"/>
      <c r="FK195" s="31"/>
      <c r="FL195" s="31"/>
      <c r="FM195" s="31"/>
      <c r="FN195" s="31"/>
      <c r="FO195" s="31"/>
      <c r="FP195" s="31"/>
      <c r="FQ195" s="31"/>
      <c r="FR195" s="31"/>
      <c r="FS195" s="31"/>
      <c r="FT195" s="31"/>
      <c r="FU195" s="31"/>
      <c r="FV195" s="31"/>
      <c r="FW195" s="31"/>
      <c r="FX195" s="31"/>
      <c r="FY195" s="31"/>
      <c r="FZ195" s="31"/>
      <c r="GA195" s="31"/>
      <c r="GB195" s="31"/>
      <c r="GC195" s="31"/>
      <c r="GD195" s="31"/>
      <c r="GE195" s="31"/>
      <c r="GF195" s="31"/>
      <c r="GG195" s="31"/>
      <c r="GH195" s="31"/>
      <c r="GI195" s="31"/>
      <c r="GJ195" s="31"/>
      <c r="GK195" s="31"/>
      <c r="GL195" s="31"/>
      <c r="GM195" s="31"/>
      <c r="GN195" s="31"/>
      <c r="GO195" s="31"/>
      <c r="GP195" s="31"/>
      <c r="GQ195" s="31"/>
      <c r="GR195" s="31"/>
      <c r="GS195" s="31"/>
      <c r="GT195" s="31"/>
      <c r="GU195" s="31"/>
      <c r="GV195" s="31"/>
      <c r="GW195" s="31"/>
      <c r="GX195" s="31"/>
      <c r="GY195" s="31"/>
      <c r="GZ195" s="31"/>
      <c r="HA195" s="31"/>
      <c r="HB195" s="31"/>
      <c r="HC195" s="31"/>
      <c r="HD195" s="31"/>
      <c r="HE195" s="31"/>
      <c r="HF195" s="31"/>
      <c r="HG195" s="31"/>
      <c r="HH195" s="31"/>
      <c r="HI195" s="31"/>
      <c r="HJ195" s="31"/>
      <c r="HK195" s="31"/>
      <c r="HL195" s="31"/>
      <c r="HM195" s="31"/>
      <c r="HN195" s="31"/>
      <c r="HO195" s="31"/>
      <c r="HP195" s="31"/>
      <c r="HQ195" s="31"/>
      <c r="HR195" s="31"/>
      <c r="HS195" s="31"/>
      <c r="HT195" s="31"/>
      <c r="HU195" s="31"/>
      <c r="HV195" s="31"/>
      <c r="HW195" s="31"/>
      <c r="HX195" s="31"/>
      <c r="HY195" s="31"/>
      <c r="HZ195" s="31"/>
      <c r="IA195" s="31"/>
      <c r="IB195" s="31"/>
      <c r="IC195" s="31"/>
      <c r="ID195" s="31"/>
      <c r="IE195" s="31"/>
      <c r="IF195" s="31"/>
      <c r="IG195" s="31"/>
      <c r="IH195" s="31"/>
      <c r="II195" s="31"/>
      <c r="IJ195" s="31"/>
      <c r="IK195" s="31"/>
      <c r="IL195" s="31"/>
      <c r="IM195" s="31"/>
      <c r="IN195" s="31"/>
      <c r="IO195" s="31"/>
      <c r="IP195" s="31"/>
      <c r="IQ195" s="31"/>
      <c r="IR195" s="31"/>
      <c r="IS195" s="31"/>
      <c r="IT195" s="31"/>
      <c r="IU195" s="31"/>
      <c r="IV195" s="31"/>
      <c r="IW195" s="31"/>
      <c r="IX195" s="31"/>
      <c r="IY195" s="31"/>
      <c r="IZ195" s="31"/>
      <c r="JA195" s="31"/>
      <c r="JB195" s="31"/>
      <c r="JC195" s="31"/>
      <c r="JD195" s="31"/>
      <c r="JE195" s="31"/>
      <c r="JF195" s="31"/>
      <c r="JG195" s="31"/>
    </row>
    <row r="196" spans="1:267" ht="15" customHeight="1" x14ac:dyDescent="0.2">
      <c r="A196" s="19" t="s">
        <v>137</v>
      </c>
      <c r="B196" s="394" t="s">
        <v>941</v>
      </c>
      <c r="C196" s="394"/>
      <c r="D196" s="394"/>
      <c r="E196" s="389"/>
      <c r="F196" s="389"/>
      <c r="G196" s="389"/>
      <c r="H196" s="389"/>
      <c r="I196" s="389"/>
      <c r="J196" s="389"/>
      <c r="K196" s="389"/>
      <c r="L196" s="389"/>
      <c r="M196" s="389"/>
      <c r="N196" s="389"/>
      <c r="O196" s="389"/>
      <c r="P196" s="140"/>
      <c r="Q196" s="389"/>
      <c r="R196" s="172">
        <f>SUMIF($C$38:$C$186,"BUF 10",$R$38:$R$186)</f>
        <v>0</v>
      </c>
      <c r="S196" s="289" t="s">
        <v>330</v>
      </c>
    </row>
    <row r="197" spans="1:267" ht="15" customHeight="1" x14ac:dyDescent="0.2">
      <c r="A197" s="4"/>
      <c r="B197" s="4"/>
      <c r="C197" s="4"/>
      <c r="D197" s="4"/>
      <c r="E197" s="4"/>
      <c r="F197" s="4"/>
      <c r="G197" s="4"/>
      <c r="H197" s="4"/>
      <c r="I197" s="4"/>
      <c r="J197" s="4"/>
      <c r="K197" s="4"/>
      <c r="L197" s="4"/>
      <c r="M197" s="4"/>
      <c r="N197" s="15"/>
      <c r="O197" s="4"/>
      <c r="P197" s="5"/>
      <c r="Q197" s="4"/>
      <c r="R197" s="173"/>
      <c r="S197" s="4"/>
    </row>
    <row r="198" spans="1:267" ht="15" customHeight="1" x14ac:dyDescent="0.2">
      <c r="A198" s="34"/>
      <c r="B198" s="125"/>
      <c r="C198" s="125"/>
      <c r="D198" s="125"/>
      <c r="E198" s="125"/>
      <c r="F198" s="125"/>
      <c r="G198" s="125"/>
      <c r="H198" s="125"/>
      <c r="I198" s="125"/>
      <c r="J198" s="125"/>
      <c r="K198" s="125"/>
      <c r="L198" s="125"/>
      <c r="M198" s="125"/>
      <c r="N198" s="35"/>
      <c r="O198" s="125"/>
      <c r="P198" s="36"/>
      <c r="Q198" s="125"/>
      <c r="R198" s="186"/>
      <c r="S198" s="38"/>
    </row>
    <row r="199" spans="1:267" s="4" customFormat="1" ht="15" customHeight="1" x14ac:dyDescent="0.2">
      <c r="A199" s="657" t="s">
        <v>526</v>
      </c>
      <c r="B199" s="697"/>
      <c r="R199" s="173"/>
      <c r="S199" s="39"/>
      <c r="T199" s="6"/>
      <c r="U199" s="6"/>
      <c r="V199" s="6"/>
      <c r="W199" s="6"/>
      <c r="X199" s="6"/>
      <c r="Y199" s="6"/>
      <c r="Z199" s="6"/>
      <c r="AA199" s="6"/>
      <c r="AB199" s="6"/>
      <c r="AC199" s="6"/>
      <c r="AD199" s="6"/>
      <c r="AE199" s="6"/>
      <c r="AF199" s="6"/>
      <c r="AG199" s="6"/>
      <c r="AH199" s="6"/>
      <c r="AI199" s="6"/>
      <c r="AJ199" s="6"/>
      <c r="AK199" s="6"/>
      <c r="AL199" s="6"/>
      <c r="AM199" s="6"/>
    </row>
    <row r="200" spans="1:267" s="4" customFormat="1" ht="15" customHeight="1" x14ac:dyDescent="0.2">
      <c r="A200" s="40" t="s">
        <v>129</v>
      </c>
      <c r="B200" s="3" t="s">
        <v>546</v>
      </c>
      <c r="D200" s="157" t="s">
        <v>453</v>
      </c>
      <c r="E200" s="660" t="s">
        <v>475</v>
      </c>
      <c r="F200" s="661"/>
      <c r="G200" s="662"/>
      <c r="H200" s="115"/>
      <c r="I200" s="115"/>
      <c r="J200" s="115"/>
      <c r="K200" s="115"/>
      <c r="L200" s="115"/>
      <c r="M200" s="115"/>
      <c r="N200" s="115"/>
      <c r="O200" s="115"/>
      <c r="P200" s="115"/>
      <c r="Q200" s="115"/>
      <c r="R200" s="174" t="s">
        <v>456</v>
      </c>
      <c r="S200" s="157" t="s">
        <v>452</v>
      </c>
      <c r="T200" s="6"/>
      <c r="U200" s="6"/>
      <c r="V200" s="6"/>
      <c r="W200" s="6"/>
      <c r="X200" s="6"/>
      <c r="Y200" s="6"/>
      <c r="Z200" s="6"/>
      <c r="AA200" s="6"/>
      <c r="AB200" s="6"/>
      <c r="AC200" s="6"/>
      <c r="AD200" s="6"/>
      <c r="AE200" s="6"/>
      <c r="AF200" s="6"/>
      <c r="AG200" s="6"/>
      <c r="AH200" s="6"/>
      <c r="AI200" s="6"/>
      <c r="AJ200" s="6"/>
      <c r="AK200" s="6"/>
      <c r="AL200" s="6"/>
      <c r="AM200" s="6"/>
    </row>
    <row r="201" spans="1:267" s="4" customFormat="1" ht="15" customHeight="1" x14ac:dyDescent="0.2">
      <c r="A201" s="26" t="s">
        <v>18</v>
      </c>
      <c r="B201" s="41" t="s">
        <v>325</v>
      </c>
      <c r="D201" s="402">
        <v>6100</v>
      </c>
      <c r="E201" s="663">
        <f t="shared" ref="E201:E206" si="65">R201*D201</f>
        <v>0</v>
      </c>
      <c r="F201" s="664"/>
      <c r="G201" s="665"/>
      <c r="H201" s="115"/>
      <c r="I201" s="115"/>
      <c r="J201" s="115"/>
      <c r="K201" s="115"/>
      <c r="L201" s="115"/>
      <c r="M201" s="115"/>
      <c r="N201" s="115"/>
      <c r="O201" s="115"/>
      <c r="P201" s="115"/>
      <c r="Q201" s="115" t="s">
        <v>18</v>
      </c>
      <c r="R201" s="158">
        <f>SUMIF($C$38:$C$186,"HNF 1",$R$38:$R$186)</f>
        <v>0</v>
      </c>
      <c r="S201" s="175">
        <v>1.4</v>
      </c>
      <c r="T201" s="6"/>
      <c r="U201" s="6"/>
      <c r="V201" s="6"/>
      <c r="W201" s="6"/>
      <c r="X201" s="6"/>
      <c r="Y201" s="6"/>
      <c r="Z201" s="6"/>
      <c r="AA201" s="6"/>
      <c r="AB201" s="6"/>
      <c r="AC201" s="6"/>
      <c r="AD201" s="6"/>
      <c r="AE201" s="6"/>
      <c r="AF201" s="6"/>
      <c r="AG201" s="6"/>
      <c r="AH201" s="6"/>
      <c r="AI201" s="6"/>
      <c r="AJ201" s="6"/>
      <c r="AK201" s="6"/>
      <c r="AL201" s="6"/>
      <c r="AM201" s="6"/>
    </row>
    <row r="202" spans="1:267" s="4" customFormat="1" ht="15" customHeight="1" x14ac:dyDescent="0.2">
      <c r="A202" s="26" t="s">
        <v>25</v>
      </c>
      <c r="B202" s="26" t="s">
        <v>22</v>
      </c>
      <c r="D202" s="402">
        <v>9000</v>
      </c>
      <c r="E202" s="663">
        <f t="shared" si="65"/>
        <v>0</v>
      </c>
      <c r="F202" s="664"/>
      <c r="G202" s="665"/>
      <c r="H202" s="115"/>
      <c r="I202" s="115"/>
      <c r="J202" s="115"/>
      <c r="K202" s="115"/>
      <c r="L202" s="115"/>
      <c r="M202" s="115"/>
      <c r="N202" s="115"/>
      <c r="O202" s="115"/>
      <c r="P202" s="115"/>
      <c r="Q202" s="115" t="s">
        <v>25</v>
      </c>
      <c r="R202" s="158">
        <f>SUMIF($C$38:$C$186,"HNF 2",$R$38:$R$186)</f>
        <v>0</v>
      </c>
      <c r="S202" s="176">
        <v>1.45</v>
      </c>
      <c r="T202" s="6"/>
      <c r="U202" s="6"/>
      <c r="V202" s="6"/>
      <c r="W202" s="6"/>
      <c r="X202" s="6"/>
      <c r="Y202" s="6"/>
      <c r="Z202" s="6"/>
      <c r="AA202" s="6"/>
      <c r="AB202" s="6"/>
      <c r="AC202" s="6"/>
      <c r="AD202" s="6"/>
      <c r="AE202" s="6"/>
      <c r="AF202" s="6"/>
      <c r="AG202" s="6"/>
      <c r="AH202" s="6"/>
      <c r="AI202" s="6"/>
      <c r="AJ202" s="6"/>
      <c r="AK202" s="6"/>
      <c r="AL202" s="6"/>
      <c r="AM202" s="6"/>
    </row>
    <row r="203" spans="1:267" s="4" customFormat="1" ht="15" customHeight="1" x14ac:dyDescent="0.2">
      <c r="A203" s="26" t="s">
        <v>31</v>
      </c>
      <c r="B203" s="43" t="s">
        <v>26</v>
      </c>
      <c r="D203" s="402">
        <v>7200</v>
      </c>
      <c r="E203" s="663">
        <f t="shared" si="65"/>
        <v>0</v>
      </c>
      <c r="F203" s="664"/>
      <c r="G203" s="665"/>
      <c r="H203" s="115"/>
      <c r="I203" s="115"/>
      <c r="J203" s="115"/>
      <c r="K203" s="115"/>
      <c r="L203" s="115"/>
      <c r="M203" s="115"/>
      <c r="N203" s="115"/>
      <c r="O203" s="115"/>
      <c r="P203" s="115"/>
      <c r="Q203" s="115" t="s">
        <v>31</v>
      </c>
      <c r="R203" s="158">
        <f>SUMIF($C$38:$C$186,"HNF 3",$R$38:$R$186)</f>
        <v>0</v>
      </c>
      <c r="S203" s="176">
        <v>1.24</v>
      </c>
      <c r="T203" s="6"/>
      <c r="U203" s="6"/>
      <c r="V203" s="6"/>
      <c r="W203" s="6"/>
      <c r="X203" s="6"/>
      <c r="Y203" s="6"/>
      <c r="Z203" s="6"/>
      <c r="AA203" s="6"/>
      <c r="AB203" s="6"/>
      <c r="AC203" s="6"/>
      <c r="AD203" s="6"/>
      <c r="AE203" s="6"/>
      <c r="AF203" s="6"/>
      <c r="AG203" s="6"/>
      <c r="AH203" s="6"/>
      <c r="AI203" s="6"/>
      <c r="AJ203" s="6"/>
      <c r="AK203" s="6"/>
      <c r="AL203" s="6"/>
      <c r="AM203" s="6"/>
    </row>
    <row r="204" spans="1:267" s="4" customFormat="1" ht="15" customHeight="1" x14ac:dyDescent="0.2">
      <c r="A204" s="26" t="s">
        <v>32</v>
      </c>
      <c r="B204" s="43" t="s">
        <v>27</v>
      </c>
      <c r="D204" s="402">
        <v>3600</v>
      </c>
      <c r="E204" s="663">
        <f t="shared" si="65"/>
        <v>0</v>
      </c>
      <c r="F204" s="681"/>
      <c r="G204" s="682"/>
      <c r="H204" s="115"/>
      <c r="I204" s="115"/>
      <c r="J204" s="115"/>
      <c r="K204" s="115"/>
      <c r="L204" s="115"/>
      <c r="M204" s="115"/>
      <c r="N204" s="115"/>
      <c r="O204" s="115"/>
      <c r="P204" s="115"/>
      <c r="Q204" s="115" t="s">
        <v>32</v>
      </c>
      <c r="R204" s="158">
        <f>SUMIF($C$38:$C$186,"HNF 4",$R$38:$R$186)</f>
        <v>0</v>
      </c>
      <c r="S204" s="176">
        <v>1.19</v>
      </c>
      <c r="T204" s="6"/>
      <c r="U204" s="6"/>
      <c r="V204" s="6"/>
      <c r="W204" s="6"/>
      <c r="X204" s="6"/>
      <c r="Y204" s="6"/>
      <c r="Z204" s="6"/>
      <c r="AA204" s="6"/>
      <c r="AB204" s="6"/>
      <c r="AC204" s="6"/>
      <c r="AD204" s="6"/>
      <c r="AE204" s="6"/>
      <c r="AF204" s="6"/>
      <c r="AG204" s="6"/>
      <c r="AH204" s="6"/>
      <c r="AI204" s="6"/>
      <c r="AJ204" s="6"/>
      <c r="AK204" s="6"/>
      <c r="AL204" s="6"/>
      <c r="AM204" s="6"/>
    </row>
    <row r="205" spans="1:267" s="4" customFormat="1" ht="15" customHeight="1" x14ac:dyDescent="0.2">
      <c r="A205" s="26" t="s">
        <v>63</v>
      </c>
      <c r="B205" s="43" t="s">
        <v>34</v>
      </c>
      <c r="D205" s="402">
        <v>6300</v>
      </c>
      <c r="E205" s="663">
        <f t="shared" si="65"/>
        <v>0</v>
      </c>
      <c r="F205" s="681"/>
      <c r="G205" s="682"/>
      <c r="H205" s="115"/>
      <c r="I205" s="115"/>
      <c r="J205" s="115"/>
      <c r="K205" s="115"/>
      <c r="L205" s="115"/>
      <c r="M205" s="115"/>
      <c r="N205" s="115"/>
      <c r="O205" s="115"/>
      <c r="P205" s="115"/>
      <c r="Q205" s="115" t="s">
        <v>63</v>
      </c>
      <c r="R205" s="158">
        <f>SUMIF($C$38:$C$186,"HNF 5",$R$38:$R$186)</f>
        <v>0</v>
      </c>
      <c r="S205" s="176">
        <v>1.35</v>
      </c>
      <c r="T205" s="6"/>
      <c r="U205" s="6"/>
      <c r="V205" s="6"/>
      <c r="W205" s="6"/>
      <c r="X205" s="6"/>
      <c r="Y205" s="6"/>
      <c r="Z205" s="6"/>
      <c r="AA205" s="6"/>
      <c r="AB205" s="6"/>
      <c r="AC205" s="6"/>
      <c r="AD205" s="6"/>
      <c r="AE205" s="6"/>
      <c r="AF205" s="6"/>
      <c r="AG205" s="6"/>
      <c r="AH205" s="6"/>
      <c r="AI205" s="6"/>
      <c r="AJ205" s="6"/>
      <c r="AK205" s="6"/>
      <c r="AL205" s="6"/>
      <c r="AM205" s="6"/>
    </row>
    <row r="206" spans="1:267" s="4" customFormat="1" ht="15" customHeight="1" x14ac:dyDescent="0.2">
      <c r="A206" s="26" t="s">
        <v>64</v>
      </c>
      <c r="B206" s="43" t="s">
        <v>454</v>
      </c>
      <c r="D206" s="402">
        <v>8900</v>
      </c>
      <c r="E206" s="673">
        <f t="shared" si="65"/>
        <v>0</v>
      </c>
      <c r="F206" s="674"/>
      <c r="G206" s="675"/>
      <c r="H206" s="115"/>
      <c r="I206" s="115"/>
      <c r="J206" s="115"/>
      <c r="K206" s="115"/>
      <c r="L206" s="115"/>
      <c r="M206" s="115"/>
      <c r="N206" s="115"/>
      <c r="O206" s="115"/>
      <c r="P206" s="115"/>
      <c r="Q206" s="115" t="s">
        <v>64</v>
      </c>
      <c r="R206" s="158">
        <f>SUMIF($C$38:$C$186,"HNF 6",$R$38:$R$186)</f>
        <v>0</v>
      </c>
      <c r="S206" s="176">
        <v>1.83</v>
      </c>
      <c r="T206" s="6"/>
      <c r="U206" s="6"/>
      <c r="V206" s="6"/>
      <c r="W206" s="6"/>
      <c r="X206" s="6"/>
      <c r="Y206" s="6"/>
      <c r="Z206" s="6"/>
      <c r="AA206" s="6"/>
      <c r="AB206" s="6"/>
      <c r="AC206" s="6"/>
      <c r="AD206" s="6"/>
      <c r="AE206" s="6"/>
      <c r="AF206" s="6"/>
      <c r="AG206" s="6"/>
      <c r="AH206" s="6"/>
      <c r="AI206" s="6"/>
      <c r="AJ206" s="6"/>
      <c r="AK206" s="6"/>
      <c r="AL206" s="6"/>
      <c r="AM206" s="6"/>
    </row>
    <row r="207" spans="1:267" s="4" customFormat="1" ht="15" customHeight="1" thickBot="1" x14ac:dyDescent="0.25">
      <c r="A207" s="44"/>
      <c r="D207" s="167" t="s">
        <v>130</v>
      </c>
      <c r="E207" s="666">
        <f>SUM(E201:G206)</f>
        <v>0</v>
      </c>
      <c r="F207" s="667"/>
      <c r="G207" s="667"/>
      <c r="H207" s="115"/>
      <c r="I207" s="115"/>
      <c r="J207" s="115"/>
      <c r="K207" s="115"/>
      <c r="L207" s="115"/>
      <c r="M207" s="115"/>
      <c r="N207" s="115"/>
      <c r="O207" s="115"/>
      <c r="P207" s="115"/>
      <c r="Q207" s="165" t="s">
        <v>935</v>
      </c>
      <c r="R207" s="160">
        <f>SUM(R201:R206)</f>
        <v>0</v>
      </c>
      <c r="S207" s="198">
        <v>1</v>
      </c>
      <c r="T207" s="6"/>
      <c r="U207" s="6"/>
      <c r="V207" s="6"/>
      <c r="W207" s="6"/>
      <c r="X207" s="6"/>
      <c r="Y207" s="6"/>
      <c r="Z207" s="6"/>
      <c r="AA207" s="6"/>
      <c r="AB207" s="6"/>
      <c r="AC207" s="6"/>
      <c r="AD207" s="6"/>
      <c r="AE207" s="6"/>
      <c r="AF207" s="6"/>
      <c r="AG207" s="6"/>
      <c r="AH207" s="6"/>
      <c r="AI207" s="6"/>
      <c r="AJ207" s="6"/>
      <c r="AK207" s="6"/>
      <c r="AL207" s="6"/>
      <c r="AM207" s="6"/>
    </row>
    <row r="208" spans="1:267" s="4" customFormat="1" ht="15" customHeight="1" thickTop="1" x14ac:dyDescent="0.2">
      <c r="A208" s="44"/>
      <c r="D208" s="115"/>
      <c r="E208" s="115"/>
      <c r="F208" s="115"/>
      <c r="G208" s="115"/>
      <c r="H208" s="115"/>
      <c r="I208" s="115"/>
      <c r="J208" s="115"/>
      <c r="K208" s="115"/>
      <c r="L208" s="115"/>
      <c r="M208" s="115"/>
      <c r="N208" s="115"/>
      <c r="O208" s="115"/>
      <c r="P208" s="115"/>
      <c r="Q208" s="115"/>
      <c r="R208" s="173"/>
      <c r="S208" s="177"/>
      <c r="T208" s="6"/>
      <c r="U208" s="6"/>
      <c r="V208" s="6"/>
      <c r="W208" s="6"/>
      <c r="X208" s="6"/>
      <c r="Y208" s="6"/>
      <c r="Z208" s="6"/>
      <c r="AA208" s="6"/>
      <c r="AB208" s="6"/>
      <c r="AC208" s="6"/>
      <c r="AD208" s="6"/>
      <c r="AE208" s="6"/>
      <c r="AF208" s="6"/>
      <c r="AG208" s="6"/>
      <c r="AH208" s="6"/>
      <c r="AI208" s="6"/>
      <c r="AJ208" s="6"/>
      <c r="AK208" s="6"/>
      <c r="AL208" s="6"/>
      <c r="AM208" s="6"/>
    </row>
    <row r="209" spans="1:39" s="4" customFormat="1" ht="15" customHeight="1" thickBot="1" x14ac:dyDescent="0.25">
      <c r="A209" s="40" t="s">
        <v>68</v>
      </c>
      <c r="B209" s="3" t="s">
        <v>69</v>
      </c>
      <c r="D209" s="115"/>
      <c r="E209" s="115"/>
      <c r="F209" s="115"/>
      <c r="G209" s="115"/>
      <c r="H209" s="115"/>
      <c r="I209" s="115"/>
      <c r="J209" s="115"/>
      <c r="K209" s="115"/>
      <c r="L209" s="115"/>
      <c r="M209" s="115"/>
      <c r="N209" s="115"/>
      <c r="O209" s="115"/>
      <c r="P209" s="115"/>
      <c r="Q209" s="165" t="s">
        <v>455</v>
      </c>
      <c r="R209" s="160">
        <f>(R201*S201)+(R202*S202)+(R203*S203)+(R204*S204)+(R205*S205)+(R206*S206)</f>
        <v>0</v>
      </c>
      <c r="S209" s="198" t="e">
        <f>S207/R207*R209</f>
        <v>#DIV/0!</v>
      </c>
      <c r="T209" s="6"/>
      <c r="U209" s="6"/>
      <c r="V209" s="6"/>
      <c r="W209" s="6"/>
      <c r="X209" s="6"/>
      <c r="Y209" s="6"/>
      <c r="Z209" s="6"/>
      <c r="AA209" s="6"/>
      <c r="AB209" s="6"/>
      <c r="AC209" s="6"/>
      <c r="AD209" s="6"/>
      <c r="AE209" s="6"/>
      <c r="AF209" s="6"/>
      <c r="AG209" s="6"/>
      <c r="AH209" s="6"/>
      <c r="AI209" s="6"/>
      <c r="AJ209" s="6"/>
      <c r="AK209" s="6"/>
      <c r="AL209" s="6"/>
      <c r="AM209" s="6"/>
    </row>
    <row r="210" spans="1:39" s="4" customFormat="1" ht="15" customHeight="1" thickTop="1" x14ac:dyDescent="0.2">
      <c r="D210" s="157" t="s">
        <v>453</v>
      </c>
      <c r="E210" s="660" t="s">
        <v>476</v>
      </c>
      <c r="F210" s="678"/>
      <c r="G210" s="679"/>
      <c r="H210" s="169"/>
      <c r="I210" s="115"/>
      <c r="J210" s="165"/>
      <c r="K210" s="115"/>
      <c r="L210" s="115"/>
      <c r="M210" s="115"/>
      <c r="N210" s="115"/>
      <c r="O210" s="115"/>
      <c r="P210" s="115"/>
      <c r="Q210" s="115"/>
      <c r="R210" s="173"/>
      <c r="S210" s="177"/>
      <c r="U210" s="6"/>
      <c r="V210" s="6"/>
      <c r="W210" s="6"/>
      <c r="X210" s="6"/>
      <c r="Y210" s="6"/>
      <c r="Z210" s="6"/>
      <c r="AA210" s="6"/>
      <c r="AB210" s="6"/>
      <c r="AC210" s="6"/>
      <c r="AD210" s="6"/>
      <c r="AE210" s="6"/>
      <c r="AF210" s="6"/>
      <c r="AG210" s="6"/>
      <c r="AH210" s="6"/>
      <c r="AI210" s="6"/>
      <c r="AJ210" s="6"/>
      <c r="AK210" s="6"/>
      <c r="AL210" s="6"/>
      <c r="AM210" s="6"/>
    </row>
    <row r="211" spans="1:39" s="4" customFormat="1" ht="15" customHeight="1" thickBot="1" x14ac:dyDescent="0.25">
      <c r="A211" s="40" t="s">
        <v>137</v>
      </c>
      <c r="B211" s="3" t="s">
        <v>950</v>
      </c>
      <c r="D211" s="402">
        <v>300</v>
      </c>
      <c r="E211" s="673">
        <f>D211*R211</f>
        <v>0</v>
      </c>
      <c r="F211" s="674"/>
      <c r="G211" s="675"/>
      <c r="H211" s="169"/>
      <c r="I211" s="115"/>
      <c r="J211" s="165"/>
      <c r="K211" s="115"/>
      <c r="L211" s="115"/>
      <c r="M211" s="115"/>
      <c r="N211" s="115"/>
      <c r="O211" s="115"/>
      <c r="P211" s="115"/>
      <c r="Q211" s="165" t="s">
        <v>806</v>
      </c>
      <c r="R211" s="160">
        <f>R196</f>
        <v>0</v>
      </c>
      <c r="S211" s="220"/>
      <c r="T211" s="6"/>
      <c r="U211" s="6"/>
      <c r="V211" s="6"/>
      <c r="W211" s="6"/>
      <c r="X211" s="6"/>
      <c r="Y211" s="6"/>
      <c r="Z211" s="6"/>
      <c r="AA211" s="6"/>
      <c r="AB211" s="6"/>
      <c r="AC211" s="6"/>
      <c r="AD211" s="6"/>
      <c r="AE211" s="6"/>
      <c r="AF211" s="6"/>
      <c r="AG211" s="6"/>
      <c r="AH211" s="6"/>
      <c r="AI211" s="6"/>
      <c r="AJ211" s="6"/>
      <c r="AK211" s="6"/>
      <c r="AL211" s="6"/>
      <c r="AM211" s="6"/>
    </row>
    <row r="212" spans="1:39" s="4" customFormat="1" ht="15" customHeight="1" thickTop="1" thickBot="1" x14ac:dyDescent="0.25">
      <c r="A212" s="34"/>
      <c r="B212" s="125"/>
      <c r="D212" s="167" t="s">
        <v>809</v>
      </c>
      <c r="E212" s="666">
        <f>SUM(E211)</f>
        <v>0</v>
      </c>
      <c r="F212" s="667"/>
      <c r="G212" s="667"/>
      <c r="H212" s="115"/>
      <c r="I212" s="115"/>
      <c r="J212" s="115"/>
      <c r="K212" s="115"/>
      <c r="L212" s="115"/>
      <c r="M212" s="115"/>
      <c r="N212" s="115"/>
      <c r="O212" s="115"/>
      <c r="P212" s="115"/>
      <c r="Q212" s="115"/>
      <c r="R212" s="173"/>
      <c r="S212" s="177"/>
      <c r="T212" s="6"/>
      <c r="U212" s="6"/>
      <c r="V212" s="6"/>
      <c r="W212" s="6"/>
      <c r="X212" s="6"/>
      <c r="Y212" s="6"/>
      <c r="Z212" s="6"/>
      <c r="AA212" s="6"/>
      <c r="AB212" s="6"/>
      <c r="AC212" s="6"/>
      <c r="AD212" s="6"/>
      <c r="AE212" s="6"/>
      <c r="AF212" s="6"/>
      <c r="AG212" s="6"/>
      <c r="AH212" s="6"/>
      <c r="AI212" s="6"/>
      <c r="AJ212" s="6"/>
      <c r="AK212" s="6"/>
      <c r="AL212" s="6"/>
      <c r="AM212" s="6"/>
    </row>
    <row r="213" spans="1:39" s="4" customFormat="1" ht="15" customHeight="1" thickTop="1" x14ac:dyDescent="0.2">
      <c r="A213" s="50"/>
      <c r="B213" s="386"/>
      <c r="C213" s="386"/>
      <c r="D213" s="386"/>
      <c r="E213" s="386"/>
      <c r="F213" s="386"/>
      <c r="G213" s="386"/>
      <c r="H213" s="386"/>
      <c r="I213" s="386"/>
      <c r="J213" s="386"/>
      <c r="K213" s="386"/>
      <c r="L213" s="386"/>
      <c r="M213" s="386"/>
      <c r="N213" s="386"/>
      <c r="O213" s="386"/>
      <c r="P213" s="386"/>
      <c r="Q213" s="386"/>
      <c r="R213" s="187"/>
      <c r="S213" s="51"/>
      <c r="T213" s="6"/>
      <c r="U213" s="6"/>
      <c r="V213" s="6"/>
      <c r="W213" s="6"/>
      <c r="X213" s="6"/>
      <c r="Y213" s="6"/>
      <c r="Z213" s="6"/>
      <c r="AA213" s="6"/>
      <c r="AB213" s="6"/>
      <c r="AC213" s="6"/>
      <c r="AD213" s="6"/>
      <c r="AE213" s="6"/>
      <c r="AF213" s="6"/>
      <c r="AG213" s="6"/>
      <c r="AH213" s="6"/>
      <c r="AI213" s="6"/>
      <c r="AJ213" s="6"/>
      <c r="AK213" s="6"/>
      <c r="AL213" s="6"/>
      <c r="AM213" s="6"/>
    </row>
    <row r="214" spans="1:39" s="4" customFormat="1" ht="15" customHeight="1" x14ac:dyDescent="0.2">
      <c r="A214" s="34"/>
      <c r="B214" s="125"/>
      <c r="C214" s="125"/>
      <c r="D214" s="52"/>
      <c r="E214" s="52"/>
      <c r="F214" s="52"/>
      <c r="G214" s="52"/>
      <c r="H214" s="52"/>
      <c r="I214" s="53"/>
      <c r="J214" s="54"/>
      <c r="K214" s="54"/>
      <c r="L214" s="54"/>
      <c r="M214" s="54"/>
      <c r="N214" s="54"/>
      <c r="O214" s="54"/>
      <c r="P214" s="125"/>
      <c r="Q214" s="125"/>
      <c r="R214" s="186"/>
      <c r="S214" s="38"/>
      <c r="T214" s="6"/>
      <c r="U214" s="6"/>
      <c r="V214" s="6"/>
      <c r="W214" s="6"/>
      <c r="X214" s="6"/>
      <c r="Y214" s="6"/>
      <c r="Z214" s="6"/>
      <c r="AA214" s="6"/>
      <c r="AB214" s="6"/>
      <c r="AC214" s="6"/>
      <c r="AD214" s="6"/>
      <c r="AE214" s="6"/>
      <c r="AF214" s="6"/>
      <c r="AG214" s="6"/>
      <c r="AH214" s="6"/>
      <c r="AI214" s="6"/>
      <c r="AJ214" s="6"/>
      <c r="AK214" s="6"/>
      <c r="AL214" s="6"/>
      <c r="AM214" s="6"/>
    </row>
    <row r="215" spans="1:39" s="4" customFormat="1" ht="15" customHeight="1" x14ac:dyDescent="0.2">
      <c r="A215" s="657" t="s">
        <v>527</v>
      </c>
      <c r="B215" s="656"/>
      <c r="H215" s="60"/>
      <c r="I215" s="143"/>
      <c r="J215" s="143"/>
      <c r="K215" s="55"/>
      <c r="L215" s="79"/>
      <c r="M215" s="55"/>
      <c r="N215" s="6"/>
      <c r="O215" s="6"/>
      <c r="P215" s="5"/>
      <c r="R215" s="173"/>
      <c r="S215" s="39"/>
      <c r="T215" s="6"/>
      <c r="U215" s="6"/>
      <c r="V215" s="6"/>
      <c r="W215" s="6"/>
      <c r="X215" s="6"/>
      <c r="Y215" s="6"/>
      <c r="Z215" s="6"/>
      <c r="AA215" s="6"/>
      <c r="AB215" s="6"/>
      <c r="AC215" s="6"/>
      <c r="AD215" s="6"/>
      <c r="AE215" s="6"/>
      <c r="AF215" s="6"/>
      <c r="AG215" s="6"/>
      <c r="AH215" s="6"/>
      <c r="AI215" s="6"/>
      <c r="AJ215" s="6"/>
      <c r="AK215" s="6"/>
      <c r="AL215" s="6"/>
      <c r="AM215" s="6"/>
    </row>
    <row r="216" spans="1:39" s="7" customFormat="1" ht="15" customHeight="1" x14ac:dyDescent="0.2">
      <c r="A216" s="40" t="s">
        <v>966</v>
      </c>
      <c r="B216" s="40" t="s">
        <v>959</v>
      </c>
      <c r="C216" s="166" t="s">
        <v>962</v>
      </c>
      <c r="D216" s="166" t="s">
        <v>963</v>
      </c>
      <c r="E216" s="668">
        <f>E212+E207</f>
        <v>0</v>
      </c>
      <c r="F216" s="671"/>
      <c r="G216" s="672"/>
      <c r="H216" s="57">
        <v>1</v>
      </c>
      <c r="I216" s="143"/>
      <c r="J216" s="143"/>
      <c r="K216" s="58"/>
      <c r="L216" s="79"/>
      <c r="M216" s="58"/>
      <c r="N216" s="25"/>
      <c r="O216" s="25"/>
      <c r="P216" s="5"/>
      <c r="Q216" s="4"/>
      <c r="R216" s="173"/>
      <c r="S216" s="59"/>
      <c r="T216" s="25"/>
      <c r="U216" s="25"/>
      <c r="V216" s="25"/>
      <c r="W216" s="25"/>
      <c r="X216" s="25"/>
      <c r="Y216" s="25"/>
      <c r="Z216" s="25"/>
      <c r="AA216" s="25"/>
      <c r="AB216" s="25"/>
      <c r="AC216" s="25"/>
      <c r="AD216" s="25"/>
      <c r="AE216" s="25"/>
      <c r="AF216" s="25"/>
      <c r="AG216" s="25"/>
      <c r="AH216" s="25"/>
      <c r="AI216" s="25"/>
      <c r="AJ216" s="25"/>
      <c r="AK216" s="25"/>
      <c r="AL216" s="25"/>
      <c r="AM216" s="25"/>
    </row>
    <row r="217" spans="1:39" s="7" customFormat="1" ht="15" customHeight="1" x14ac:dyDescent="0.2">
      <c r="A217" s="22">
        <v>1</v>
      </c>
      <c r="B217" s="137" t="s">
        <v>874</v>
      </c>
      <c r="C217" s="217">
        <v>0.1</v>
      </c>
      <c r="D217" s="159">
        <f>$E$216/$H$216*C217</f>
        <v>0</v>
      </c>
      <c r="E217" s="641" t="s">
        <v>485</v>
      </c>
      <c r="F217" s="646"/>
      <c r="G217" s="647"/>
      <c r="H217" s="57"/>
      <c r="I217" s="143"/>
      <c r="J217" s="143"/>
      <c r="K217" s="58"/>
      <c r="L217" s="79"/>
      <c r="M217" s="58"/>
      <c r="N217" s="25"/>
      <c r="O217" s="25"/>
      <c r="P217" s="5"/>
      <c r="Q217" s="4"/>
      <c r="R217" s="173"/>
      <c r="S217" s="59"/>
      <c r="T217" s="25"/>
      <c r="U217" s="25"/>
      <c r="V217" s="25"/>
      <c r="W217" s="25"/>
      <c r="X217" s="25"/>
      <c r="Y217" s="25"/>
      <c r="Z217" s="25"/>
      <c r="AA217" s="25"/>
      <c r="AB217" s="25"/>
      <c r="AC217" s="25"/>
      <c r="AD217" s="25"/>
      <c r="AE217" s="25"/>
      <c r="AF217" s="25"/>
      <c r="AG217" s="25"/>
      <c r="AH217" s="25"/>
      <c r="AI217" s="25"/>
      <c r="AJ217" s="25"/>
      <c r="AK217" s="25"/>
      <c r="AL217" s="25"/>
      <c r="AM217" s="25"/>
    </row>
    <row r="218" spans="1:39" s="7" customFormat="1" ht="15" customHeight="1" x14ac:dyDescent="0.2">
      <c r="A218" s="22">
        <v>2</v>
      </c>
      <c r="B218" s="137" t="s">
        <v>921</v>
      </c>
      <c r="C218" s="217" t="s">
        <v>485</v>
      </c>
      <c r="D218" s="183" t="s">
        <v>485</v>
      </c>
      <c r="E218" s="641" t="s">
        <v>955</v>
      </c>
      <c r="F218" s="642"/>
      <c r="G218" s="643"/>
      <c r="H218" s="57"/>
      <c r="I218" s="143"/>
      <c r="J218" s="143"/>
      <c r="K218" s="58"/>
      <c r="L218" s="79"/>
      <c r="M218" s="58"/>
      <c r="N218" s="25"/>
      <c r="O218" s="25"/>
      <c r="P218" s="5"/>
      <c r="Q218" s="4"/>
      <c r="R218" s="173"/>
      <c r="S218" s="59"/>
      <c r="T218" s="25"/>
      <c r="U218" s="25"/>
      <c r="V218" s="25"/>
      <c r="W218" s="25"/>
      <c r="X218" s="25"/>
      <c r="Y218" s="25"/>
      <c r="Z218" s="25"/>
      <c r="AA218" s="25"/>
      <c r="AB218" s="25"/>
      <c r="AC218" s="25"/>
      <c r="AD218" s="25"/>
      <c r="AE218" s="25"/>
      <c r="AF218" s="25"/>
      <c r="AG218" s="25"/>
      <c r="AH218" s="25"/>
      <c r="AI218" s="25"/>
      <c r="AJ218" s="25"/>
      <c r="AK218" s="25"/>
      <c r="AL218" s="25"/>
      <c r="AM218" s="25"/>
    </row>
    <row r="219" spans="1:39" s="7" customFormat="1" ht="15" customHeight="1" x14ac:dyDescent="0.2">
      <c r="A219" s="22">
        <v>3</v>
      </c>
      <c r="B219" s="137" t="s">
        <v>869</v>
      </c>
      <c r="C219" s="217" t="s">
        <v>485</v>
      </c>
      <c r="D219" s="183" t="s">
        <v>485</v>
      </c>
      <c r="E219" s="641" t="s">
        <v>955</v>
      </c>
      <c r="F219" s="642"/>
      <c r="G219" s="643"/>
      <c r="H219" s="57"/>
      <c r="I219" s="143"/>
      <c r="J219" s="143"/>
      <c r="K219" s="58"/>
      <c r="L219" s="79"/>
      <c r="M219" s="58"/>
      <c r="N219" s="25"/>
      <c r="O219" s="25"/>
      <c r="P219" s="5"/>
      <c r="Q219" s="4"/>
      <c r="R219" s="173"/>
      <c r="S219" s="59"/>
      <c r="T219" s="25"/>
      <c r="U219" s="25"/>
      <c r="V219" s="25"/>
      <c r="W219" s="25"/>
      <c r="X219" s="25"/>
      <c r="Y219" s="25"/>
      <c r="Z219" s="25"/>
      <c r="AA219" s="25"/>
      <c r="AB219" s="25"/>
      <c r="AC219" s="25"/>
      <c r="AD219" s="25"/>
      <c r="AE219" s="25"/>
      <c r="AF219" s="25"/>
      <c r="AG219" s="25"/>
      <c r="AH219" s="25"/>
      <c r="AI219" s="25"/>
      <c r="AJ219" s="25"/>
      <c r="AK219" s="25"/>
      <c r="AL219" s="25"/>
      <c r="AM219" s="25"/>
    </row>
    <row r="220" spans="1:39" s="7" customFormat="1" ht="15" customHeight="1" x14ac:dyDescent="0.2">
      <c r="A220" s="22">
        <v>4</v>
      </c>
      <c r="B220" s="137" t="s">
        <v>938</v>
      </c>
      <c r="C220" s="290" t="s">
        <v>954</v>
      </c>
      <c r="D220" s="159">
        <f>E212/100*75</f>
        <v>0</v>
      </c>
      <c r="E220" s="641" t="str">
        <f>D218</f>
        <v>---</v>
      </c>
      <c r="F220" s="646"/>
      <c r="G220" s="647"/>
      <c r="H220" s="57"/>
      <c r="I220" s="143"/>
      <c r="J220" s="143"/>
      <c r="K220" s="58"/>
      <c r="L220" s="79"/>
      <c r="M220" s="58"/>
      <c r="N220" s="25"/>
      <c r="O220" s="25"/>
      <c r="P220" s="5"/>
      <c r="Q220" s="4"/>
      <c r="R220" s="173"/>
      <c r="S220" s="59"/>
      <c r="T220" s="25"/>
      <c r="U220" s="25"/>
      <c r="V220" s="25"/>
      <c r="W220" s="25"/>
      <c r="X220" s="25"/>
      <c r="Y220" s="25"/>
      <c r="Z220" s="25"/>
      <c r="AA220" s="25"/>
      <c r="AB220" s="25"/>
      <c r="AC220" s="25"/>
      <c r="AD220" s="25"/>
      <c r="AE220" s="25"/>
      <c r="AF220" s="25"/>
      <c r="AG220" s="25"/>
      <c r="AH220" s="25"/>
      <c r="AI220" s="25"/>
      <c r="AJ220" s="25"/>
      <c r="AK220" s="25"/>
      <c r="AL220" s="25"/>
      <c r="AM220" s="25"/>
    </row>
    <row r="221" spans="1:39" s="7" customFormat="1" ht="15" customHeight="1" x14ac:dyDescent="0.2">
      <c r="A221" s="22">
        <v>5</v>
      </c>
      <c r="B221" s="137" t="s">
        <v>922</v>
      </c>
      <c r="C221" s="290">
        <v>0.1</v>
      </c>
      <c r="D221" s="159">
        <f>(E216+D217+D220)/H216*C221</f>
        <v>0</v>
      </c>
      <c r="E221" s="641" t="s">
        <v>485</v>
      </c>
      <c r="F221" s="646"/>
      <c r="G221" s="647"/>
      <c r="H221" s="57"/>
      <c r="I221" s="143"/>
      <c r="J221" s="143"/>
      <c r="K221" s="58"/>
      <c r="L221" s="79"/>
      <c r="M221" s="58"/>
      <c r="N221" s="25"/>
      <c r="O221" s="25"/>
      <c r="P221" s="5"/>
      <c r="Q221" s="4"/>
      <c r="R221" s="173"/>
      <c r="S221" s="59"/>
      <c r="T221" s="25"/>
      <c r="U221" s="25"/>
      <c r="V221" s="25"/>
      <c r="W221" s="25"/>
      <c r="X221" s="25"/>
      <c r="Y221" s="25"/>
      <c r="Z221" s="25"/>
      <c r="AA221" s="25"/>
      <c r="AB221" s="25"/>
      <c r="AC221" s="25"/>
      <c r="AD221" s="25"/>
      <c r="AE221" s="25"/>
      <c r="AF221" s="25"/>
      <c r="AG221" s="25"/>
      <c r="AH221" s="25"/>
      <c r="AI221" s="25"/>
      <c r="AJ221" s="25"/>
      <c r="AK221" s="25"/>
      <c r="AL221" s="25"/>
      <c r="AM221" s="25"/>
    </row>
    <row r="222" spans="1:39" s="4" customFormat="1" ht="15" customHeight="1" thickBot="1" x14ac:dyDescent="0.25">
      <c r="A222" s="44"/>
      <c r="C222" s="617" t="s">
        <v>964</v>
      </c>
      <c r="D222" s="651"/>
      <c r="E222" s="648">
        <f>E216+(D217+D220+D221)</f>
        <v>0</v>
      </c>
      <c r="F222" s="649"/>
      <c r="G222" s="650"/>
      <c r="H222" s="144"/>
      <c r="I222" s="62"/>
      <c r="J222" s="63"/>
      <c r="K222" s="60"/>
      <c r="L222" s="134"/>
      <c r="M222" s="60"/>
      <c r="N222" s="61"/>
      <c r="O222" s="61"/>
      <c r="P222" s="5"/>
      <c r="R222" s="173"/>
      <c r="S222" s="39"/>
      <c r="T222" s="6"/>
      <c r="U222" s="6"/>
      <c r="V222" s="6"/>
      <c r="W222" s="6"/>
      <c r="X222" s="6"/>
      <c r="Y222" s="6"/>
      <c r="Z222" s="6"/>
      <c r="AA222" s="6"/>
      <c r="AB222" s="6"/>
      <c r="AC222" s="6"/>
      <c r="AD222" s="6"/>
      <c r="AE222" s="6"/>
      <c r="AF222" s="6"/>
      <c r="AG222" s="6"/>
      <c r="AH222" s="6"/>
      <c r="AI222" s="6"/>
      <c r="AJ222" s="6"/>
      <c r="AK222" s="6"/>
      <c r="AL222" s="6"/>
      <c r="AM222" s="6"/>
    </row>
    <row r="223" spans="1:39" s="4" customFormat="1" ht="15" customHeight="1" thickTop="1" x14ac:dyDescent="0.2">
      <c r="A223" s="44"/>
      <c r="C223" s="115"/>
      <c r="D223" s="165"/>
      <c r="E223" s="219"/>
      <c r="F223" s="241"/>
      <c r="G223" s="241"/>
      <c r="H223" s="144"/>
      <c r="I223" s="62"/>
      <c r="J223" s="63"/>
      <c r="K223" s="60"/>
      <c r="L223" s="134"/>
      <c r="M223" s="60"/>
      <c r="N223" s="61"/>
      <c r="O223" s="61"/>
      <c r="P223" s="5"/>
      <c r="R223" s="173"/>
      <c r="S223" s="39"/>
      <c r="T223" s="6"/>
      <c r="U223" s="6"/>
      <c r="V223" s="6"/>
      <c r="W223" s="6"/>
      <c r="X223" s="6"/>
      <c r="Y223" s="6"/>
      <c r="Z223" s="6"/>
      <c r="AA223" s="6"/>
      <c r="AB223" s="6"/>
      <c r="AC223" s="6"/>
      <c r="AD223" s="6"/>
      <c r="AE223" s="6"/>
      <c r="AF223" s="6"/>
      <c r="AG223" s="6"/>
      <c r="AH223" s="6"/>
      <c r="AI223" s="6"/>
      <c r="AJ223" s="6"/>
      <c r="AK223" s="6"/>
      <c r="AL223" s="6"/>
      <c r="AM223" s="6"/>
    </row>
    <row r="224" spans="1:39" s="7" customFormat="1" ht="15" customHeight="1" x14ac:dyDescent="0.2">
      <c r="A224" s="40" t="s">
        <v>966</v>
      </c>
      <c r="B224" s="40" t="s">
        <v>958</v>
      </c>
      <c r="C224" s="623" t="s">
        <v>961</v>
      </c>
      <c r="D224" s="624"/>
      <c r="E224" s="668">
        <f>E222</f>
        <v>0</v>
      </c>
      <c r="F224" s="669"/>
      <c r="G224" s="670"/>
      <c r="H224" s="57"/>
      <c r="I224" s="143"/>
      <c r="J224" s="143"/>
      <c r="K224" s="58"/>
      <c r="L224" s="79"/>
      <c r="M224" s="58"/>
      <c r="N224" s="25"/>
      <c r="O224" s="25"/>
      <c r="P224" s="5"/>
      <c r="Q224" s="4"/>
      <c r="R224" s="173"/>
      <c r="S224" s="59"/>
      <c r="T224" s="25"/>
      <c r="U224" s="25"/>
      <c r="V224" s="25"/>
      <c r="W224" s="25"/>
      <c r="X224" s="25"/>
      <c r="Y224" s="25"/>
      <c r="Z224" s="25"/>
      <c r="AA224" s="25"/>
      <c r="AB224" s="25"/>
      <c r="AC224" s="25"/>
      <c r="AD224" s="25"/>
      <c r="AE224" s="25"/>
      <c r="AF224" s="25"/>
      <c r="AG224" s="25"/>
      <c r="AH224" s="25"/>
      <c r="AI224" s="25"/>
      <c r="AJ224" s="25"/>
      <c r="AK224" s="25"/>
      <c r="AL224" s="25"/>
      <c r="AM224" s="25"/>
    </row>
    <row r="225" spans="1:39" s="7" customFormat="1" ht="15" customHeight="1" x14ac:dyDescent="0.2">
      <c r="A225" s="22">
        <v>1</v>
      </c>
      <c r="B225" s="22" t="s">
        <v>923</v>
      </c>
      <c r="C225" s="608" t="s">
        <v>485</v>
      </c>
      <c r="D225" s="627"/>
      <c r="E225" s="641" t="s">
        <v>955</v>
      </c>
      <c r="F225" s="642"/>
      <c r="G225" s="643"/>
      <c r="H225" s="57"/>
      <c r="I225" s="143"/>
      <c r="J225" s="143"/>
      <c r="K225" s="58"/>
      <c r="L225" s="79"/>
      <c r="M225" s="58"/>
      <c r="N225" s="25"/>
      <c r="O225" s="25"/>
      <c r="P225" s="5"/>
      <c r="Q225" s="4"/>
      <c r="R225" s="173"/>
      <c r="S225" s="59"/>
      <c r="T225" s="25"/>
      <c r="U225" s="25"/>
      <c r="V225" s="25"/>
      <c r="W225" s="25"/>
      <c r="X225" s="25"/>
      <c r="Y225" s="25"/>
      <c r="Z225" s="25"/>
      <c r="AA225" s="25"/>
      <c r="AB225" s="25"/>
      <c r="AC225" s="25"/>
      <c r="AD225" s="25"/>
      <c r="AE225" s="25"/>
      <c r="AF225" s="25"/>
      <c r="AG225" s="25"/>
      <c r="AH225" s="25"/>
      <c r="AI225" s="25"/>
      <c r="AJ225" s="25"/>
      <c r="AK225" s="25"/>
      <c r="AL225" s="25"/>
      <c r="AM225" s="25"/>
    </row>
    <row r="226" spans="1:39" s="7" customFormat="1" ht="15" customHeight="1" x14ac:dyDescent="0.2">
      <c r="A226" s="22">
        <v>2</v>
      </c>
      <c r="B226" s="22" t="s">
        <v>867</v>
      </c>
      <c r="C226" s="608" t="s">
        <v>485</v>
      </c>
      <c r="D226" s="627"/>
      <c r="E226" s="641" t="s">
        <v>955</v>
      </c>
      <c r="F226" s="642"/>
      <c r="G226" s="643"/>
      <c r="H226" s="57"/>
      <c r="I226" s="143"/>
      <c r="J226" s="143"/>
      <c r="K226" s="58"/>
      <c r="L226" s="79"/>
      <c r="M226" s="58"/>
      <c r="N226" s="25"/>
      <c r="O226" s="25"/>
      <c r="P226" s="5"/>
      <c r="Q226" s="4"/>
      <c r="R226" s="173"/>
      <c r="S226" s="59"/>
      <c r="T226" s="25"/>
      <c r="U226" s="25"/>
      <c r="V226" s="25"/>
      <c r="W226" s="25"/>
      <c r="X226" s="25"/>
      <c r="Y226" s="25"/>
      <c r="Z226" s="25"/>
      <c r="AA226" s="25"/>
      <c r="AB226" s="25"/>
      <c r="AC226" s="25"/>
      <c r="AD226" s="25"/>
      <c r="AE226" s="25"/>
      <c r="AF226" s="25"/>
      <c r="AG226" s="25"/>
      <c r="AH226" s="25"/>
      <c r="AI226" s="25"/>
      <c r="AJ226" s="25"/>
      <c r="AK226" s="25"/>
      <c r="AL226" s="25"/>
      <c r="AM226" s="25"/>
    </row>
    <row r="227" spans="1:39" s="7" customFormat="1" ht="15" customHeight="1" x14ac:dyDescent="0.2">
      <c r="A227" s="22">
        <v>3</v>
      </c>
      <c r="B227" s="22" t="s">
        <v>928</v>
      </c>
      <c r="C227" s="608" t="s">
        <v>485</v>
      </c>
      <c r="D227" s="627"/>
      <c r="E227" s="641" t="s">
        <v>955</v>
      </c>
      <c r="F227" s="642"/>
      <c r="G227" s="643"/>
      <c r="H227" s="57"/>
      <c r="I227" s="143"/>
      <c r="J227" s="143"/>
      <c r="K227" s="58"/>
      <c r="L227" s="79"/>
      <c r="M227" s="58"/>
      <c r="N227" s="25"/>
      <c r="O227" s="25"/>
      <c r="P227" s="5"/>
      <c r="Q227" s="4"/>
      <c r="R227" s="173"/>
      <c r="S227" s="59"/>
      <c r="T227" s="25"/>
      <c r="U227" s="25"/>
      <c r="V227" s="25"/>
      <c r="W227" s="25"/>
      <c r="X227" s="25"/>
      <c r="Y227" s="25"/>
      <c r="Z227" s="25"/>
      <c r="AA227" s="25"/>
      <c r="AB227" s="25"/>
      <c r="AC227" s="25"/>
      <c r="AD227" s="25"/>
      <c r="AE227" s="25"/>
      <c r="AF227" s="25"/>
      <c r="AG227" s="25"/>
      <c r="AH227" s="25"/>
      <c r="AI227" s="25"/>
      <c r="AJ227" s="25"/>
      <c r="AK227" s="25"/>
      <c r="AL227" s="25"/>
      <c r="AM227" s="25"/>
    </row>
    <row r="228" spans="1:39" s="7" customFormat="1" ht="15" customHeight="1" x14ac:dyDescent="0.2">
      <c r="A228" s="22">
        <v>4</v>
      </c>
      <c r="B228" s="22" t="s">
        <v>927</v>
      </c>
      <c r="C228" s="608" t="s">
        <v>485</v>
      </c>
      <c r="D228" s="627"/>
      <c r="E228" s="641" t="s">
        <v>955</v>
      </c>
      <c r="F228" s="642"/>
      <c r="G228" s="643"/>
      <c r="H228" s="57"/>
      <c r="I228" s="143"/>
      <c r="J228" s="143"/>
      <c r="K228" s="58"/>
      <c r="L228" s="79"/>
      <c r="M228" s="58"/>
      <c r="N228" s="25"/>
      <c r="O228" s="25"/>
      <c r="P228" s="5"/>
      <c r="Q228" s="4"/>
      <c r="R228" s="173"/>
      <c r="S228" s="59"/>
      <c r="T228" s="25"/>
      <c r="U228" s="25"/>
      <c r="V228" s="25"/>
      <c r="W228" s="25"/>
      <c r="X228" s="25"/>
      <c r="Y228" s="25"/>
      <c r="Z228" s="25"/>
      <c r="AA228" s="25"/>
      <c r="AB228" s="25"/>
      <c r="AC228" s="25"/>
      <c r="AD228" s="25"/>
      <c r="AE228" s="25"/>
      <c r="AF228" s="25"/>
      <c r="AG228" s="25"/>
      <c r="AH228" s="25"/>
      <c r="AI228" s="25"/>
      <c r="AJ228" s="25"/>
      <c r="AK228" s="25"/>
      <c r="AL228" s="25"/>
      <c r="AM228" s="25"/>
    </row>
    <row r="229" spans="1:39" s="4" customFormat="1" ht="15" customHeight="1" thickBot="1" x14ac:dyDescent="0.25">
      <c r="A229" s="125"/>
      <c r="B229" s="125"/>
      <c r="C229" s="617" t="s">
        <v>965</v>
      </c>
      <c r="D229" s="618"/>
      <c r="E229" s="648">
        <f>E222</f>
        <v>0</v>
      </c>
      <c r="F229" s="649"/>
      <c r="G229" s="650"/>
      <c r="H229" s="144">
        <v>0.4</v>
      </c>
      <c r="I229" s="62" t="s">
        <v>881</v>
      </c>
      <c r="J229" s="63"/>
      <c r="K229" s="60"/>
      <c r="L229" s="134"/>
      <c r="M229" s="60"/>
      <c r="N229" s="61"/>
      <c r="O229" s="61"/>
      <c r="P229" s="5"/>
      <c r="R229" s="173"/>
      <c r="S229" s="39"/>
      <c r="T229" s="6"/>
      <c r="U229" s="6"/>
      <c r="V229" s="6"/>
      <c r="W229" s="6"/>
      <c r="X229" s="6"/>
      <c r="Y229" s="6"/>
      <c r="Z229" s="6"/>
      <c r="AA229" s="6"/>
      <c r="AB229" s="6"/>
      <c r="AC229" s="6"/>
      <c r="AD229" s="6"/>
      <c r="AE229" s="6"/>
      <c r="AF229" s="6"/>
      <c r="AG229" s="6"/>
      <c r="AH229" s="6"/>
      <c r="AI229" s="6"/>
      <c r="AJ229" s="6"/>
      <c r="AK229" s="6"/>
      <c r="AL229" s="6"/>
      <c r="AM229" s="6"/>
    </row>
    <row r="230" spans="1:39" s="4" customFormat="1" ht="15" customHeight="1" thickTop="1" x14ac:dyDescent="0.2">
      <c r="A230" s="145"/>
      <c r="B230" s="79"/>
      <c r="C230" s="79"/>
      <c r="F230" s="115"/>
      <c r="G230" s="79"/>
      <c r="H230" s="79"/>
      <c r="I230" s="115"/>
      <c r="J230" s="115"/>
      <c r="K230" s="79"/>
      <c r="L230" s="79"/>
      <c r="M230" s="68"/>
      <c r="N230" s="656"/>
      <c r="O230" s="656"/>
      <c r="P230" s="5"/>
      <c r="R230" s="173"/>
      <c r="S230" s="39"/>
      <c r="T230" s="6"/>
      <c r="U230" s="6"/>
      <c r="V230" s="6"/>
      <c r="W230" s="6"/>
      <c r="X230" s="6"/>
      <c r="Y230" s="6"/>
      <c r="Z230" s="6"/>
      <c r="AA230" s="6"/>
      <c r="AB230" s="6"/>
      <c r="AC230" s="6"/>
      <c r="AD230" s="6"/>
      <c r="AE230" s="6"/>
      <c r="AF230" s="6"/>
      <c r="AG230" s="6"/>
      <c r="AH230" s="6"/>
      <c r="AI230" s="6"/>
      <c r="AJ230" s="6"/>
      <c r="AK230" s="6"/>
      <c r="AL230" s="6"/>
      <c r="AM230" s="6"/>
    </row>
    <row r="231" spans="1:39" s="4" customFormat="1" ht="15" customHeight="1" x14ac:dyDescent="0.2">
      <c r="A231" s="69"/>
      <c r="B231" s="125"/>
      <c r="C231" s="125"/>
      <c r="D231" s="125"/>
      <c r="E231" s="125"/>
      <c r="F231" s="125"/>
      <c r="G231" s="125"/>
      <c r="H231" s="125"/>
      <c r="I231" s="125"/>
      <c r="J231" s="125"/>
      <c r="K231" s="125"/>
      <c r="L231" s="125"/>
      <c r="M231" s="125"/>
      <c r="N231" s="78"/>
      <c r="O231" s="78"/>
      <c r="P231" s="36"/>
      <c r="Q231" s="125"/>
      <c r="R231" s="186"/>
      <c r="S231" s="38"/>
    </row>
    <row r="232" spans="1:39" s="4" customFormat="1" ht="15" customHeight="1" x14ac:dyDescent="0.2">
      <c r="A232" s="639" t="s">
        <v>459</v>
      </c>
      <c r="B232" s="640"/>
      <c r="C232" s="644" t="s">
        <v>485</v>
      </c>
      <c r="D232" s="605"/>
      <c r="E232" s="605"/>
      <c r="F232" s="605"/>
      <c r="G232" s="606"/>
      <c r="H232" s="7"/>
      <c r="I232" s="7"/>
      <c r="R232" s="173"/>
      <c r="S232" s="39"/>
    </row>
    <row r="233" spans="1:39" s="4" customFormat="1" ht="15" customHeight="1" x14ac:dyDescent="0.2">
      <c r="A233" s="615" t="s">
        <v>657</v>
      </c>
      <c r="B233" s="655"/>
      <c r="C233" s="644" t="s">
        <v>485</v>
      </c>
      <c r="D233" s="605"/>
      <c r="E233" s="605"/>
      <c r="F233" s="605"/>
      <c r="G233" s="606"/>
      <c r="R233" s="173"/>
      <c r="S233" s="39"/>
    </row>
    <row r="234" spans="1:39" s="4" customFormat="1" ht="60" customHeight="1" x14ac:dyDescent="0.2">
      <c r="A234" s="44"/>
      <c r="C234" s="652" t="s">
        <v>1090</v>
      </c>
      <c r="D234" s="653"/>
      <c r="E234" s="653"/>
      <c r="F234" s="653"/>
      <c r="G234" s="654"/>
      <c r="R234" s="173"/>
      <c r="S234" s="39"/>
    </row>
    <row r="235" spans="1:39" s="4" customFormat="1" ht="15" customHeight="1" x14ac:dyDescent="0.2">
      <c r="A235" s="44"/>
      <c r="C235" s="644" t="s">
        <v>485</v>
      </c>
      <c r="D235" s="605"/>
      <c r="E235" s="605"/>
      <c r="F235" s="605"/>
      <c r="G235" s="606"/>
      <c r="R235" s="173"/>
      <c r="S235" s="39"/>
    </row>
    <row r="236" spans="1:39" s="4" customFormat="1" ht="15" customHeight="1" x14ac:dyDescent="0.2">
      <c r="A236" s="50"/>
      <c r="B236" s="386"/>
      <c r="C236" s="386"/>
      <c r="D236" s="386"/>
      <c r="E236" s="386"/>
      <c r="F236" s="386"/>
      <c r="G236" s="386"/>
      <c r="H236" s="386"/>
      <c r="I236" s="386"/>
      <c r="J236" s="386"/>
      <c r="K236" s="645"/>
      <c r="L236" s="645"/>
      <c r="M236" s="645"/>
      <c r="N236" s="386"/>
      <c r="O236" s="386"/>
      <c r="P236" s="75"/>
      <c r="Q236" s="386"/>
      <c r="R236" s="187"/>
      <c r="S236" s="51"/>
    </row>
    <row r="237" spans="1:39" s="4" customFormat="1" ht="15" hidden="1" customHeight="1" outlineLevel="1" x14ac:dyDescent="0.2">
      <c r="A237" s="146"/>
      <c r="B237" s="78"/>
      <c r="C237" s="78"/>
      <c r="D237" s="78"/>
      <c r="E237" s="78"/>
      <c r="F237" s="78"/>
      <c r="G237" s="78"/>
      <c r="H237" s="78"/>
      <c r="I237" s="78"/>
      <c r="J237" s="147"/>
      <c r="K237" s="78"/>
      <c r="L237" s="78"/>
      <c r="M237" s="78"/>
      <c r="N237" s="125"/>
      <c r="O237" s="125"/>
      <c r="P237" s="36"/>
      <c r="Q237" s="125"/>
      <c r="R237" s="186"/>
      <c r="S237" s="38"/>
      <c r="T237" s="6"/>
      <c r="U237" s="6"/>
      <c r="V237" s="6"/>
      <c r="W237" s="6"/>
      <c r="X237" s="6"/>
      <c r="Y237" s="6"/>
      <c r="Z237" s="6"/>
      <c r="AA237" s="6"/>
      <c r="AB237" s="6"/>
      <c r="AC237" s="6"/>
      <c r="AD237" s="6"/>
      <c r="AE237" s="6"/>
      <c r="AF237" s="6"/>
      <c r="AG237" s="6"/>
      <c r="AH237" s="6"/>
      <c r="AI237" s="6"/>
      <c r="AJ237" s="6"/>
      <c r="AK237" s="6"/>
      <c r="AL237" s="6"/>
      <c r="AM237" s="6"/>
    </row>
    <row r="238" spans="1:39" s="4" customFormat="1" ht="15" hidden="1" customHeight="1" outlineLevel="1" x14ac:dyDescent="0.2">
      <c r="A238" s="145"/>
      <c r="B238" s="79"/>
      <c r="C238" s="607"/>
      <c r="D238" s="607"/>
      <c r="E238" s="607"/>
      <c r="F238" s="607"/>
      <c r="G238" s="645"/>
      <c r="H238" s="645"/>
      <c r="I238" s="645"/>
      <c r="J238" s="645"/>
      <c r="M238" s="79"/>
      <c r="P238" s="5"/>
      <c r="R238" s="173"/>
      <c r="S238" s="39"/>
      <c r="T238" s="6"/>
      <c r="U238" s="6"/>
      <c r="V238" s="6"/>
      <c r="W238" s="6"/>
      <c r="X238" s="6"/>
      <c r="Y238" s="6"/>
      <c r="Z238" s="6"/>
      <c r="AA238" s="6"/>
      <c r="AB238" s="6"/>
      <c r="AC238" s="6"/>
      <c r="AD238" s="6"/>
      <c r="AE238" s="6"/>
      <c r="AF238" s="6"/>
      <c r="AG238" s="6"/>
      <c r="AH238" s="6"/>
      <c r="AI238" s="6"/>
      <c r="AJ238" s="6"/>
      <c r="AK238" s="6"/>
      <c r="AL238" s="6"/>
      <c r="AM238" s="6"/>
    </row>
    <row r="239" spans="1:39" s="4" customFormat="1" ht="15" hidden="1" customHeight="1" outlineLevel="1" x14ac:dyDescent="0.2">
      <c r="A239" s="145"/>
      <c r="B239" s="80" t="s">
        <v>485</v>
      </c>
      <c r="D239" s="81" t="s">
        <v>447</v>
      </c>
      <c r="E239" s="81" t="s">
        <v>18</v>
      </c>
      <c r="F239" s="81" t="s">
        <v>25</v>
      </c>
      <c r="G239" s="81" t="s">
        <v>31</v>
      </c>
      <c r="H239" s="81" t="s">
        <v>32</v>
      </c>
      <c r="I239" s="81" t="s">
        <v>63</v>
      </c>
      <c r="J239" s="81" t="s">
        <v>64</v>
      </c>
      <c r="K239" s="82" t="s">
        <v>448</v>
      </c>
      <c r="M239" s="79"/>
      <c r="P239" s="5"/>
      <c r="R239" s="173"/>
      <c r="S239" s="39"/>
      <c r="T239" s="6"/>
      <c r="U239" s="6"/>
      <c r="V239" s="6"/>
      <c r="W239" s="6"/>
      <c r="X239" s="6"/>
      <c r="Y239" s="6"/>
      <c r="Z239" s="6"/>
      <c r="AA239" s="6"/>
      <c r="AB239" s="6"/>
      <c r="AC239" s="6"/>
      <c r="AD239" s="6"/>
      <c r="AE239" s="6"/>
      <c r="AF239" s="6"/>
      <c r="AG239" s="6"/>
      <c r="AH239" s="6"/>
      <c r="AI239" s="6"/>
      <c r="AJ239" s="6"/>
      <c r="AK239" s="6"/>
      <c r="AL239" s="6"/>
      <c r="AM239" s="6"/>
    </row>
    <row r="240" spans="1:39" s="4" customFormat="1" ht="15" hidden="1" customHeight="1" outlineLevel="1" x14ac:dyDescent="0.2">
      <c r="A240" s="145"/>
      <c r="B240" s="26" t="s">
        <v>1082</v>
      </c>
      <c r="D240" s="26" t="s">
        <v>449</v>
      </c>
      <c r="E240" s="83">
        <v>4700</v>
      </c>
      <c r="F240" s="83">
        <v>6000</v>
      </c>
      <c r="G240" s="83">
        <v>5400</v>
      </c>
      <c r="H240" s="159">
        <v>2600</v>
      </c>
      <c r="I240" s="83">
        <v>4500</v>
      </c>
      <c r="J240" s="83">
        <v>6300</v>
      </c>
      <c r="K240" s="84">
        <v>180</v>
      </c>
      <c r="M240" s="79"/>
      <c r="P240" s="5"/>
      <c r="R240" s="173"/>
      <c r="S240" s="39"/>
      <c r="T240" s="6"/>
      <c r="U240" s="6"/>
      <c r="V240" s="6"/>
      <c r="W240" s="6"/>
      <c r="X240" s="6"/>
      <c r="Y240" s="6"/>
      <c r="Z240" s="6"/>
      <c r="AA240" s="6"/>
      <c r="AB240" s="6"/>
      <c r="AC240" s="6"/>
      <c r="AD240" s="6"/>
      <c r="AE240" s="6"/>
      <c r="AF240" s="6"/>
      <c r="AG240" s="6"/>
      <c r="AH240" s="6"/>
      <c r="AI240" s="6"/>
      <c r="AJ240" s="6"/>
      <c r="AK240" s="6"/>
      <c r="AL240" s="6"/>
      <c r="AM240" s="6"/>
    </row>
    <row r="241" spans="1:39" s="4" customFormat="1" ht="15" hidden="1" customHeight="1" outlineLevel="1" x14ac:dyDescent="0.2">
      <c r="A241" s="145"/>
      <c r="B241" s="26" t="s">
        <v>1083</v>
      </c>
      <c r="D241" s="26" t="s">
        <v>450</v>
      </c>
      <c r="E241" s="83">
        <v>6100</v>
      </c>
      <c r="F241" s="83">
        <v>9000</v>
      </c>
      <c r="G241" s="83">
        <v>7200</v>
      </c>
      <c r="H241" s="159">
        <v>3600</v>
      </c>
      <c r="I241" s="83">
        <v>6300</v>
      </c>
      <c r="J241" s="83">
        <v>8900</v>
      </c>
      <c r="K241" s="84">
        <v>300</v>
      </c>
      <c r="M241" s="79"/>
      <c r="P241" s="5"/>
      <c r="R241" s="173"/>
      <c r="S241" s="39"/>
      <c r="T241" s="6"/>
      <c r="U241" s="6"/>
      <c r="V241" s="6"/>
      <c r="W241" s="6"/>
      <c r="X241" s="6"/>
      <c r="Y241" s="6"/>
      <c r="Z241" s="6"/>
      <c r="AA241" s="6"/>
      <c r="AB241" s="6"/>
      <c r="AC241" s="6"/>
      <c r="AD241" s="6"/>
      <c r="AE241" s="6"/>
      <c r="AF241" s="6"/>
      <c r="AG241" s="6"/>
      <c r="AH241" s="6"/>
      <c r="AI241" s="6"/>
      <c r="AJ241" s="6"/>
      <c r="AK241" s="6"/>
      <c r="AL241" s="6"/>
      <c r="AM241" s="6"/>
    </row>
    <row r="242" spans="1:39" s="4" customFormat="1" ht="15" hidden="1" customHeight="1" outlineLevel="1" x14ac:dyDescent="0.2">
      <c r="A242" s="145"/>
      <c r="B242" s="26" t="s">
        <v>876</v>
      </c>
      <c r="D242" s="26" t="s">
        <v>451</v>
      </c>
      <c r="E242" s="83">
        <v>8300</v>
      </c>
      <c r="F242" s="83">
        <v>11800</v>
      </c>
      <c r="G242" s="83">
        <v>9500</v>
      </c>
      <c r="H242" s="159">
        <v>4700</v>
      </c>
      <c r="I242" s="83">
        <v>9600</v>
      </c>
      <c r="J242" s="83">
        <v>16700</v>
      </c>
      <c r="K242" s="84">
        <v>470</v>
      </c>
      <c r="M242" s="79"/>
      <c r="P242" s="5"/>
      <c r="R242" s="173"/>
      <c r="S242" s="39"/>
      <c r="T242" s="6"/>
      <c r="U242" s="6"/>
      <c r="V242" s="6"/>
      <c r="W242" s="6"/>
      <c r="X242" s="6"/>
      <c r="Y242" s="6"/>
      <c r="Z242" s="6"/>
      <c r="AA242" s="6"/>
      <c r="AB242" s="6"/>
      <c r="AC242" s="6"/>
      <c r="AD242" s="6"/>
      <c r="AE242" s="6"/>
      <c r="AF242" s="6"/>
      <c r="AG242" s="6"/>
      <c r="AH242" s="6"/>
      <c r="AI242" s="6"/>
      <c r="AJ242" s="6"/>
      <c r="AK242" s="6"/>
      <c r="AL242" s="6"/>
      <c r="AM242" s="6"/>
    </row>
    <row r="243" spans="1:39" s="4" customFormat="1" ht="15" hidden="1" customHeight="1" outlineLevel="1" x14ac:dyDescent="0.2">
      <c r="A243" s="145"/>
      <c r="B243" s="65"/>
      <c r="D243" s="80" t="s">
        <v>597</v>
      </c>
      <c r="E243" s="83">
        <v>0</v>
      </c>
      <c r="F243" s="83">
        <v>0</v>
      </c>
      <c r="G243" s="83">
        <v>0</v>
      </c>
      <c r="H243" s="159">
        <v>0</v>
      </c>
      <c r="I243" s="83">
        <v>0</v>
      </c>
      <c r="J243" s="83">
        <v>0</v>
      </c>
      <c r="K243" s="84">
        <v>0</v>
      </c>
      <c r="M243" s="79"/>
      <c r="P243" s="5"/>
      <c r="R243" s="173"/>
      <c r="S243" s="39"/>
      <c r="T243" s="6"/>
      <c r="U243" s="6"/>
      <c r="V243" s="6"/>
      <c r="W243" s="6"/>
      <c r="X243" s="6"/>
      <c r="Y243" s="6"/>
      <c r="Z243" s="6"/>
      <c r="AA243" s="6"/>
      <c r="AB243" s="6"/>
      <c r="AC243" s="6"/>
      <c r="AD243" s="6"/>
      <c r="AE243" s="6"/>
      <c r="AF243" s="6"/>
      <c r="AG243" s="6"/>
      <c r="AH243" s="6"/>
      <c r="AI243" s="6"/>
      <c r="AJ243" s="6"/>
      <c r="AK243" s="6"/>
      <c r="AL243" s="6"/>
      <c r="AM243" s="6"/>
    </row>
    <row r="244" spans="1:39" s="4" customFormat="1" ht="15" hidden="1" customHeight="1" outlineLevel="1" x14ac:dyDescent="0.2">
      <c r="A244" s="145"/>
      <c r="B244" s="80" t="s">
        <v>485</v>
      </c>
      <c r="M244" s="79"/>
      <c r="P244" s="5"/>
      <c r="R244" s="173"/>
      <c r="S244" s="39"/>
      <c r="T244" s="6"/>
      <c r="U244" s="6"/>
      <c r="V244" s="6"/>
      <c r="W244" s="6"/>
      <c r="X244" s="6"/>
      <c r="Y244" s="6"/>
      <c r="Z244" s="6"/>
      <c r="AA244" s="6"/>
      <c r="AB244" s="6"/>
      <c r="AC244" s="6"/>
      <c r="AD244" s="6"/>
      <c r="AE244" s="6"/>
      <c r="AF244" s="6"/>
      <c r="AG244" s="6"/>
      <c r="AH244" s="6"/>
      <c r="AI244" s="6"/>
      <c r="AJ244" s="6"/>
      <c r="AK244" s="6"/>
      <c r="AL244" s="6"/>
      <c r="AM244" s="6"/>
    </row>
    <row r="245" spans="1:39" s="4" customFormat="1" ht="15" hidden="1" customHeight="1" outlineLevel="1" x14ac:dyDescent="0.2">
      <c r="A245" s="145"/>
      <c r="B245" s="26" t="s">
        <v>470</v>
      </c>
      <c r="D245" s="85">
        <v>0</v>
      </c>
      <c r="F245" s="80" t="s">
        <v>485</v>
      </c>
      <c r="H245" s="80">
        <v>0</v>
      </c>
      <c r="M245" s="79"/>
      <c r="P245" s="5"/>
      <c r="R245" s="173"/>
      <c r="S245" s="39"/>
      <c r="T245" s="6"/>
      <c r="U245" s="6"/>
      <c r="V245" s="6"/>
      <c r="W245" s="6"/>
      <c r="X245" s="6"/>
      <c r="Y245" s="6"/>
      <c r="Z245" s="6"/>
      <c r="AA245" s="6"/>
      <c r="AB245" s="6"/>
      <c r="AC245" s="6"/>
      <c r="AD245" s="6"/>
      <c r="AE245" s="6"/>
      <c r="AF245" s="6"/>
      <c r="AG245" s="6"/>
      <c r="AH245" s="6"/>
      <c r="AI245" s="6"/>
      <c r="AJ245" s="6"/>
      <c r="AK245" s="6"/>
      <c r="AL245" s="6"/>
      <c r="AM245" s="6"/>
    </row>
    <row r="246" spans="1:39" s="4" customFormat="1" ht="15" hidden="1" customHeight="1" outlineLevel="1" x14ac:dyDescent="0.2">
      <c r="A246" s="145"/>
      <c r="B246" s="26" t="s">
        <v>461</v>
      </c>
      <c r="D246" s="85">
        <v>0.01</v>
      </c>
      <c r="F246" s="85" t="s">
        <v>18</v>
      </c>
      <c r="H246" s="42">
        <v>1</v>
      </c>
      <c r="M246" s="79"/>
      <c r="P246" s="5"/>
      <c r="R246" s="173"/>
      <c r="S246" s="39"/>
      <c r="T246" s="6"/>
      <c r="U246" s="6"/>
      <c r="V246" s="6"/>
      <c r="W246" s="6"/>
      <c r="X246" s="6"/>
      <c r="Y246" s="6"/>
      <c r="Z246" s="6"/>
      <c r="AA246" s="6"/>
      <c r="AB246" s="6"/>
      <c r="AC246" s="6"/>
      <c r="AD246" s="6"/>
      <c r="AE246" s="6"/>
      <c r="AF246" s="6"/>
      <c r="AG246" s="6"/>
      <c r="AH246" s="6"/>
      <c r="AI246" s="6"/>
      <c r="AJ246" s="6"/>
      <c r="AK246" s="6"/>
      <c r="AL246" s="6"/>
      <c r="AM246" s="6"/>
    </row>
    <row r="247" spans="1:39" s="4" customFormat="1" ht="15" hidden="1" customHeight="1" outlineLevel="1" x14ac:dyDescent="0.2">
      <c r="A247" s="145"/>
      <c r="B247" s="26" t="s">
        <v>484</v>
      </c>
      <c r="D247" s="85">
        <v>0.02</v>
      </c>
      <c r="F247" s="85" t="s">
        <v>25</v>
      </c>
      <c r="H247" s="42">
        <v>2</v>
      </c>
      <c r="M247" s="79"/>
      <c r="P247" s="5"/>
      <c r="R247" s="173"/>
      <c r="S247" s="39"/>
      <c r="T247" s="6"/>
      <c r="U247" s="6"/>
      <c r="V247" s="6"/>
      <c r="W247" s="6"/>
      <c r="X247" s="6"/>
      <c r="Y247" s="6"/>
      <c r="Z247" s="6"/>
      <c r="AA247" s="6"/>
      <c r="AB247" s="6"/>
      <c r="AC247" s="6"/>
      <c r="AD247" s="6"/>
      <c r="AE247" s="6"/>
      <c r="AF247" s="6"/>
      <c r="AG247" s="6"/>
      <c r="AH247" s="6"/>
      <c r="AI247" s="6"/>
      <c r="AJ247" s="6"/>
      <c r="AK247" s="6"/>
      <c r="AL247" s="6"/>
      <c r="AM247" s="6"/>
    </row>
    <row r="248" spans="1:39" s="4" customFormat="1" ht="15" hidden="1" customHeight="1" outlineLevel="1" x14ac:dyDescent="0.2">
      <c r="A248" s="145"/>
      <c r="B248" s="26" t="s">
        <v>457</v>
      </c>
      <c r="D248" s="85">
        <v>0.03</v>
      </c>
      <c r="F248" s="85" t="s">
        <v>31</v>
      </c>
      <c r="H248" s="42">
        <v>3</v>
      </c>
      <c r="M248" s="79"/>
      <c r="P248" s="5"/>
      <c r="R248" s="173"/>
      <c r="S248" s="39"/>
      <c r="T248" s="6"/>
      <c r="U248" s="6"/>
      <c r="V248" s="6"/>
      <c r="W248" s="6"/>
      <c r="X248" s="6"/>
      <c r="Y248" s="6"/>
      <c r="Z248" s="6"/>
      <c r="AA248" s="6"/>
      <c r="AB248" s="6"/>
      <c r="AC248" s="6"/>
      <c r="AD248" s="6"/>
      <c r="AE248" s="6"/>
      <c r="AF248" s="6"/>
      <c r="AG248" s="6"/>
      <c r="AH248" s="6"/>
      <c r="AI248" s="6"/>
      <c r="AJ248" s="6"/>
      <c r="AK248" s="6"/>
      <c r="AL248" s="6"/>
      <c r="AM248" s="6"/>
    </row>
    <row r="249" spans="1:39" s="4" customFormat="1" ht="15" hidden="1" customHeight="1" outlineLevel="1" x14ac:dyDescent="0.2">
      <c r="A249" s="145"/>
      <c r="B249" s="26" t="s">
        <v>465</v>
      </c>
      <c r="D249" s="85">
        <v>0.04</v>
      </c>
      <c r="F249" s="85" t="s">
        <v>32</v>
      </c>
      <c r="H249" s="42">
        <v>4</v>
      </c>
      <c r="M249" s="79"/>
      <c r="P249" s="5"/>
      <c r="R249" s="173"/>
      <c r="S249" s="39"/>
      <c r="T249" s="6"/>
      <c r="U249" s="6"/>
      <c r="V249" s="6"/>
      <c r="W249" s="6"/>
      <c r="X249" s="6"/>
      <c r="Y249" s="6"/>
      <c r="Z249" s="6"/>
      <c r="AA249" s="6"/>
      <c r="AB249" s="6"/>
      <c r="AC249" s="6"/>
      <c r="AD249" s="6"/>
      <c r="AE249" s="6"/>
      <c r="AF249" s="6"/>
      <c r="AG249" s="6"/>
      <c r="AH249" s="6"/>
      <c r="AI249" s="6"/>
      <c r="AJ249" s="6"/>
      <c r="AK249" s="6"/>
      <c r="AL249" s="6"/>
      <c r="AM249" s="6"/>
    </row>
    <row r="250" spans="1:39" s="4" customFormat="1" ht="15" hidden="1" customHeight="1" outlineLevel="1" x14ac:dyDescent="0.2">
      <c r="A250" s="145"/>
      <c r="B250" s="26" t="s">
        <v>469</v>
      </c>
      <c r="D250" s="85">
        <v>0.05</v>
      </c>
      <c r="F250" s="85" t="s">
        <v>63</v>
      </c>
      <c r="H250" s="42">
        <v>5</v>
      </c>
      <c r="M250" s="79"/>
      <c r="P250" s="5"/>
      <c r="R250" s="173"/>
      <c r="S250" s="39"/>
      <c r="T250" s="6"/>
      <c r="U250" s="6"/>
      <c r="V250" s="6"/>
      <c r="W250" s="6"/>
      <c r="X250" s="6"/>
      <c r="Y250" s="6"/>
      <c r="Z250" s="6"/>
      <c r="AA250" s="6"/>
      <c r="AB250" s="6"/>
      <c r="AC250" s="6"/>
      <c r="AD250" s="6"/>
      <c r="AE250" s="6"/>
      <c r="AF250" s="6"/>
      <c r="AG250" s="6"/>
      <c r="AH250" s="6"/>
      <c r="AI250" s="6"/>
      <c r="AJ250" s="6"/>
      <c r="AK250" s="6"/>
      <c r="AL250" s="6"/>
      <c r="AM250" s="6"/>
    </row>
    <row r="251" spans="1:39" s="4" customFormat="1" ht="15" hidden="1" customHeight="1" outlineLevel="1" x14ac:dyDescent="0.2">
      <c r="A251" s="145"/>
      <c r="D251" s="85">
        <v>0.06</v>
      </c>
      <c r="F251" s="85" t="s">
        <v>64</v>
      </c>
      <c r="H251" s="42">
        <v>6</v>
      </c>
      <c r="M251" s="79"/>
      <c r="P251" s="5"/>
      <c r="R251" s="173"/>
      <c r="S251" s="39"/>
      <c r="T251" s="6"/>
      <c r="U251" s="6"/>
      <c r="V251" s="6"/>
      <c r="W251" s="6"/>
      <c r="X251" s="6"/>
      <c r="Y251" s="6"/>
      <c r="Z251" s="6"/>
      <c r="AA251" s="6"/>
      <c r="AB251" s="6"/>
      <c r="AC251" s="6"/>
      <c r="AD251" s="6"/>
      <c r="AE251" s="6"/>
      <c r="AF251" s="6"/>
      <c r="AG251" s="6"/>
      <c r="AH251" s="6"/>
      <c r="AI251" s="6"/>
      <c r="AJ251" s="6"/>
      <c r="AK251" s="6"/>
      <c r="AL251" s="6"/>
      <c r="AM251" s="6"/>
    </row>
    <row r="252" spans="1:39" s="4" customFormat="1" ht="15" hidden="1" customHeight="1" outlineLevel="1" x14ac:dyDescent="0.2">
      <c r="A252" s="145"/>
      <c r="B252" s="80" t="s">
        <v>485</v>
      </c>
      <c r="D252" s="85">
        <v>7.0000000000000007E-2</v>
      </c>
      <c r="F252" s="85" t="s">
        <v>137</v>
      </c>
      <c r="H252" s="42">
        <v>7</v>
      </c>
      <c r="M252" s="79"/>
      <c r="P252" s="5"/>
      <c r="R252" s="173"/>
      <c r="S252" s="39"/>
      <c r="T252" s="6"/>
      <c r="U252" s="6"/>
      <c r="V252" s="6"/>
      <c r="W252" s="6"/>
      <c r="X252" s="6"/>
      <c r="Y252" s="6"/>
      <c r="Z252" s="6"/>
      <c r="AA252" s="6"/>
      <c r="AB252" s="6"/>
      <c r="AC252" s="6"/>
      <c r="AD252" s="6"/>
      <c r="AE252" s="6"/>
      <c r="AF252" s="6"/>
      <c r="AG252" s="6"/>
      <c r="AH252" s="6"/>
      <c r="AI252" s="6"/>
      <c r="AJ252" s="6"/>
      <c r="AK252" s="6"/>
      <c r="AL252" s="6"/>
      <c r="AM252" s="6"/>
    </row>
    <row r="253" spans="1:39" s="4" customFormat="1" ht="15" hidden="1" customHeight="1" outlineLevel="1" x14ac:dyDescent="0.2">
      <c r="A253" s="145"/>
      <c r="B253" s="26" t="s">
        <v>1219</v>
      </c>
      <c r="D253" s="85">
        <v>0.08</v>
      </c>
      <c r="F253" s="26" t="s">
        <v>71</v>
      </c>
      <c r="H253" s="42">
        <v>8</v>
      </c>
      <c r="M253" s="79"/>
      <c r="P253" s="5"/>
      <c r="R253" s="173"/>
      <c r="S253" s="39"/>
      <c r="T253" s="6"/>
      <c r="U253" s="6"/>
      <c r="V253" s="6"/>
      <c r="W253" s="6"/>
      <c r="X253" s="6"/>
      <c r="Y253" s="6"/>
      <c r="Z253" s="6"/>
      <c r="AA253" s="6"/>
      <c r="AB253" s="6"/>
      <c r="AC253" s="6"/>
      <c r="AD253" s="6"/>
      <c r="AE253" s="6"/>
      <c r="AF253" s="6"/>
      <c r="AG253" s="6"/>
      <c r="AH253" s="6"/>
      <c r="AI253" s="6"/>
      <c r="AJ253" s="6"/>
      <c r="AK253" s="6"/>
      <c r="AL253" s="6"/>
      <c r="AM253" s="6"/>
    </row>
    <row r="254" spans="1:39" s="4" customFormat="1" ht="15" hidden="1" customHeight="1" outlineLevel="1" x14ac:dyDescent="0.2">
      <c r="A254" s="145"/>
      <c r="B254" s="26" t="s">
        <v>1220</v>
      </c>
      <c r="D254" s="85">
        <v>0.09</v>
      </c>
      <c r="F254" s="26" t="s">
        <v>72</v>
      </c>
      <c r="H254" s="42">
        <v>9</v>
      </c>
      <c r="M254" s="79"/>
      <c r="P254" s="5"/>
      <c r="R254" s="173"/>
      <c r="S254" s="39"/>
      <c r="T254" s="6"/>
      <c r="U254" s="6"/>
      <c r="V254" s="6"/>
      <c r="W254" s="6"/>
      <c r="X254" s="6"/>
      <c r="Y254" s="6"/>
      <c r="Z254" s="6"/>
      <c r="AA254" s="6"/>
      <c r="AB254" s="6"/>
      <c r="AC254" s="6"/>
      <c r="AD254" s="6"/>
      <c r="AE254" s="6"/>
      <c r="AF254" s="6"/>
      <c r="AG254" s="6"/>
      <c r="AH254" s="6"/>
      <c r="AI254" s="6"/>
      <c r="AJ254" s="6"/>
      <c r="AK254" s="6"/>
      <c r="AL254" s="6"/>
      <c r="AM254" s="6"/>
    </row>
    <row r="255" spans="1:39" s="4" customFormat="1" ht="15" hidden="1" customHeight="1" outlineLevel="1" x14ac:dyDescent="0.2">
      <c r="A255" s="145"/>
      <c r="B255" s="26" t="s">
        <v>462</v>
      </c>
      <c r="D255" s="85">
        <v>0.1</v>
      </c>
      <c r="F255" s="43" t="s">
        <v>73</v>
      </c>
      <c r="H255" s="42">
        <v>10</v>
      </c>
      <c r="M255" s="79"/>
      <c r="P255" s="5"/>
      <c r="R255" s="173"/>
      <c r="S255" s="39"/>
      <c r="T255" s="6"/>
      <c r="U255" s="6"/>
      <c r="V255" s="6"/>
      <c r="W255" s="6"/>
      <c r="X255" s="6"/>
      <c r="Y255" s="6"/>
      <c r="Z255" s="6"/>
      <c r="AA255" s="6"/>
      <c r="AB255" s="6"/>
      <c r="AC255" s="6"/>
      <c r="AD255" s="6"/>
      <c r="AE255" s="6"/>
      <c r="AF255" s="6"/>
      <c r="AG255" s="6"/>
      <c r="AH255" s="6"/>
      <c r="AI255" s="6"/>
      <c r="AJ255" s="6"/>
      <c r="AK255" s="6"/>
      <c r="AL255" s="6"/>
      <c r="AM255" s="6"/>
    </row>
    <row r="256" spans="1:39" s="4" customFormat="1" ht="15" hidden="1" customHeight="1" outlineLevel="1" x14ac:dyDescent="0.2">
      <c r="A256" s="145"/>
      <c r="B256" s="26" t="s">
        <v>464</v>
      </c>
      <c r="D256" s="85">
        <v>0.11</v>
      </c>
      <c r="H256" s="42">
        <v>11</v>
      </c>
      <c r="M256" s="79"/>
      <c r="P256" s="5"/>
      <c r="R256" s="173"/>
      <c r="S256" s="39"/>
      <c r="T256" s="6"/>
      <c r="U256" s="6"/>
      <c r="V256" s="6"/>
      <c r="W256" s="6"/>
      <c r="X256" s="6"/>
      <c r="Y256" s="6"/>
      <c r="Z256" s="6"/>
      <c r="AA256" s="6"/>
      <c r="AB256" s="6"/>
      <c r="AC256" s="6"/>
      <c r="AD256" s="6"/>
      <c r="AE256" s="6"/>
      <c r="AF256" s="6"/>
      <c r="AG256" s="6"/>
      <c r="AH256" s="6"/>
      <c r="AI256" s="6"/>
      <c r="AJ256" s="6"/>
      <c r="AK256" s="6"/>
      <c r="AL256" s="6"/>
      <c r="AM256" s="6"/>
    </row>
    <row r="257" spans="1:39" s="4" customFormat="1" ht="15" hidden="1" customHeight="1" outlineLevel="1" x14ac:dyDescent="0.2">
      <c r="A257" s="145"/>
      <c r="B257" s="26" t="s">
        <v>458</v>
      </c>
      <c r="D257" s="85">
        <v>0.12</v>
      </c>
      <c r="H257" s="42">
        <v>12</v>
      </c>
      <c r="M257" s="79"/>
      <c r="P257" s="5"/>
      <c r="R257" s="173"/>
      <c r="S257" s="39"/>
      <c r="T257" s="6"/>
      <c r="U257" s="6"/>
      <c r="V257" s="6"/>
      <c r="W257" s="6"/>
      <c r="X257" s="6"/>
      <c r="Y257" s="6"/>
      <c r="Z257" s="6"/>
      <c r="AA257" s="6"/>
      <c r="AB257" s="6"/>
      <c r="AC257" s="6"/>
      <c r="AD257" s="6"/>
      <c r="AE257" s="6"/>
      <c r="AF257" s="6"/>
      <c r="AG257" s="6"/>
      <c r="AH257" s="6"/>
      <c r="AI257" s="6"/>
      <c r="AJ257" s="6"/>
      <c r="AK257" s="6"/>
      <c r="AL257" s="6"/>
      <c r="AM257" s="6"/>
    </row>
    <row r="258" spans="1:39" s="4" customFormat="1" ht="15" hidden="1" customHeight="1" outlineLevel="1" x14ac:dyDescent="0.2">
      <c r="A258" s="145"/>
      <c r="B258" s="26" t="s">
        <v>1200</v>
      </c>
      <c r="D258" s="85">
        <v>0.13</v>
      </c>
      <c r="H258" s="42">
        <v>13</v>
      </c>
      <c r="M258" s="79"/>
      <c r="P258" s="5"/>
      <c r="R258" s="173"/>
      <c r="S258" s="39"/>
      <c r="T258" s="6"/>
      <c r="U258" s="6"/>
      <c r="V258" s="6"/>
      <c r="W258" s="6"/>
      <c r="X258" s="6"/>
      <c r="Y258" s="6"/>
      <c r="Z258" s="6"/>
      <c r="AA258" s="6"/>
      <c r="AB258" s="6"/>
      <c r="AC258" s="6"/>
      <c r="AD258" s="6"/>
      <c r="AE258" s="6"/>
      <c r="AF258" s="6"/>
      <c r="AG258" s="6"/>
      <c r="AH258" s="6"/>
      <c r="AI258" s="6"/>
      <c r="AJ258" s="6"/>
      <c r="AK258" s="6"/>
      <c r="AL258" s="6"/>
      <c r="AM258" s="6"/>
    </row>
    <row r="259" spans="1:39" s="4" customFormat="1" ht="15" hidden="1" customHeight="1" outlineLevel="1" x14ac:dyDescent="0.2">
      <c r="A259" s="145"/>
      <c r="B259" s="26" t="s">
        <v>472</v>
      </c>
      <c r="D259" s="85">
        <v>0.14000000000000001</v>
      </c>
      <c r="H259" s="42">
        <v>14</v>
      </c>
      <c r="M259" s="79"/>
      <c r="P259" s="5"/>
      <c r="R259" s="173"/>
      <c r="S259" s="39"/>
      <c r="T259" s="6"/>
      <c r="U259" s="6"/>
      <c r="V259" s="6"/>
      <c r="W259" s="6"/>
      <c r="X259" s="6"/>
      <c r="Y259" s="6"/>
      <c r="Z259" s="6"/>
      <c r="AA259" s="6"/>
      <c r="AB259" s="6"/>
      <c r="AC259" s="6"/>
      <c r="AD259" s="6"/>
      <c r="AE259" s="6"/>
      <c r="AF259" s="6"/>
      <c r="AG259" s="6"/>
      <c r="AH259" s="6"/>
      <c r="AI259" s="6"/>
      <c r="AJ259" s="6"/>
      <c r="AK259" s="6"/>
      <c r="AL259" s="6"/>
      <c r="AM259" s="6"/>
    </row>
    <row r="260" spans="1:39" s="4" customFormat="1" ht="15" hidden="1" customHeight="1" outlineLevel="1" x14ac:dyDescent="0.2">
      <c r="A260" s="145"/>
      <c r="B260" s="26" t="s">
        <v>525</v>
      </c>
      <c r="D260" s="85">
        <v>0.15</v>
      </c>
      <c r="H260" s="42">
        <v>15</v>
      </c>
      <c r="M260" s="79"/>
      <c r="P260" s="5"/>
      <c r="R260" s="173"/>
      <c r="S260" s="39"/>
      <c r="T260" s="6"/>
      <c r="U260" s="6"/>
      <c r="V260" s="6"/>
      <c r="W260" s="6"/>
      <c r="X260" s="6"/>
      <c r="Y260" s="6"/>
      <c r="Z260" s="6"/>
      <c r="AA260" s="6"/>
      <c r="AB260" s="6"/>
      <c r="AC260" s="6"/>
      <c r="AD260" s="6"/>
      <c r="AE260" s="6"/>
      <c r="AF260" s="6"/>
      <c r="AG260" s="6"/>
      <c r="AH260" s="6"/>
      <c r="AI260" s="6"/>
      <c r="AJ260" s="6"/>
      <c r="AK260" s="6"/>
      <c r="AL260" s="6"/>
      <c r="AM260" s="6"/>
    </row>
    <row r="261" spans="1:39" s="4" customFormat="1" ht="15" hidden="1" customHeight="1" outlineLevel="1" x14ac:dyDescent="0.2">
      <c r="A261" s="145"/>
      <c r="B261" s="26" t="s">
        <v>1201</v>
      </c>
      <c r="D261" s="85">
        <v>0.16</v>
      </c>
      <c r="H261" s="42">
        <v>16</v>
      </c>
      <c r="M261" s="79"/>
      <c r="P261" s="5"/>
      <c r="R261" s="173"/>
      <c r="S261" s="39"/>
      <c r="T261" s="6"/>
      <c r="U261" s="6"/>
      <c r="V261" s="6"/>
      <c r="W261" s="6"/>
      <c r="X261" s="6"/>
      <c r="Y261" s="6"/>
      <c r="Z261" s="6"/>
      <c r="AA261" s="6"/>
      <c r="AB261" s="6"/>
      <c r="AC261" s="6"/>
      <c r="AD261" s="6"/>
      <c r="AE261" s="6"/>
      <c r="AF261" s="6"/>
      <c r="AG261" s="6"/>
      <c r="AH261" s="6"/>
      <c r="AI261" s="6"/>
      <c r="AJ261" s="6"/>
      <c r="AK261" s="6"/>
      <c r="AL261" s="6"/>
      <c r="AM261" s="6"/>
    </row>
    <row r="262" spans="1:39" s="4" customFormat="1" ht="15" hidden="1" customHeight="1" outlineLevel="1" x14ac:dyDescent="0.2">
      <c r="A262" s="145"/>
      <c r="B262" s="26" t="s">
        <v>466</v>
      </c>
      <c r="D262" s="85">
        <v>0.17</v>
      </c>
      <c r="H262" s="42">
        <v>17</v>
      </c>
      <c r="M262" s="79"/>
      <c r="P262" s="5"/>
      <c r="R262" s="173"/>
      <c r="S262" s="39"/>
      <c r="T262" s="6"/>
      <c r="U262" s="6"/>
      <c r="V262" s="6"/>
      <c r="W262" s="6"/>
      <c r="X262" s="6"/>
      <c r="Y262" s="6"/>
      <c r="Z262" s="6"/>
      <c r="AA262" s="6"/>
      <c r="AB262" s="6"/>
      <c r="AC262" s="6"/>
      <c r="AD262" s="6"/>
      <c r="AE262" s="6"/>
      <c r="AF262" s="6"/>
      <c r="AG262" s="6"/>
      <c r="AH262" s="6"/>
      <c r="AI262" s="6"/>
      <c r="AJ262" s="6"/>
      <c r="AK262" s="6"/>
      <c r="AL262" s="6"/>
      <c r="AM262" s="6"/>
    </row>
    <row r="263" spans="1:39" s="4" customFormat="1" ht="15" hidden="1" customHeight="1" outlineLevel="1" x14ac:dyDescent="0.2">
      <c r="A263" s="145"/>
      <c r="D263" s="85">
        <v>0.18</v>
      </c>
      <c r="H263" s="42">
        <v>18</v>
      </c>
      <c r="M263" s="79"/>
      <c r="P263" s="5"/>
      <c r="R263" s="173"/>
      <c r="S263" s="39"/>
      <c r="T263" s="6"/>
      <c r="U263" s="6"/>
      <c r="V263" s="6"/>
      <c r="W263" s="6"/>
      <c r="X263" s="6"/>
      <c r="Y263" s="6"/>
      <c r="Z263" s="6"/>
      <c r="AA263" s="6"/>
      <c r="AB263" s="6"/>
      <c r="AC263" s="6"/>
      <c r="AD263" s="6"/>
      <c r="AE263" s="6"/>
      <c r="AF263" s="6"/>
      <c r="AG263" s="6"/>
      <c r="AH263" s="6"/>
      <c r="AI263" s="6"/>
      <c r="AJ263" s="6"/>
      <c r="AK263" s="6"/>
      <c r="AL263" s="6"/>
      <c r="AM263" s="6"/>
    </row>
    <row r="264" spans="1:39" s="4" customFormat="1" ht="15" hidden="1" customHeight="1" outlineLevel="1" x14ac:dyDescent="0.2">
      <c r="A264" s="145"/>
      <c r="B264" s="80" t="s">
        <v>485</v>
      </c>
      <c r="D264" s="85">
        <v>0.19</v>
      </c>
      <c r="H264" s="42">
        <v>19</v>
      </c>
      <c r="M264" s="79"/>
      <c r="P264" s="5"/>
      <c r="R264" s="173"/>
      <c r="S264" s="39"/>
      <c r="T264" s="6"/>
      <c r="U264" s="6"/>
      <c r="V264" s="6"/>
      <c r="W264" s="6"/>
      <c r="X264" s="6"/>
      <c r="Y264" s="6"/>
      <c r="Z264" s="6"/>
      <c r="AA264" s="6"/>
      <c r="AB264" s="6"/>
      <c r="AC264" s="6"/>
      <c r="AD264" s="6"/>
      <c r="AE264" s="6"/>
      <c r="AF264" s="6"/>
      <c r="AG264" s="6"/>
      <c r="AH264" s="6"/>
      <c r="AI264" s="6"/>
      <c r="AJ264" s="6"/>
      <c r="AK264" s="6"/>
      <c r="AL264" s="6"/>
      <c r="AM264" s="6"/>
    </row>
    <row r="265" spans="1:39" s="4" customFormat="1" ht="15" hidden="1" customHeight="1" outlineLevel="1" x14ac:dyDescent="0.2">
      <c r="A265" s="145"/>
      <c r="B265" s="26" t="s">
        <v>471</v>
      </c>
      <c r="D265" s="85">
        <v>0.2</v>
      </c>
      <c r="H265" s="42">
        <v>20</v>
      </c>
      <c r="M265" s="79"/>
      <c r="P265" s="5"/>
      <c r="R265" s="173"/>
      <c r="S265" s="39"/>
      <c r="T265" s="6"/>
      <c r="U265" s="6"/>
      <c r="V265" s="6"/>
      <c r="W265" s="6"/>
      <c r="X265" s="6"/>
      <c r="Y265" s="6"/>
      <c r="Z265" s="6"/>
      <c r="AA265" s="6"/>
      <c r="AB265" s="6"/>
      <c r="AC265" s="6"/>
      <c r="AD265" s="6"/>
      <c r="AE265" s="6"/>
      <c r="AF265" s="6"/>
      <c r="AG265" s="6"/>
      <c r="AH265" s="6"/>
      <c r="AI265" s="6"/>
      <c r="AJ265" s="6"/>
      <c r="AK265" s="6"/>
      <c r="AL265" s="6"/>
      <c r="AM265" s="6"/>
    </row>
    <row r="266" spans="1:39" s="4" customFormat="1" ht="15" hidden="1" customHeight="1" outlineLevel="1" x14ac:dyDescent="0.2">
      <c r="A266" s="145"/>
      <c r="B266" s="26" t="s">
        <v>1217</v>
      </c>
      <c r="D266" s="85">
        <v>0.21</v>
      </c>
      <c r="H266" s="42">
        <v>21</v>
      </c>
      <c r="M266" s="79"/>
      <c r="P266" s="5"/>
      <c r="R266" s="173"/>
      <c r="S266" s="39"/>
      <c r="T266" s="6"/>
      <c r="U266" s="6"/>
      <c r="V266" s="6"/>
      <c r="W266" s="6"/>
      <c r="X266" s="6"/>
      <c r="Y266" s="6"/>
      <c r="Z266" s="6"/>
      <c r="AA266" s="6"/>
      <c r="AB266" s="6"/>
      <c r="AC266" s="6"/>
      <c r="AD266" s="6"/>
      <c r="AE266" s="6"/>
      <c r="AF266" s="6"/>
      <c r="AG266" s="6"/>
      <c r="AH266" s="6"/>
      <c r="AI266" s="6"/>
      <c r="AJ266" s="6"/>
      <c r="AK266" s="6"/>
      <c r="AL266" s="6"/>
      <c r="AM266" s="6"/>
    </row>
    <row r="267" spans="1:39" s="4" customFormat="1" ht="15" hidden="1" customHeight="1" outlineLevel="1" x14ac:dyDescent="0.2">
      <c r="A267" s="145"/>
      <c r="B267" s="26" t="s">
        <v>1218</v>
      </c>
      <c r="D267" s="85">
        <v>0.22</v>
      </c>
      <c r="H267" s="42">
        <v>22</v>
      </c>
      <c r="M267" s="79"/>
      <c r="P267" s="5"/>
      <c r="R267" s="173"/>
      <c r="S267" s="39"/>
      <c r="T267" s="6"/>
      <c r="U267" s="6"/>
      <c r="V267" s="6"/>
      <c r="W267" s="6"/>
      <c r="X267" s="6"/>
      <c r="Y267" s="6"/>
      <c r="Z267" s="6"/>
      <c r="AA267" s="6"/>
      <c r="AB267" s="6"/>
      <c r="AC267" s="6"/>
      <c r="AD267" s="6"/>
      <c r="AE267" s="6"/>
      <c r="AF267" s="6"/>
      <c r="AG267" s="6"/>
      <c r="AH267" s="6"/>
      <c r="AI267" s="6"/>
      <c r="AJ267" s="6"/>
      <c r="AK267" s="6"/>
      <c r="AL267" s="6"/>
      <c r="AM267" s="6"/>
    </row>
    <row r="268" spans="1:39" s="4" customFormat="1" ht="15" hidden="1" customHeight="1" outlineLevel="1" x14ac:dyDescent="0.2">
      <c r="A268" s="145"/>
      <c r="B268" s="26" t="s">
        <v>463</v>
      </c>
      <c r="D268" s="85">
        <v>0.23</v>
      </c>
      <c r="H268" s="42">
        <v>23</v>
      </c>
      <c r="M268" s="79"/>
      <c r="P268" s="5"/>
      <c r="R268" s="173"/>
      <c r="S268" s="39"/>
      <c r="T268" s="6"/>
      <c r="U268" s="6"/>
      <c r="V268" s="6"/>
      <c r="W268" s="6"/>
      <c r="X268" s="6"/>
      <c r="Y268" s="6"/>
      <c r="Z268" s="6"/>
      <c r="AA268" s="6"/>
      <c r="AB268" s="6"/>
      <c r="AC268" s="6"/>
      <c r="AD268" s="6"/>
      <c r="AE268" s="6"/>
      <c r="AF268" s="6"/>
      <c r="AG268" s="6"/>
      <c r="AH268" s="6"/>
      <c r="AI268" s="6"/>
      <c r="AJ268" s="6"/>
      <c r="AK268" s="6"/>
      <c r="AL268" s="6"/>
      <c r="AM268" s="6"/>
    </row>
    <row r="269" spans="1:39" s="4" customFormat="1" ht="15" hidden="1" customHeight="1" outlineLevel="1" x14ac:dyDescent="0.2">
      <c r="A269" s="145"/>
      <c r="B269" s="26" t="s">
        <v>714</v>
      </c>
      <c r="D269" s="85">
        <v>0.24</v>
      </c>
      <c r="H269" s="42">
        <v>24</v>
      </c>
      <c r="M269" s="79"/>
      <c r="P269" s="5"/>
      <c r="R269" s="173"/>
      <c r="S269" s="39"/>
      <c r="T269" s="6"/>
      <c r="U269" s="6"/>
      <c r="V269" s="6"/>
      <c r="W269" s="6"/>
      <c r="X269" s="6"/>
      <c r="Y269" s="6"/>
      <c r="Z269" s="6"/>
      <c r="AA269" s="6"/>
      <c r="AB269" s="6"/>
      <c r="AC269" s="6"/>
      <c r="AD269" s="6"/>
      <c r="AE269" s="6"/>
      <c r="AF269" s="6"/>
      <c r="AG269" s="6"/>
      <c r="AH269" s="6"/>
      <c r="AI269" s="6"/>
      <c r="AJ269" s="6"/>
      <c r="AK269" s="6"/>
      <c r="AL269" s="6"/>
      <c r="AM269" s="6"/>
    </row>
    <row r="270" spans="1:39" s="4" customFormat="1" ht="15" hidden="1" customHeight="1" outlineLevel="1" x14ac:dyDescent="0.2">
      <c r="A270" s="145"/>
      <c r="B270" s="26" t="s">
        <v>1202</v>
      </c>
      <c r="D270" s="85">
        <v>0.25</v>
      </c>
      <c r="H270" s="42">
        <v>25</v>
      </c>
      <c r="M270" s="79"/>
      <c r="P270" s="5"/>
      <c r="R270" s="173"/>
      <c r="S270" s="39"/>
      <c r="T270" s="6"/>
      <c r="U270" s="6"/>
      <c r="V270" s="6"/>
      <c r="W270" s="6"/>
      <c r="X270" s="6"/>
      <c r="Y270" s="6"/>
      <c r="Z270" s="6"/>
      <c r="AA270" s="6"/>
      <c r="AB270" s="6"/>
      <c r="AC270" s="6"/>
      <c r="AD270" s="6"/>
      <c r="AE270" s="6"/>
      <c r="AF270" s="6"/>
      <c r="AG270" s="6"/>
      <c r="AH270" s="6"/>
      <c r="AI270" s="6"/>
      <c r="AJ270" s="6"/>
      <c r="AK270" s="6"/>
      <c r="AL270" s="6"/>
      <c r="AM270" s="6"/>
    </row>
    <row r="271" spans="1:39" s="4" customFormat="1" ht="15" hidden="1" customHeight="1" outlineLevel="1" x14ac:dyDescent="0.2">
      <c r="A271" s="145"/>
      <c r="B271" s="26" t="s">
        <v>473</v>
      </c>
      <c r="D271" s="85">
        <v>0.26</v>
      </c>
      <c r="H271" s="42">
        <v>26</v>
      </c>
      <c r="M271" s="79"/>
      <c r="P271" s="5"/>
      <c r="R271" s="173"/>
      <c r="S271" s="39"/>
      <c r="T271" s="6"/>
      <c r="U271" s="6"/>
      <c r="V271" s="6"/>
      <c r="W271" s="6"/>
      <c r="X271" s="6"/>
      <c r="Y271" s="6"/>
      <c r="Z271" s="6"/>
      <c r="AA271" s="6"/>
      <c r="AB271" s="6"/>
      <c r="AC271" s="6"/>
      <c r="AD271" s="6"/>
      <c r="AE271" s="6"/>
      <c r="AF271" s="6"/>
      <c r="AG271" s="6"/>
      <c r="AH271" s="6"/>
      <c r="AI271" s="6"/>
      <c r="AJ271" s="6"/>
      <c r="AK271" s="6"/>
      <c r="AL271" s="6"/>
      <c r="AM271" s="6"/>
    </row>
    <row r="272" spans="1:39" s="4" customFormat="1" ht="15" hidden="1" customHeight="1" outlineLevel="1" x14ac:dyDescent="0.2">
      <c r="A272" s="145"/>
      <c r="B272" s="26" t="s">
        <v>1205</v>
      </c>
      <c r="D272" s="85">
        <v>0.27</v>
      </c>
      <c r="H272" s="42">
        <v>27</v>
      </c>
      <c r="M272" s="79"/>
      <c r="P272" s="5"/>
      <c r="R272" s="173"/>
      <c r="S272" s="39"/>
      <c r="T272" s="6"/>
      <c r="U272" s="6"/>
      <c r="V272" s="6"/>
      <c r="W272" s="6"/>
      <c r="X272" s="6"/>
      <c r="Y272" s="6"/>
      <c r="Z272" s="6"/>
      <c r="AA272" s="6"/>
      <c r="AB272" s="6"/>
      <c r="AC272" s="6"/>
      <c r="AD272" s="6"/>
      <c r="AE272" s="6"/>
      <c r="AF272" s="6"/>
      <c r="AG272" s="6"/>
      <c r="AH272" s="6"/>
      <c r="AI272" s="6"/>
      <c r="AJ272" s="6"/>
      <c r="AK272" s="6"/>
      <c r="AL272" s="6"/>
      <c r="AM272" s="6"/>
    </row>
    <row r="273" spans="1:39" s="4" customFormat="1" ht="15" hidden="1" customHeight="1" outlineLevel="1" x14ac:dyDescent="0.2">
      <c r="A273" s="145"/>
      <c r="B273" s="26" t="s">
        <v>474</v>
      </c>
      <c r="D273" s="85">
        <v>0.28000000000000003</v>
      </c>
      <c r="H273" s="42">
        <v>28</v>
      </c>
      <c r="M273" s="79"/>
      <c r="P273" s="5"/>
      <c r="R273" s="173"/>
      <c r="S273" s="39"/>
      <c r="T273" s="6"/>
      <c r="U273" s="6"/>
      <c r="V273" s="6"/>
      <c r="W273" s="6"/>
      <c r="X273" s="6"/>
      <c r="Y273" s="6"/>
      <c r="Z273" s="6"/>
      <c r="AA273" s="6"/>
      <c r="AB273" s="6"/>
      <c r="AC273" s="6"/>
      <c r="AD273" s="6"/>
      <c r="AE273" s="6"/>
      <c r="AF273" s="6"/>
      <c r="AG273" s="6"/>
      <c r="AH273" s="6"/>
      <c r="AI273" s="6"/>
      <c r="AJ273" s="6"/>
      <c r="AK273" s="6"/>
      <c r="AL273" s="6"/>
      <c r="AM273" s="6"/>
    </row>
    <row r="274" spans="1:39" s="4" customFormat="1" ht="15" hidden="1" customHeight="1" outlineLevel="1" x14ac:dyDescent="0.2">
      <c r="A274" s="145"/>
      <c r="B274" s="26" t="s">
        <v>1206</v>
      </c>
      <c r="D274" s="85">
        <v>0.28999999999999998</v>
      </c>
      <c r="H274" s="42">
        <v>29</v>
      </c>
      <c r="M274" s="79"/>
      <c r="P274" s="5"/>
      <c r="R274" s="173"/>
      <c r="S274" s="39"/>
      <c r="T274" s="6"/>
      <c r="U274" s="6"/>
      <c r="V274" s="6"/>
      <c r="W274" s="6"/>
      <c r="X274" s="6"/>
      <c r="Y274" s="6"/>
      <c r="Z274" s="6"/>
      <c r="AA274" s="6"/>
      <c r="AB274" s="6"/>
      <c r="AC274" s="6"/>
      <c r="AD274" s="6"/>
      <c r="AE274" s="6"/>
      <c r="AF274" s="6"/>
      <c r="AG274" s="6"/>
      <c r="AH274" s="6"/>
      <c r="AI274" s="6"/>
      <c r="AJ274" s="6"/>
      <c r="AK274" s="6"/>
      <c r="AL274" s="6"/>
      <c r="AM274" s="6"/>
    </row>
    <row r="275" spans="1:39" s="4" customFormat="1" ht="15" hidden="1" customHeight="1" outlineLevel="1" x14ac:dyDescent="0.2">
      <c r="A275" s="145"/>
      <c r="B275" s="26" t="s">
        <v>468</v>
      </c>
      <c r="D275" s="85">
        <v>0.3</v>
      </c>
      <c r="H275" s="42">
        <v>30</v>
      </c>
      <c r="M275" s="79"/>
      <c r="P275" s="5"/>
      <c r="R275" s="173"/>
      <c r="S275" s="39"/>
      <c r="T275" s="6"/>
      <c r="U275" s="6"/>
      <c r="V275" s="6"/>
      <c r="W275" s="6"/>
      <c r="X275" s="6"/>
      <c r="Y275" s="6"/>
      <c r="Z275" s="6"/>
      <c r="AA275" s="6"/>
      <c r="AB275" s="6"/>
      <c r="AC275" s="6"/>
      <c r="AD275" s="6"/>
      <c r="AE275" s="6"/>
      <c r="AF275" s="6"/>
      <c r="AG275" s="6"/>
      <c r="AH275" s="6"/>
      <c r="AI275" s="6"/>
      <c r="AJ275" s="6"/>
      <c r="AK275" s="6"/>
      <c r="AL275" s="6"/>
      <c r="AM275" s="6"/>
    </row>
    <row r="276" spans="1:39" s="4" customFormat="1" ht="15" hidden="1" customHeight="1" outlineLevel="1" x14ac:dyDescent="0.2">
      <c r="A276" s="145"/>
      <c r="B276" s="26" t="s">
        <v>1203</v>
      </c>
      <c r="D276" s="85">
        <v>0.35</v>
      </c>
      <c r="H276" s="42">
        <v>31</v>
      </c>
      <c r="M276" s="79"/>
      <c r="P276" s="5"/>
      <c r="R276" s="173"/>
      <c r="S276" s="39"/>
      <c r="T276" s="6"/>
      <c r="U276" s="6"/>
      <c r="V276" s="6"/>
      <c r="W276" s="6"/>
      <c r="X276" s="6"/>
      <c r="Y276" s="6"/>
      <c r="Z276" s="6"/>
      <c r="AA276" s="6"/>
      <c r="AB276" s="6"/>
      <c r="AC276" s="6"/>
      <c r="AD276" s="6"/>
      <c r="AE276" s="6"/>
      <c r="AF276" s="6"/>
      <c r="AG276" s="6"/>
      <c r="AH276" s="6"/>
      <c r="AI276" s="6"/>
      <c r="AJ276" s="6"/>
      <c r="AK276" s="6"/>
      <c r="AL276" s="6"/>
      <c r="AM276" s="6"/>
    </row>
    <row r="277" spans="1:39" s="4" customFormat="1" ht="15" hidden="1" customHeight="1" outlineLevel="1" x14ac:dyDescent="0.2">
      <c r="A277" s="145"/>
      <c r="B277" s="26" t="s">
        <v>467</v>
      </c>
      <c r="D277" s="85">
        <v>0.4</v>
      </c>
      <c r="H277" s="42">
        <v>32</v>
      </c>
      <c r="M277" s="79"/>
      <c r="P277" s="5"/>
      <c r="R277" s="173"/>
      <c r="S277" s="39"/>
      <c r="T277" s="6"/>
      <c r="U277" s="6"/>
      <c r="V277" s="6"/>
      <c r="W277" s="6"/>
      <c r="X277" s="6"/>
      <c r="Y277" s="6"/>
      <c r="Z277" s="6"/>
      <c r="AA277" s="6"/>
      <c r="AB277" s="6"/>
      <c r="AC277" s="6"/>
      <c r="AD277" s="6"/>
      <c r="AE277" s="6"/>
      <c r="AF277" s="6"/>
      <c r="AG277" s="6"/>
      <c r="AH277" s="6"/>
      <c r="AI277" s="6"/>
      <c r="AJ277" s="6"/>
      <c r="AK277" s="6"/>
      <c r="AL277" s="6"/>
      <c r="AM277" s="6"/>
    </row>
    <row r="278" spans="1:39" s="4" customFormat="1" ht="15" hidden="1" customHeight="1" outlineLevel="1" x14ac:dyDescent="0.2">
      <c r="A278" s="145"/>
      <c r="B278" s="26" t="s">
        <v>1204</v>
      </c>
      <c r="D278" s="85">
        <v>0.45</v>
      </c>
      <c r="H278" s="42">
        <v>33</v>
      </c>
      <c r="M278" s="79"/>
      <c r="P278" s="5"/>
      <c r="R278" s="173"/>
      <c r="S278" s="39"/>
      <c r="T278" s="6"/>
      <c r="U278" s="6"/>
      <c r="V278" s="6"/>
      <c r="W278" s="6"/>
      <c r="X278" s="6"/>
      <c r="Y278" s="6"/>
      <c r="Z278" s="6"/>
      <c r="AA278" s="6"/>
      <c r="AB278" s="6"/>
      <c r="AC278" s="6"/>
      <c r="AD278" s="6"/>
      <c r="AE278" s="6"/>
      <c r="AF278" s="6"/>
      <c r="AG278" s="6"/>
      <c r="AH278" s="6"/>
      <c r="AI278" s="6"/>
      <c r="AJ278" s="6"/>
      <c r="AK278" s="6"/>
      <c r="AL278" s="6"/>
      <c r="AM278" s="6"/>
    </row>
    <row r="279" spans="1:39" s="4" customFormat="1" ht="15" hidden="1" customHeight="1" outlineLevel="1" x14ac:dyDescent="0.2">
      <c r="A279" s="65"/>
      <c r="D279" s="85">
        <v>0.5</v>
      </c>
      <c r="H279" s="42">
        <v>34</v>
      </c>
      <c r="M279" s="79"/>
      <c r="P279" s="5"/>
      <c r="R279" s="173"/>
      <c r="S279" s="39"/>
      <c r="T279" s="6"/>
      <c r="U279" s="6"/>
      <c r="V279" s="6"/>
      <c r="W279" s="6"/>
      <c r="X279" s="6"/>
      <c r="Y279" s="6"/>
      <c r="Z279" s="6"/>
      <c r="AA279" s="6"/>
      <c r="AB279" s="6"/>
      <c r="AC279" s="6"/>
      <c r="AD279" s="6"/>
      <c r="AE279" s="6"/>
      <c r="AF279" s="6"/>
      <c r="AG279" s="6"/>
      <c r="AH279" s="6"/>
      <c r="AI279" s="6"/>
      <c r="AJ279" s="6"/>
      <c r="AK279" s="6"/>
      <c r="AL279" s="6"/>
      <c r="AM279" s="6"/>
    </row>
    <row r="280" spans="1:39" s="4" customFormat="1" ht="15" hidden="1" customHeight="1" outlineLevel="1" x14ac:dyDescent="0.2">
      <c r="A280" s="65"/>
      <c r="B280" s="26" t="s">
        <v>485</v>
      </c>
      <c r="D280" s="85">
        <v>0.55000000000000004</v>
      </c>
      <c r="H280" s="42">
        <v>35</v>
      </c>
      <c r="M280" s="79"/>
      <c r="P280" s="5"/>
      <c r="R280" s="173"/>
      <c r="S280" s="39"/>
      <c r="T280" s="6"/>
      <c r="U280" s="6"/>
      <c r="V280" s="6"/>
      <c r="W280" s="6"/>
      <c r="X280" s="6"/>
      <c r="Y280" s="6"/>
      <c r="Z280" s="6"/>
      <c r="AA280" s="6"/>
      <c r="AB280" s="6"/>
      <c r="AC280" s="6"/>
      <c r="AD280" s="6"/>
      <c r="AE280" s="6"/>
      <c r="AF280" s="6"/>
      <c r="AG280" s="6"/>
      <c r="AH280" s="6"/>
      <c r="AI280" s="6"/>
      <c r="AJ280" s="6"/>
      <c r="AK280" s="6"/>
      <c r="AL280" s="6"/>
      <c r="AM280" s="6"/>
    </row>
    <row r="281" spans="1:39" s="4" customFormat="1" ht="15" hidden="1" customHeight="1" outlineLevel="1" x14ac:dyDescent="0.2">
      <c r="A281" s="65"/>
      <c r="B281" s="26" t="s">
        <v>1199</v>
      </c>
      <c r="D281" s="85">
        <v>0.6</v>
      </c>
      <c r="H281" s="42">
        <v>36</v>
      </c>
      <c r="M281" s="79"/>
      <c r="P281" s="5"/>
      <c r="R281" s="173"/>
      <c r="S281" s="39"/>
      <c r="T281" s="6"/>
      <c r="U281" s="6"/>
      <c r="V281" s="6"/>
      <c r="W281" s="6"/>
      <c r="X281" s="6"/>
      <c r="Y281" s="6"/>
      <c r="Z281" s="6"/>
      <c r="AA281" s="6"/>
      <c r="AB281" s="6"/>
      <c r="AC281" s="6"/>
      <c r="AD281" s="6"/>
      <c r="AE281" s="6"/>
      <c r="AF281" s="6"/>
      <c r="AG281" s="6"/>
      <c r="AH281" s="6"/>
      <c r="AI281" s="6"/>
      <c r="AJ281" s="6"/>
      <c r="AK281" s="6"/>
      <c r="AL281" s="6"/>
      <c r="AM281" s="6"/>
    </row>
    <row r="282" spans="1:39" s="4" customFormat="1" ht="15" hidden="1" customHeight="1" outlineLevel="1" x14ac:dyDescent="0.2">
      <c r="A282" s="65"/>
      <c r="B282" s="26" t="s">
        <v>871</v>
      </c>
      <c r="D282" s="85">
        <v>0.65</v>
      </c>
      <c r="H282" s="42">
        <v>37</v>
      </c>
      <c r="M282" s="79"/>
      <c r="P282" s="5"/>
      <c r="R282" s="173"/>
      <c r="S282" s="39"/>
      <c r="T282" s="6"/>
      <c r="U282" s="6"/>
      <c r="V282" s="6"/>
      <c r="W282" s="6"/>
      <c r="X282" s="6"/>
      <c r="Y282" s="6"/>
      <c r="Z282" s="6"/>
      <c r="AA282" s="6"/>
      <c r="AB282" s="6"/>
      <c r="AC282" s="6"/>
      <c r="AD282" s="6"/>
      <c r="AE282" s="6"/>
      <c r="AF282" s="6"/>
      <c r="AG282" s="6"/>
      <c r="AH282" s="6"/>
      <c r="AI282" s="6"/>
      <c r="AJ282" s="6"/>
      <c r="AK282" s="6"/>
      <c r="AL282" s="6"/>
      <c r="AM282" s="6"/>
    </row>
    <row r="283" spans="1:39" s="4" customFormat="1" ht="15" hidden="1" customHeight="1" outlineLevel="1" x14ac:dyDescent="0.2">
      <c r="A283" s="65"/>
      <c r="B283" s="26" t="s">
        <v>867</v>
      </c>
      <c r="D283" s="85">
        <v>0.7</v>
      </c>
      <c r="H283" s="42">
        <v>38</v>
      </c>
      <c r="M283" s="79"/>
      <c r="P283" s="5"/>
      <c r="R283" s="173"/>
      <c r="S283" s="39"/>
      <c r="T283" s="6"/>
      <c r="U283" s="6"/>
      <c r="V283" s="6"/>
      <c r="W283" s="6"/>
      <c r="X283" s="6"/>
      <c r="Y283" s="6"/>
      <c r="Z283" s="6"/>
      <c r="AA283" s="6"/>
      <c r="AB283" s="6"/>
      <c r="AC283" s="6"/>
      <c r="AD283" s="6"/>
      <c r="AE283" s="6"/>
      <c r="AF283" s="6"/>
      <c r="AG283" s="6"/>
      <c r="AH283" s="6"/>
      <c r="AI283" s="6"/>
      <c r="AJ283" s="6"/>
      <c r="AK283" s="6"/>
      <c r="AL283" s="6"/>
      <c r="AM283" s="6"/>
    </row>
    <row r="284" spans="1:39" s="4" customFormat="1" ht="15" hidden="1" customHeight="1" outlineLevel="1" x14ac:dyDescent="0.2">
      <c r="A284" s="65"/>
      <c r="B284" s="26" t="s">
        <v>869</v>
      </c>
      <c r="D284" s="85">
        <v>0.75</v>
      </c>
      <c r="H284" s="42">
        <v>39</v>
      </c>
      <c r="M284" s="79"/>
      <c r="P284" s="5"/>
      <c r="R284" s="173"/>
      <c r="S284" s="39"/>
      <c r="T284" s="6"/>
      <c r="U284" s="6"/>
      <c r="V284" s="6"/>
      <c r="W284" s="6"/>
      <c r="X284" s="6"/>
      <c r="Y284" s="6"/>
      <c r="Z284" s="6"/>
      <c r="AA284" s="6"/>
      <c r="AB284" s="6"/>
      <c r="AC284" s="6"/>
      <c r="AD284" s="6"/>
      <c r="AE284" s="6"/>
      <c r="AF284" s="6"/>
      <c r="AG284" s="6"/>
      <c r="AH284" s="6"/>
      <c r="AI284" s="6"/>
      <c r="AJ284" s="6"/>
      <c r="AK284" s="6"/>
      <c r="AL284" s="6"/>
      <c r="AM284" s="6"/>
    </row>
    <row r="285" spans="1:39" s="4" customFormat="1" ht="15" hidden="1" customHeight="1" outlineLevel="1" x14ac:dyDescent="0.2">
      <c r="A285" s="65"/>
      <c r="B285" s="26" t="s">
        <v>868</v>
      </c>
      <c r="D285" s="85">
        <v>0.8</v>
      </c>
      <c r="H285" s="42">
        <v>40</v>
      </c>
      <c r="M285" s="79"/>
      <c r="P285" s="5"/>
      <c r="R285" s="173"/>
      <c r="S285" s="39"/>
      <c r="T285" s="6"/>
      <c r="U285" s="6"/>
      <c r="V285" s="6"/>
      <c r="W285" s="6"/>
      <c r="X285" s="6"/>
      <c r="Y285" s="6"/>
      <c r="Z285" s="6"/>
      <c r="AA285" s="6"/>
      <c r="AB285" s="6"/>
      <c r="AC285" s="6"/>
      <c r="AD285" s="6"/>
      <c r="AE285" s="6"/>
      <c r="AF285" s="6"/>
      <c r="AG285" s="6"/>
      <c r="AH285" s="6"/>
      <c r="AI285" s="6"/>
      <c r="AJ285" s="6"/>
      <c r="AK285" s="6"/>
      <c r="AL285" s="6"/>
      <c r="AM285" s="6"/>
    </row>
    <row r="286" spans="1:39" s="4" customFormat="1" ht="15" hidden="1" customHeight="1" outlineLevel="1" x14ac:dyDescent="0.2">
      <c r="A286" s="65"/>
      <c r="B286" s="26" t="s">
        <v>872</v>
      </c>
      <c r="D286" s="85">
        <v>0.85</v>
      </c>
      <c r="H286" s="42">
        <v>41</v>
      </c>
      <c r="M286" s="79"/>
      <c r="P286" s="5"/>
      <c r="R286" s="173"/>
      <c r="S286" s="39"/>
      <c r="T286" s="6"/>
      <c r="U286" s="6"/>
      <c r="V286" s="6"/>
      <c r="W286" s="6"/>
      <c r="X286" s="6"/>
      <c r="Y286" s="6"/>
      <c r="Z286" s="6"/>
      <c r="AA286" s="6"/>
      <c r="AB286" s="6"/>
      <c r="AC286" s="6"/>
      <c r="AD286" s="6"/>
      <c r="AE286" s="6"/>
      <c r="AF286" s="6"/>
      <c r="AG286" s="6"/>
      <c r="AH286" s="6"/>
      <c r="AI286" s="6"/>
      <c r="AJ286" s="6"/>
      <c r="AK286" s="6"/>
      <c r="AL286" s="6"/>
      <c r="AM286" s="6"/>
    </row>
    <row r="287" spans="1:39" s="4" customFormat="1" ht="15" hidden="1" customHeight="1" outlineLevel="1" x14ac:dyDescent="0.2">
      <c r="A287" s="65"/>
      <c r="B287" s="26" t="s">
        <v>875</v>
      </c>
      <c r="D287" s="85">
        <v>0.9</v>
      </c>
      <c r="H287" s="42">
        <v>42</v>
      </c>
      <c r="M287" s="79"/>
      <c r="P287" s="5"/>
      <c r="R287" s="173"/>
      <c r="S287" s="39"/>
      <c r="T287" s="6"/>
      <c r="U287" s="6"/>
      <c r="V287" s="6"/>
      <c r="W287" s="6"/>
      <c r="X287" s="6"/>
      <c r="Y287" s="6"/>
      <c r="Z287" s="6"/>
      <c r="AA287" s="6"/>
      <c r="AB287" s="6"/>
      <c r="AC287" s="6"/>
      <c r="AD287" s="6"/>
      <c r="AE287" s="6"/>
      <c r="AF287" s="6"/>
      <c r="AG287" s="6"/>
      <c r="AH287" s="6"/>
      <c r="AI287" s="6"/>
      <c r="AJ287" s="6"/>
      <c r="AK287" s="6"/>
      <c r="AL287" s="6"/>
      <c r="AM287" s="6"/>
    </row>
    <row r="288" spans="1:39" s="4" customFormat="1" ht="15" hidden="1" customHeight="1" outlineLevel="1" x14ac:dyDescent="0.2">
      <c r="A288" s="65"/>
      <c r="B288" s="26" t="s">
        <v>870</v>
      </c>
      <c r="D288" s="85">
        <v>0.95</v>
      </c>
      <c r="H288" s="42">
        <v>43</v>
      </c>
      <c r="M288" s="79"/>
      <c r="P288" s="5"/>
      <c r="R288" s="173"/>
      <c r="S288" s="39"/>
      <c r="T288" s="6"/>
      <c r="U288" s="6"/>
      <c r="V288" s="6"/>
      <c r="W288" s="6"/>
      <c r="X288" s="6"/>
      <c r="Y288" s="6"/>
      <c r="Z288" s="6"/>
      <c r="AA288" s="6"/>
      <c r="AB288" s="6"/>
      <c r="AC288" s="6"/>
      <c r="AD288" s="6"/>
      <c r="AE288" s="6"/>
      <c r="AF288" s="6"/>
      <c r="AG288" s="6"/>
      <c r="AH288" s="6"/>
      <c r="AI288" s="6"/>
      <c r="AJ288" s="6"/>
      <c r="AK288" s="6"/>
      <c r="AL288" s="6"/>
      <c r="AM288" s="6"/>
    </row>
    <row r="289" spans="1:39" s="4" customFormat="1" ht="15" hidden="1" customHeight="1" outlineLevel="1" x14ac:dyDescent="0.2">
      <c r="A289" s="65"/>
      <c r="B289" s="26" t="s">
        <v>877</v>
      </c>
      <c r="D289" s="85">
        <v>1</v>
      </c>
      <c r="H289" s="42">
        <v>44</v>
      </c>
      <c r="M289" s="79"/>
      <c r="P289" s="5"/>
      <c r="R289" s="173"/>
      <c r="S289" s="39"/>
      <c r="T289" s="6"/>
      <c r="U289" s="6"/>
      <c r="V289" s="6"/>
      <c r="W289" s="6"/>
      <c r="X289" s="6"/>
      <c r="Y289" s="6"/>
      <c r="Z289" s="6"/>
      <c r="AA289" s="6"/>
      <c r="AB289" s="6"/>
      <c r="AC289" s="6"/>
      <c r="AD289" s="6"/>
      <c r="AE289" s="6"/>
      <c r="AF289" s="6"/>
      <c r="AG289" s="6"/>
      <c r="AH289" s="6"/>
      <c r="AI289" s="6"/>
      <c r="AJ289" s="6"/>
      <c r="AK289" s="6"/>
      <c r="AL289" s="6"/>
      <c r="AM289" s="6"/>
    </row>
    <row r="290" spans="1:39" s="4" customFormat="1" ht="15" hidden="1" customHeight="1" outlineLevel="1" x14ac:dyDescent="0.2">
      <c r="A290" s="65"/>
      <c r="B290" s="26" t="s">
        <v>873</v>
      </c>
      <c r="H290" s="42">
        <v>45</v>
      </c>
      <c r="M290" s="79"/>
      <c r="P290" s="5"/>
      <c r="R290" s="173"/>
      <c r="S290" s="39"/>
      <c r="T290" s="6"/>
      <c r="U290" s="6"/>
      <c r="V290" s="6"/>
      <c r="W290" s="6"/>
      <c r="X290" s="6"/>
      <c r="Y290" s="6"/>
      <c r="Z290" s="6"/>
      <c r="AA290" s="6"/>
      <c r="AB290" s="6"/>
      <c r="AC290" s="6"/>
      <c r="AD290" s="6"/>
      <c r="AE290" s="6"/>
      <c r="AF290" s="6"/>
      <c r="AG290" s="6"/>
      <c r="AH290" s="6"/>
      <c r="AI290" s="6"/>
      <c r="AJ290" s="6"/>
      <c r="AK290" s="6"/>
      <c r="AL290" s="6"/>
      <c r="AM290" s="6"/>
    </row>
    <row r="291" spans="1:39" s="4" customFormat="1" ht="15" hidden="1" customHeight="1" outlineLevel="1" x14ac:dyDescent="0.2">
      <c r="A291" s="65"/>
      <c r="B291" s="26" t="s">
        <v>878</v>
      </c>
      <c r="D291" s="85">
        <v>0</v>
      </c>
      <c r="H291" s="42">
        <v>46</v>
      </c>
      <c r="L291" s="79"/>
      <c r="M291" s="79"/>
      <c r="P291" s="5"/>
      <c r="R291" s="173"/>
      <c r="S291" s="39"/>
      <c r="T291" s="6"/>
      <c r="U291" s="6"/>
      <c r="V291" s="6"/>
      <c r="W291" s="6"/>
      <c r="X291" s="6"/>
      <c r="Y291" s="6"/>
      <c r="Z291" s="6"/>
      <c r="AA291" s="6"/>
      <c r="AB291" s="6"/>
      <c r="AC291" s="6"/>
      <c r="AD291" s="6"/>
      <c r="AE291" s="6"/>
      <c r="AF291" s="6"/>
      <c r="AG291" s="6"/>
      <c r="AH291" s="6"/>
      <c r="AI291" s="6"/>
      <c r="AJ291" s="6"/>
      <c r="AK291" s="6"/>
      <c r="AL291" s="6"/>
      <c r="AM291" s="6"/>
    </row>
    <row r="292" spans="1:39" s="4" customFormat="1" ht="15" hidden="1" customHeight="1" outlineLevel="1" x14ac:dyDescent="0.2">
      <c r="A292" s="65"/>
      <c r="B292" s="65"/>
      <c r="C292" s="79"/>
      <c r="D292" s="85">
        <v>0.05</v>
      </c>
      <c r="F292" s="115"/>
      <c r="G292" s="79"/>
      <c r="H292" s="42">
        <v>47</v>
      </c>
      <c r="I292" s="115"/>
      <c r="J292" s="115"/>
      <c r="K292" s="79"/>
      <c r="L292" s="79"/>
      <c r="M292" s="79"/>
      <c r="P292" s="5"/>
      <c r="R292" s="173"/>
      <c r="S292" s="39"/>
      <c r="T292" s="6"/>
      <c r="U292" s="6"/>
      <c r="V292" s="6"/>
      <c r="W292" s="6"/>
      <c r="X292" s="6"/>
      <c r="Y292" s="6"/>
      <c r="Z292" s="6"/>
      <c r="AA292" s="6"/>
      <c r="AB292" s="6"/>
      <c r="AC292" s="6"/>
      <c r="AD292" s="6"/>
      <c r="AE292" s="6"/>
      <c r="AF292" s="6"/>
      <c r="AG292" s="6"/>
      <c r="AH292" s="6"/>
      <c r="AI292" s="6"/>
      <c r="AJ292" s="6"/>
      <c r="AK292" s="6"/>
      <c r="AL292" s="6"/>
      <c r="AM292" s="6"/>
    </row>
    <row r="293" spans="1:39" s="4" customFormat="1" ht="15" hidden="1" customHeight="1" outlineLevel="1" x14ac:dyDescent="0.2">
      <c r="A293" s="79"/>
      <c r="B293" s="26" t="s">
        <v>485</v>
      </c>
      <c r="C293" s="79"/>
      <c r="D293" s="85">
        <v>0.1</v>
      </c>
      <c r="F293" s="115"/>
      <c r="G293" s="79"/>
      <c r="H293" s="42">
        <v>48</v>
      </c>
      <c r="I293" s="115"/>
      <c r="J293" s="115"/>
      <c r="K293" s="79"/>
      <c r="L293" s="79"/>
      <c r="M293" s="79"/>
      <c r="P293" s="5"/>
      <c r="R293" s="173"/>
      <c r="S293" s="39"/>
      <c r="T293" s="6"/>
      <c r="U293" s="6"/>
      <c r="V293" s="6"/>
      <c r="W293" s="6"/>
      <c r="X293" s="6"/>
      <c r="Y293" s="6"/>
      <c r="Z293" s="6"/>
      <c r="AA293" s="6"/>
      <c r="AB293" s="6"/>
      <c r="AC293" s="6"/>
      <c r="AD293" s="6"/>
      <c r="AE293" s="6"/>
      <c r="AF293" s="6"/>
      <c r="AG293" s="6"/>
      <c r="AH293" s="6"/>
      <c r="AI293" s="6"/>
      <c r="AJ293" s="6"/>
      <c r="AK293" s="6"/>
      <c r="AL293" s="6"/>
      <c r="AM293" s="6"/>
    </row>
    <row r="294" spans="1:39" s="4" customFormat="1" ht="15" hidden="1" customHeight="1" outlineLevel="1" x14ac:dyDescent="0.2">
      <c r="A294" s="79"/>
      <c r="B294" s="148" t="s">
        <v>518</v>
      </c>
      <c r="C294" s="79"/>
      <c r="D294" s="26" t="s">
        <v>485</v>
      </c>
      <c r="F294" s="115"/>
      <c r="G294" s="79"/>
      <c r="H294" s="42">
        <v>49</v>
      </c>
      <c r="I294" s="115"/>
      <c r="J294" s="115"/>
      <c r="K294" s="79"/>
      <c r="L294" s="79"/>
      <c r="M294" s="79"/>
      <c r="P294" s="5"/>
      <c r="R294" s="173"/>
      <c r="S294" s="39"/>
      <c r="T294" s="6"/>
      <c r="U294" s="6"/>
      <c r="V294" s="6"/>
      <c r="W294" s="6"/>
      <c r="X294" s="6"/>
      <c r="Y294" s="6"/>
      <c r="Z294" s="6"/>
      <c r="AA294" s="6"/>
      <c r="AB294" s="6"/>
      <c r="AC294" s="6"/>
      <c r="AD294" s="6"/>
      <c r="AE294" s="6"/>
      <c r="AF294" s="6"/>
      <c r="AG294" s="6"/>
      <c r="AH294" s="6"/>
      <c r="AI294" s="6"/>
      <c r="AJ294" s="6"/>
      <c r="AK294" s="6"/>
      <c r="AL294" s="6"/>
      <c r="AM294" s="6"/>
    </row>
    <row r="295" spans="1:39" s="4" customFormat="1" ht="15" hidden="1" customHeight="1" outlineLevel="1" x14ac:dyDescent="0.2">
      <c r="A295" s="79"/>
      <c r="B295" s="148" t="s">
        <v>519</v>
      </c>
      <c r="C295" s="79"/>
      <c r="D295" s="148" t="s">
        <v>925</v>
      </c>
      <c r="F295" s="115"/>
      <c r="G295" s="79"/>
      <c r="H295" s="42">
        <v>50</v>
      </c>
      <c r="I295" s="115"/>
      <c r="J295" s="115"/>
      <c r="K295" s="79"/>
      <c r="L295" s="79"/>
      <c r="M295" s="79"/>
      <c r="P295" s="5"/>
      <c r="R295" s="173"/>
      <c r="S295" s="39"/>
      <c r="T295" s="6"/>
      <c r="U295" s="6"/>
      <c r="V295" s="6"/>
      <c r="W295" s="6"/>
      <c r="X295" s="6"/>
      <c r="Y295" s="6"/>
      <c r="Z295" s="6"/>
      <c r="AA295" s="6"/>
      <c r="AB295" s="6"/>
      <c r="AC295" s="6"/>
      <c r="AD295" s="6"/>
      <c r="AE295" s="6"/>
      <c r="AF295" s="6"/>
      <c r="AG295" s="6"/>
      <c r="AH295" s="6"/>
      <c r="AI295" s="6"/>
      <c r="AJ295" s="6"/>
      <c r="AK295" s="6"/>
      <c r="AL295" s="6"/>
      <c r="AM295" s="6"/>
    </row>
    <row r="296" spans="1:39" s="4" customFormat="1" ht="15" hidden="1" customHeight="1" outlineLevel="1" x14ac:dyDescent="0.2">
      <c r="A296" s="79"/>
      <c r="B296" s="148" t="s">
        <v>520</v>
      </c>
      <c r="C296" s="115"/>
      <c r="D296" s="148" t="s">
        <v>926</v>
      </c>
      <c r="E296" s="115"/>
      <c r="F296" s="115"/>
      <c r="G296" s="79"/>
      <c r="H296" s="79"/>
      <c r="I296" s="79"/>
      <c r="J296" s="115"/>
      <c r="K296" s="79"/>
      <c r="L296" s="79"/>
      <c r="M296" s="79"/>
      <c r="P296" s="5"/>
      <c r="R296" s="173"/>
      <c r="S296" s="39"/>
      <c r="T296" s="6"/>
      <c r="U296" s="6"/>
      <c r="V296" s="6"/>
      <c r="W296" s="6"/>
      <c r="X296" s="6"/>
      <c r="Y296" s="6"/>
      <c r="Z296" s="6"/>
      <c r="AA296" s="6"/>
      <c r="AB296" s="6"/>
      <c r="AC296" s="6"/>
      <c r="AD296" s="6"/>
      <c r="AE296" s="6"/>
      <c r="AF296" s="6"/>
      <c r="AG296" s="6"/>
      <c r="AH296" s="6"/>
      <c r="AI296" s="6"/>
      <c r="AJ296" s="6"/>
      <c r="AK296" s="6"/>
      <c r="AL296" s="6"/>
      <c r="AM296" s="6"/>
    </row>
    <row r="297" spans="1:39" s="4" customFormat="1" ht="15" hidden="1" customHeight="1" outlineLevel="1" x14ac:dyDescent="0.2">
      <c r="A297" s="386"/>
      <c r="B297" s="386"/>
      <c r="C297" s="386"/>
      <c r="D297" s="386"/>
      <c r="E297" s="386"/>
      <c r="F297" s="386"/>
      <c r="G297" s="386"/>
      <c r="H297" s="386"/>
      <c r="I297" s="149"/>
      <c r="J297" s="149"/>
      <c r="K297" s="88"/>
      <c r="L297" s="88"/>
      <c r="M297" s="88"/>
      <c r="N297" s="386"/>
      <c r="O297" s="386"/>
      <c r="P297" s="75"/>
      <c r="Q297" s="386"/>
      <c r="R297" s="187"/>
      <c r="S297" s="51"/>
      <c r="T297" s="6"/>
      <c r="U297" s="6"/>
      <c r="V297" s="6"/>
      <c r="W297" s="6"/>
      <c r="X297" s="6"/>
      <c r="Y297" s="6"/>
      <c r="Z297" s="6"/>
      <c r="AA297" s="6"/>
      <c r="AB297" s="6"/>
      <c r="AC297" s="6"/>
      <c r="AD297" s="6"/>
      <c r="AE297" s="6"/>
      <c r="AF297" s="6"/>
      <c r="AG297" s="6"/>
      <c r="AH297" s="6"/>
      <c r="AI297" s="6"/>
      <c r="AJ297" s="6"/>
      <c r="AK297" s="6"/>
      <c r="AL297" s="6"/>
      <c r="AM297" s="6"/>
    </row>
    <row r="298" spans="1:39" s="4" customFormat="1" ht="15" customHeight="1" collapsed="1" x14ac:dyDescent="0.2">
      <c r="F298" s="115"/>
      <c r="G298" s="79"/>
      <c r="H298" s="79"/>
      <c r="I298" s="115"/>
      <c r="J298" s="115"/>
      <c r="K298" s="79"/>
      <c r="L298" s="79"/>
      <c r="M298" s="79"/>
      <c r="P298" s="5"/>
      <c r="R298" s="173"/>
      <c r="T298" s="6"/>
      <c r="U298" s="6"/>
      <c r="V298" s="6"/>
      <c r="W298" s="6"/>
      <c r="X298" s="6"/>
      <c r="Y298" s="6"/>
      <c r="Z298" s="6"/>
      <c r="AA298" s="6"/>
      <c r="AB298" s="6"/>
      <c r="AC298" s="6"/>
      <c r="AD298" s="6"/>
      <c r="AE298" s="6"/>
      <c r="AF298" s="6"/>
      <c r="AG298" s="6"/>
      <c r="AH298" s="6"/>
      <c r="AI298" s="6"/>
      <c r="AJ298" s="6"/>
      <c r="AK298" s="6"/>
      <c r="AL298" s="6"/>
      <c r="AM298" s="6"/>
    </row>
    <row r="299" spans="1:39" s="4" customFormat="1" ht="15" customHeight="1" x14ac:dyDescent="0.2">
      <c r="F299" s="115"/>
      <c r="G299" s="79"/>
      <c r="H299" s="79"/>
      <c r="I299" s="115"/>
      <c r="J299" s="115"/>
      <c r="K299" s="79"/>
      <c r="L299" s="79"/>
      <c r="M299" s="79"/>
      <c r="P299" s="5"/>
      <c r="R299" s="173"/>
      <c r="T299" s="6"/>
      <c r="U299" s="6"/>
      <c r="V299" s="6"/>
      <c r="W299" s="6"/>
      <c r="X299" s="6"/>
      <c r="Y299" s="6"/>
      <c r="Z299" s="6"/>
      <c r="AA299" s="6"/>
      <c r="AB299" s="6"/>
      <c r="AC299" s="6"/>
      <c r="AD299" s="6"/>
      <c r="AE299" s="6"/>
      <c r="AF299" s="6"/>
      <c r="AG299" s="6"/>
      <c r="AH299" s="6"/>
      <c r="AI299" s="6"/>
      <c r="AJ299" s="6"/>
      <c r="AK299" s="6"/>
      <c r="AL299" s="6"/>
      <c r="AM299" s="6"/>
    </row>
    <row r="300" spans="1:39" s="4" customFormat="1" ht="15" customHeight="1" x14ac:dyDescent="0.2">
      <c r="F300" s="115"/>
      <c r="G300" s="79"/>
      <c r="H300" s="79"/>
      <c r="I300" s="115"/>
      <c r="J300" s="115"/>
      <c r="K300" s="79"/>
      <c r="L300" s="79"/>
      <c r="M300" s="79"/>
      <c r="P300" s="5"/>
      <c r="R300" s="173"/>
      <c r="T300" s="6"/>
      <c r="U300" s="6"/>
      <c r="V300" s="6"/>
      <c r="W300" s="6"/>
      <c r="X300" s="6"/>
      <c r="Y300" s="6"/>
      <c r="Z300" s="6"/>
      <c r="AA300" s="6"/>
      <c r="AB300" s="6"/>
      <c r="AC300" s="6"/>
      <c r="AD300" s="6"/>
      <c r="AE300" s="6"/>
      <c r="AF300" s="6"/>
      <c r="AG300" s="6"/>
      <c r="AH300" s="6"/>
      <c r="AI300" s="6"/>
      <c r="AJ300" s="6"/>
      <c r="AK300" s="6"/>
      <c r="AL300" s="6"/>
      <c r="AM300" s="6"/>
    </row>
    <row r="301" spans="1:39" s="4" customFormat="1" ht="15" customHeight="1" x14ac:dyDescent="0.2">
      <c r="F301" s="115"/>
      <c r="G301" s="79"/>
      <c r="H301" s="79"/>
      <c r="I301" s="115"/>
      <c r="J301" s="115"/>
      <c r="K301" s="79"/>
      <c r="L301" s="79"/>
      <c r="M301" s="79"/>
      <c r="P301" s="5"/>
      <c r="R301" s="173"/>
      <c r="T301" s="6"/>
      <c r="U301" s="6"/>
      <c r="V301" s="6"/>
      <c r="W301" s="6"/>
      <c r="X301" s="6"/>
      <c r="Y301" s="6"/>
      <c r="Z301" s="6"/>
      <c r="AA301" s="6"/>
      <c r="AB301" s="6"/>
      <c r="AC301" s="6"/>
      <c r="AD301" s="6"/>
      <c r="AE301" s="6"/>
      <c r="AF301" s="6"/>
      <c r="AG301" s="6"/>
      <c r="AH301" s="6"/>
      <c r="AI301" s="6"/>
      <c r="AJ301" s="6"/>
      <c r="AK301" s="6"/>
      <c r="AL301" s="6"/>
      <c r="AM301" s="6"/>
    </row>
    <row r="302" spans="1:39" s="4" customFormat="1" ht="15" customHeight="1" x14ac:dyDescent="0.2">
      <c r="F302" s="115"/>
      <c r="G302" s="79"/>
      <c r="H302" s="79"/>
      <c r="I302" s="115"/>
      <c r="J302" s="115"/>
      <c r="K302" s="79"/>
      <c r="L302" s="79"/>
      <c r="M302" s="79"/>
      <c r="P302" s="5"/>
      <c r="R302" s="173"/>
      <c r="T302" s="6"/>
      <c r="U302" s="6"/>
      <c r="V302" s="6"/>
      <c r="W302" s="6"/>
      <c r="X302" s="6"/>
      <c r="Y302" s="6"/>
      <c r="Z302" s="6"/>
      <c r="AA302" s="6"/>
      <c r="AB302" s="6"/>
      <c r="AC302" s="6"/>
      <c r="AD302" s="6"/>
      <c r="AE302" s="6"/>
      <c r="AF302" s="6"/>
      <c r="AG302" s="6"/>
      <c r="AH302" s="6"/>
      <c r="AI302" s="6"/>
      <c r="AJ302" s="6"/>
      <c r="AK302" s="6"/>
      <c r="AL302" s="6"/>
      <c r="AM302" s="6"/>
    </row>
    <row r="303" spans="1:39" s="4" customFormat="1" ht="15" customHeight="1" x14ac:dyDescent="0.2">
      <c r="A303" s="79"/>
      <c r="B303" s="79"/>
      <c r="C303" s="79"/>
      <c r="F303" s="115"/>
      <c r="G303" s="79"/>
      <c r="H303" s="79"/>
      <c r="I303" s="115"/>
      <c r="J303" s="115"/>
      <c r="K303" s="79"/>
      <c r="L303" s="79"/>
      <c r="M303" s="79"/>
      <c r="P303" s="5"/>
      <c r="R303" s="173"/>
      <c r="T303" s="6"/>
      <c r="U303" s="6"/>
      <c r="V303" s="6"/>
      <c r="W303" s="6"/>
      <c r="X303" s="6"/>
      <c r="Y303" s="6"/>
      <c r="Z303" s="6"/>
      <c r="AA303" s="6"/>
      <c r="AB303" s="6"/>
      <c r="AC303" s="6"/>
      <c r="AD303" s="6"/>
      <c r="AE303" s="6"/>
      <c r="AF303" s="6"/>
      <c r="AG303" s="6"/>
      <c r="AH303" s="6"/>
      <c r="AI303" s="6"/>
      <c r="AJ303" s="6"/>
      <c r="AK303" s="6"/>
      <c r="AL303" s="6"/>
      <c r="AM303" s="6"/>
    </row>
    <row r="304" spans="1:39" s="4" customFormat="1" ht="15" customHeight="1" x14ac:dyDescent="0.2">
      <c r="A304" s="79"/>
      <c r="B304" s="79"/>
      <c r="C304" s="79"/>
      <c r="F304" s="115"/>
      <c r="G304" s="79"/>
      <c r="H304" s="79"/>
      <c r="I304" s="115"/>
      <c r="J304" s="115"/>
      <c r="K304" s="79"/>
      <c r="L304" s="79"/>
      <c r="M304" s="79"/>
      <c r="P304" s="5"/>
      <c r="R304" s="173"/>
      <c r="T304" s="6"/>
      <c r="U304" s="6"/>
      <c r="V304" s="6"/>
      <c r="W304" s="6"/>
      <c r="X304" s="6"/>
      <c r="Y304" s="6"/>
      <c r="Z304" s="6"/>
      <c r="AA304" s="6"/>
      <c r="AB304" s="6"/>
      <c r="AC304" s="6"/>
      <c r="AD304" s="6"/>
      <c r="AE304" s="6"/>
      <c r="AF304" s="6"/>
      <c r="AG304" s="6"/>
      <c r="AH304" s="6"/>
      <c r="AI304" s="6"/>
      <c r="AJ304" s="6"/>
      <c r="AK304" s="6"/>
      <c r="AL304" s="6"/>
      <c r="AM304" s="6"/>
    </row>
    <row r="305" spans="1:39" s="4" customFormat="1" ht="15" customHeight="1" x14ac:dyDescent="0.2">
      <c r="A305" s="79"/>
      <c r="B305" s="79"/>
      <c r="C305" s="79"/>
      <c r="F305" s="115"/>
      <c r="G305" s="79"/>
      <c r="H305" s="79"/>
      <c r="I305" s="115"/>
      <c r="J305" s="115"/>
      <c r="K305" s="79"/>
      <c r="L305" s="79"/>
      <c r="M305" s="79"/>
      <c r="P305" s="5"/>
      <c r="R305" s="173"/>
      <c r="T305" s="6"/>
      <c r="U305" s="6"/>
      <c r="V305" s="6"/>
      <c r="W305" s="6"/>
      <c r="X305" s="6"/>
      <c r="Y305" s="6"/>
      <c r="Z305" s="6"/>
      <c r="AA305" s="6"/>
      <c r="AB305" s="6"/>
      <c r="AC305" s="6"/>
      <c r="AD305" s="6"/>
      <c r="AE305" s="6"/>
      <c r="AF305" s="6"/>
      <c r="AG305" s="6"/>
      <c r="AH305" s="6"/>
      <c r="AI305" s="6"/>
      <c r="AJ305" s="6"/>
      <c r="AK305" s="6"/>
      <c r="AL305" s="6"/>
      <c r="AM305" s="6"/>
    </row>
    <row r="306" spans="1:39" s="4" customFormat="1" ht="15" customHeight="1" x14ac:dyDescent="0.2">
      <c r="A306" s="79"/>
      <c r="B306" s="79"/>
      <c r="C306" s="79"/>
      <c r="F306" s="115"/>
      <c r="G306" s="79"/>
      <c r="H306" s="79"/>
      <c r="I306" s="115"/>
      <c r="J306" s="115"/>
      <c r="K306" s="79"/>
      <c r="L306" s="79"/>
      <c r="M306" s="79"/>
      <c r="P306" s="5"/>
      <c r="R306" s="173"/>
      <c r="T306" s="6"/>
      <c r="U306" s="6"/>
      <c r="V306" s="6"/>
      <c r="W306" s="6"/>
      <c r="X306" s="6"/>
      <c r="Y306" s="6"/>
      <c r="Z306" s="6"/>
      <c r="AA306" s="6"/>
      <c r="AB306" s="6"/>
      <c r="AC306" s="6"/>
      <c r="AD306" s="6"/>
      <c r="AE306" s="6"/>
      <c r="AF306" s="6"/>
      <c r="AG306" s="6"/>
      <c r="AH306" s="6"/>
      <c r="AI306" s="6"/>
      <c r="AJ306" s="6"/>
      <c r="AK306" s="6"/>
      <c r="AL306" s="6"/>
      <c r="AM306" s="6"/>
    </row>
    <row r="307" spans="1:39" s="4" customFormat="1" ht="15" customHeight="1" x14ac:dyDescent="0.2">
      <c r="A307" s="79"/>
      <c r="B307" s="79"/>
      <c r="C307" s="79"/>
      <c r="F307" s="115"/>
      <c r="G307" s="79"/>
      <c r="H307" s="79"/>
      <c r="I307" s="115"/>
      <c r="J307" s="115"/>
      <c r="K307" s="79"/>
      <c r="L307" s="79"/>
      <c r="M307" s="79"/>
      <c r="P307" s="5"/>
      <c r="R307" s="173"/>
      <c r="T307" s="6"/>
      <c r="U307" s="6"/>
      <c r="V307" s="6"/>
      <c r="W307" s="6"/>
      <c r="X307" s="6"/>
      <c r="Y307" s="6"/>
      <c r="Z307" s="6"/>
      <c r="AA307" s="6"/>
      <c r="AB307" s="6"/>
      <c r="AC307" s="6"/>
      <c r="AD307" s="6"/>
      <c r="AE307" s="6"/>
      <c r="AF307" s="6"/>
      <c r="AG307" s="6"/>
      <c r="AH307" s="6"/>
      <c r="AI307" s="6"/>
      <c r="AJ307" s="6"/>
      <c r="AK307" s="6"/>
      <c r="AL307" s="6"/>
      <c r="AM307" s="6"/>
    </row>
    <row r="308" spans="1:39" s="4" customFormat="1" ht="15" customHeight="1" x14ac:dyDescent="0.2">
      <c r="A308" s="79"/>
      <c r="B308" s="79"/>
      <c r="C308" s="79"/>
      <c r="F308" s="115"/>
      <c r="G308" s="79"/>
      <c r="H308" s="79"/>
      <c r="I308" s="115"/>
      <c r="J308" s="115"/>
      <c r="K308" s="79"/>
      <c r="L308" s="79"/>
      <c r="M308" s="79"/>
      <c r="P308" s="5"/>
      <c r="R308" s="173"/>
      <c r="T308" s="6"/>
      <c r="U308" s="6"/>
      <c r="V308" s="6"/>
      <c r="W308" s="6"/>
      <c r="X308" s="6"/>
      <c r="Y308" s="6"/>
      <c r="Z308" s="6"/>
      <c r="AA308" s="6"/>
      <c r="AB308" s="6"/>
      <c r="AC308" s="6"/>
      <c r="AD308" s="6"/>
      <c r="AE308" s="6"/>
      <c r="AF308" s="6"/>
      <c r="AG308" s="6"/>
      <c r="AH308" s="6"/>
      <c r="AI308" s="6"/>
      <c r="AJ308" s="6"/>
      <c r="AK308" s="6"/>
      <c r="AL308" s="6"/>
      <c r="AM308" s="6"/>
    </row>
    <row r="309" spans="1:39" s="4" customFormat="1" ht="15" customHeight="1" x14ac:dyDescent="0.2">
      <c r="A309" s="79"/>
      <c r="B309" s="79"/>
      <c r="C309" s="79"/>
      <c r="F309" s="115"/>
      <c r="G309" s="79"/>
      <c r="H309" s="79"/>
      <c r="I309" s="115"/>
      <c r="J309" s="115"/>
      <c r="K309" s="79"/>
      <c r="L309" s="79"/>
      <c r="M309" s="79"/>
      <c r="P309" s="5"/>
      <c r="R309" s="173"/>
      <c r="T309" s="6"/>
      <c r="U309" s="6"/>
      <c r="V309" s="6"/>
      <c r="W309" s="6"/>
      <c r="X309" s="6"/>
      <c r="Y309" s="6"/>
      <c r="Z309" s="6"/>
      <c r="AA309" s="6"/>
      <c r="AB309" s="6"/>
      <c r="AC309" s="6"/>
      <c r="AD309" s="6"/>
      <c r="AE309" s="6"/>
      <c r="AF309" s="6"/>
      <c r="AG309" s="6"/>
      <c r="AH309" s="6"/>
      <c r="AI309" s="6"/>
      <c r="AJ309" s="6"/>
      <c r="AK309" s="6"/>
      <c r="AL309" s="6"/>
      <c r="AM309" s="6"/>
    </row>
    <row r="310" spans="1:39" s="4" customFormat="1" ht="15" customHeight="1" x14ac:dyDescent="0.2">
      <c r="A310" s="79"/>
      <c r="B310" s="79"/>
      <c r="C310" s="79"/>
      <c r="F310" s="115"/>
      <c r="G310" s="79"/>
      <c r="H310" s="79"/>
      <c r="I310" s="115"/>
      <c r="J310" s="115"/>
      <c r="K310" s="79"/>
      <c r="L310" s="79"/>
      <c r="M310" s="79"/>
      <c r="P310" s="5"/>
      <c r="R310" s="173"/>
      <c r="T310" s="6"/>
      <c r="U310" s="6"/>
      <c r="V310" s="6"/>
      <c r="W310" s="6"/>
      <c r="X310" s="6"/>
      <c r="Y310" s="6"/>
      <c r="Z310" s="6"/>
      <c r="AA310" s="6"/>
      <c r="AB310" s="6"/>
      <c r="AC310" s="6"/>
      <c r="AD310" s="6"/>
      <c r="AE310" s="6"/>
      <c r="AF310" s="6"/>
      <c r="AG310" s="6"/>
      <c r="AH310" s="6"/>
      <c r="AI310" s="6"/>
      <c r="AJ310" s="6"/>
      <c r="AK310" s="6"/>
      <c r="AL310" s="6"/>
      <c r="AM310" s="6"/>
    </row>
    <row r="311" spans="1:39" s="4" customFormat="1" ht="15" customHeight="1" x14ac:dyDescent="0.2">
      <c r="A311" s="79"/>
      <c r="B311" s="79"/>
      <c r="C311" s="79"/>
      <c r="F311" s="115"/>
      <c r="G311" s="79"/>
      <c r="H311" s="79"/>
      <c r="I311" s="115"/>
      <c r="J311" s="115"/>
      <c r="K311" s="79"/>
      <c r="L311" s="79"/>
      <c r="M311" s="79"/>
      <c r="P311" s="5"/>
      <c r="R311" s="173"/>
      <c r="T311" s="6"/>
      <c r="U311" s="6"/>
      <c r="V311" s="6"/>
      <c r="W311" s="6"/>
      <c r="X311" s="6"/>
      <c r="Y311" s="6"/>
      <c r="Z311" s="6"/>
      <c r="AA311" s="6"/>
      <c r="AB311" s="6"/>
      <c r="AC311" s="6"/>
      <c r="AD311" s="6"/>
      <c r="AE311" s="6"/>
      <c r="AF311" s="6"/>
      <c r="AG311" s="6"/>
      <c r="AH311" s="6"/>
      <c r="AI311" s="6"/>
      <c r="AJ311" s="6"/>
      <c r="AK311" s="6"/>
      <c r="AL311" s="6"/>
      <c r="AM311" s="6"/>
    </row>
    <row r="312" spans="1:39" s="4" customFormat="1" ht="15" customHeight="1" x14ac:dyDescent="0.2">
      <c r="A312" s="79"/>
      <c r="B312" s="79"/>
      <c r="C312" s="79"/>
      <c r="F312" s="115"/>
      <c r="G312" s="79"/>
      <c r="H312" s="79"/>
      <c r="I312" s="115"/>
      <c r="J312" s="115"/>
      <c r="K312" s="79"/>
      <c r="L312" s="79"/>
      <c r="M312" s="79"/>
      <c r="P312" s="5"/>
      <c r="R312" s="173"/>
      <c r="T312" s="6"/>
      <c r="U312" s="6"/>
      <c r="V312" s="6"/>
      <c r="W312" s="6"/>
      <c r="X312" s="6"/>
      <c r="Y312" s="6"/>
      <c r="Z312" s="6"/>
      <c r="AA312" s="6"/>
      <c r="AB312" s="6"/>
      <c r="AC312" s="6"/>
      <c r="AD312" s="6"/>
      <c r="AE312" s="6"/>
      <c r="AF312" s="6"/>
      <c r="AG312" s="6"/>
      <c r="AH312" s="6"/>
      <c r="AI312" s="6"/>
      <c r="AJ312" s="6"/>
      <c r="AK312" s="6"/>
      <c r="AL312" s="6"/>
      <c r="AM312" s="6"/>
    </row>
    <row r="313" spans="1:39" s="4" customFormat="1" ht="15" customHeight="1" x14ac:dyDescent="0.2">
      <c r="A313" s="79"/>
      <c r="B313" s="79"/>
      <c r="C313" s="79"/>
      <c r="F313" s="115"/>
      <c r="G313" s="79"/>
      <c r="H313" s="79"/>
      <c r="I313" s="115"/>
      <c r="J313" s="115"/>
      <c r="K313" s="79"/>
      <c r="L313" s="79"/>
      <c r="M313" s="79"/>
      <c r="P313" s="5"/>
      <c r="R313" s="173"/>
      <c r="T313" s="6"/>
      <c r="U313" s="6"/>
      <c r="V313" s="6"/>
      <c r="W313" s="6"/>
      <c r="X313" s="6"/>
      <c r="Y313" s="6"/>
      <c r="Z313" s="6"/>
      <c r="AA313" s="6"/>
      <c r="AB313" s="6"/>
      <c r="AC313" s="6"/>
      <c r="AD313" s="6"/>
      <c r="AE313" s="6"/>
      <c r="AF313" s="6"/>
      <c r="AG313" s="6"/>
      <c r="AH313" s="6"/>
      <c r="AI313" s="6"/>
      <c r="AJ313" s="6"/>
      <c r="AK313" s="6"/>
      <c r="AL313" s="6"/>
      <c r="AM313" s="6"/>
    </row>
    <row r="314" spans="1:39" s="4" customFormat="1" ht="15" customHeight="1" x14ac:dyDescent="0.2">
      <c r="A314" s="79"/>
      <c r="B314" s="79"/>
      <c r="C314" s="79"/>
      <c r="F314" s="115"/>
      <c r="G314" s="79"/>
      <c r="H314" s="79"/>
      <c r="I314" s="115"/>
      <c r="J314" s="115"/>
      <c r="K314" s="79"/>
      <c r="L314" s="79"/>
      <c r="M314" s="79"/>
      <c r="P314" s="5"/>
      <c r="R314" s="173"/>
      <c r="T314" s="6"/>
      <c r="U314" s="6"/>
      <c r="V314" s="6"/>
      <c r="W314" s="6"/>
      <c r="X314" s="6"/>
      <c r="Y314" s="6"/>
      <c r="Z314" s="6"/>
      <c r="AA314" s="6"/>
      <c r="AB314" s="6"/>
      <c r="AC314" s="6"/>
      <c r="AD314" s="6"/>
      <c r="AE314" s="6"/>
      <c r="AF314" s="6"/>
      <c r="AG314" s="6"/>
      <c r="AH314" s="6"/>
      <c r="AI314" s="6"/>
      <c r="AJ314" s="6"/>
      <c r="AK314" s="6"/>
      <c r="AL314" s="6"/>
      <c r="AM314" s="6"/>
    </row>
    <row r="315" spans="1:39" s="4" customFormat="1" ht="15" customHeight="1" x14ac:dyDescent="0.2">
      <c r="A315" s="79"/>
      <c r="B315" s="79"/>
      <c r="C315" s="79"/>
      <c r="F315" s="115"/>
      <c r="G315" s="79"/>
      <c r="H315" s="79"/>
      <c r="I315" s="115"/>
      <c r="J315" s="115"/>
      <c r="K315" s="79"/>
      <c r="L315" s="79"/>
      <c r="M315" s="79"/>
      <c r="P315" s="5"/>
      <c r="R315" s="173"/>
      <c r="T315" s="6"/>
      <c r="U315" s="6"/>
      <c r="V315" s="6"/>
      <c r="W315" s="6"/>
      <c r="X315" s="6"/>
      <c r="Y315" s="6"/>
      <c r="Z315" s="6"/>
      <c r="AA315" s="6"/>
      <c r="AB315" s="6"/>
      <c r="AC315" s="6"/>
      <c r="AD315" s="6"/>
      <c r="AE315" s="6"/>
      <c r="AF315" s="6"/>
      <c r="AG315" s="6"/>
      <c r="AH315" s="6"/>
      <c r="AI315" s="6"/>
      <c r="AJ315" s="6"/>
      <c r="AK315" s="6"/>
      <c r="AL315" s="6"/>
      <c r="AM315" s="6"/>
    </row>
    <row r="316" spans="1:39" s="4" customFormat="1" ht="15" customHeight="1" x14ac:dyDescent="0.2">
      <c r="A316" s="79"/>
      <c r="B316" s="79"/>
      <c r="C316" s="79"/>
      <c r="F316" s="115"/>
      <c r="G316" s="79"/>
      <c r="H316" s="79"/>
      <c r="I316" s="115"/>
      <c r="J316" s="115"/>
      <c r="K316" s="79"/>
      <c r="L316" s="79"/>
      <c r="M316" s="79"/>
      <c r="P316" s="5"/>
      <c r="R316" s="173"/>
      <c r="T316" s="6"/>
      <c r="U316" s="6"/>
      <c r="V316" s="6"/>
      <c r="W316" s="6"/>
      <c r="X316" s="6"/>
      <c r="Y316" s="6"/>
      <c r="Z316" s="6"/>
      <c r="AA316" s="6"/>
      <c r="AB316" s="6"/>
      <c r="AC316" s="6"/>
      <c r="AD316" s="6"/>
      <c r="AE316" s="6"/>
      <c r="AF316" s="6"/>
      <c r="AG316" s="6"/>
      <c r="AH316" s="6"/>
      <c r="AI316" s="6"/>
      <c r="AJ316" s="6"/>
      <c r="AK316" s="6"/>
      <c r="AL316" s="6"/>
      <c r="AM316" s="6"/>
    </row>
    <row r="317" spans="1:39" s="4" customFormat="1" ht="15" customHeight="1" x14ac:dyDescent="0.2">
      <c r="A317" s="79"/>
      <c r="B317" s="79"/>
      <c r="C317" s="79"/>
      <c r="F317" s="115"/>
      <c r="G317" s="79"/>
      <c r="H317" s="79"/>
      <c r="I317" s="115"/>
      <c r="J317" s="115"/>
      <c r="K317" s="79"/>
      <c r="L317" s="79"/>
      <c r="M317" s="79"/>
      <c r="P317" s="5"/>
      <c r="R317" s="173"/>
      <c r="T317" s="6"/>
      <c r="U317" s="6"/>
      <c r="V317" s="6"/>
      <c r="W317" s="6"/>
      <c r="X317" s="6"/>
      <c r="Y317" s="6"/>
      <c r="Z317" s="6"/>
      <c r="AA317" s="6"/>
      <c r="AB317" s="6"/>
      <c r="AC317" s="6"/>
      <c r="AD317" s="6"/>
      <c r="AE317" s="6"/>
      <c r="AF317" s="6"/>
      <c r="AG317" s="6"/>
      <c r="AH317" s="6"/>
      <c r="AI317" s="6"/>
      <c r="AJ317" s="6"/>
      <c r="AK317" s="6"/>
      <c r="AL317" s="6"/>
      <c r="AM317" s="6"/>
    </row>
    <row r="318" spans="1:39" s="4" customFormat="1" ht="15" customHeight="1" x14ac:dyDescent="0.2">
      <c r="A318" s="79"/>
      <c r="B318" s="79"/>
      <c r="C318" s="79"/>
      <c r="F318" s="115"/>
      <c r="G318" s="79"/>
      <c r="H318" s="79"/>
      <c r="I318" s="115"/>
      <c r="J318" s="115"/>
      <c r="K318" s="79"/>
      <c r="L318" s="79"/>
      <c r="M318" s="79"/>
      <c r="P318" s="5"/>
      <c r="R318" s="173"/>
      <c r="T318" s="6"/>
      <c r="U318" s="6"/>
      <c r="V318" s="6"/>
      <c r="W318" s="6"/>
      <c r="X318" s="6"/>
      <c r="Y318" s="6"/>
      <c r="Z318" s="6"/>
      <c r="AA318" s="6"/>
      <c r="AB318" s="6"/>
      <c r="AC318" s="6"/>
      <c r="AD318" s="6"/>
      <c r="AE318" s="6"/>
      <c r="AF318" s="6"/>
      <c r="AG318" s="6"/>
      <c r="AH318" s="6"/>
      <c r="AI318" s="6"/>
      <c r="AJ318" s="6"/>
      <c r="AK318" s="6"/>
      <c r="AL318" s="6"/>
      <c r="AM318" s="6"/>
    </row>
    <row r="319" spans="1:39" s="4" customFormat="1" ht="15" customHeight="1" x14ac:dyDescent="0.2">
      <c r="A319" s="79"/>
      <c r="B319" s="79"/>
      <c r="C319" s="79"/>
      <c r="F319" s="115"/>
      <c r="G319" s="79"/>
      <c r="H319" s="79"/>
      <c r="I319" s="115"/>
      <c r="J319" s="115"/>
      <c r="K319" s="79"/>
      <c r="L319" s="79"/>
      <c r="M319" s="79"/>
      <c r="P319" s="5"/>
      <c r="R319" s="173"/>
      <c r="T319" s="6"/>
      <c r="U319" s="6"/>
      <c r="V319" s="6"/>
      <c r="W319" s="6"/>
      <c r="X319" s="6"/>
      <c r="Y319" s="6"/>
      <c r="Z319" s="6"/>
      <c r="AA319" s="6"/>
      <c r="AB319" s="6"/>
      <c r="AC319" s="6"/>
      <c r="AD319" s="6"/>
      <c r="AE319" s="6"/>
      <c r="AF319" s="6"/>
      <c r="AG319" s="6"/>
      <c r="AH319" s="6"/>
      <c r="AI319" s="6"/>
      <c r="AJ319" s="6"/>
      <c r="AK319" s="6"/>
      <c r="AL319" s="6"/>
      <c r="AM319" s="6"/>
    </row>
    <row r="320" spans="1:39" s="4" customFormat="1" ht="15" customHeight="1" x14ac:dyDescent="0.2">
      <c r="A320" s="79"/>
      <c r="B320" s="79"/>
      <c r="C320" s="79"/>
      <c r="F320" s="115"/>
      <c r="G320" s="79"/>
      <c r="H320" s="79"/>
      <c r="I320" s="115"/>
      <c r="J320" s="115"/>
      <c r="K320" s="79"/>
      <c r="L320" s="79"/>
      <c r="M320" s="79"/>
      <c r="P320" s="5"/>
      <c r="R320" s="173"/>
      <c r="T320" s="6"/>
      <c r="U320" s="6"/>
      <c r="V320" s="6"/>
      <c r="W320" s="6"/>
      <c r="X320" s="6"/>
      <c r="Y320" s="6"/>
      <c r="Z320" s="6"/>
      <c r="AA320" s="6"/>
      <c r="AB320" s="6"/>
      <c r="AC320" s="6"/>
      <c r="AD320" s="6"/>
      <c r="AE320" s="6"/>
      <c r="AF320" s="6"/>
      <c r="AG320" s="6"/>
      <c r="AH320" s="6"/>
      <c r="AI320" s="6"/>
      <c r="AJ320" s="6"/>
      <c r="AK320" s="6"/>
      <c r="AL320" s="6"/>
      <c r="AM320" s="6"/>
    </row>
    <row r="321" spans="1:39" s="4" customFormat="1" ht="15" customHeight="1" x14ac:dyDescent="0.2">
      <c r="A321" s="79"/>
      <c r="B321" s="79"/>
      <c r="C321" s="79"/>
      <c r="F321" s="115"/>
      <c r="G321" s="79"/>
      <c r="H321" s="79"/>
      <c r="I321" s="115"/>
      <c r="J321" s="115"/>
      <c r="K321" s="79"/>
      <c r="L321" s="79"/>
      <c r="M321" s="79"/>
      <c r="P321" s="5"/>
      <c r="R321" s="173"/>
      <c r="T321" s="6"/>
      <c r="U321" s="6"/>
      <c r="V321" s="6"/>
      <c r="W321" s="6"/>
      <c r="X321" s="6"/>
      <c r="Y321" s="6"/>
      <c r="Z321" s="6"/>
      <c r="AA321" s="6"/>
      <c r="AB321" s="6"/>
      <c r="AC321" s="6"/>
      <c r="AD321" s="6"/>
      <c r="AE321" s="6"/>
      <c r="AF321" s="6"/>
      <c r="AG321" s="6"/>
      <c r="AH321" s="6"/>
      <c r="AI321" s="6"/>
      <c r="AJ321" s="6"/>
      <c r="AK321" s="6"/>
      <c r="AL321" s="6"/>
      <c r="AM321" s="6"/>
    </row>
    <row r="322" spans="1:39" s="4" customFormat="1" ht="15" customHeight="1" x14ac:dyDescent="0.2">
      <c r="A322" s="79"/>
      <c r="B322" s="79"/>
      <c r="C322" s="79"/>
      <c r="F322" s="115"/>
      <c r="G322" s="79"/>
      <c r="H322" s="79"/>
      <c r="I322" s="115"/>
      <c r="J322" s="115"/>
      <c r="K322" s="79"/>
      <c r="L322" s="79"/>
      <c r="M322" s="79"/>
      <c r="P322" s="5"/>
      <c r="R322" s="173"/>
      <c r="T322" s="6"/>
      <c r="U322" s="6"/>
      <c r="V322" s="6"/>
      <c r="W322" s="6"/>
      <c r="X322" s="6"/>
      <c r="Y322" s="6"/>
      <c r="Z322" s="6"/>
      <c r="AA322" s="6"/>
      <c r="AB322" s="6"/>
      <c r="AC322" s="6"/>
      <c r="AD322" s="6"/>
      <c r="AE322" s="6"/>
      <c r="AF322" s="6"/>
      <c r="AG322" s="6"/>
      <c r="AH322" s="6"/>
      <c r="AI322" s="6"/>
      <c r="AJ322" s="6"/>
      <c r="AK322" s="6"/>
      <c r="AL322" s="6"/>
      <c r="AM322" s="6"/>
    </row>
    <row r="323" spans="1:39" s="4" customFormat="1" ht="15" customHeight="1" x14ac:dyDescent="0.2">
      <c r="A323" s="79"/>
      <c r="B323" s="79"/>
      <c r="C323" s="79"/>
      <c r="F323" s="115"/>
      <c r="G323" s="79"/>
      <c r="H323" s="79"/>
      <c r="I323" s="115"/>
      <c r="J323" s="115"/>
      <c r="K323" s="79"/>
      <c r="L323" s="79"/>
      <c r="M323" s="79"/>
      <c r="P323" s="5"/>
      <c r="R323" s="173"/>
      <c r="T323" s="6"/>
      <c r="U323" s="6"/>
      <c r="V323" s="6"/>
      <c r="W323" s="6"/>
      <c r="X323" s="6"/>
      <c r="Y323" s="6"/>
      <c r="Z323" s="6"/>
      <c r="AA323" s="6"/>
      <c r="AB323" s="6"/>
      <c r="AC323" s="6"/>
      <c r="AD323" s="6"/>
      <c r="AE323" s="6"/>
      <c r="AF323" s="6"/>
      <c r="AG323" s="6"/>
      <c r="AH323" s="6"/>
      <c r="AI323" s="6"/>
      <c r="AJ323" s="6"/>
      <c r="AK323" s="6"/>
      <c r="AL323" s="6"/>
      <c r="AM323" s="6"/>
    </row>
    <row r="324" spans="1:39" s="4" customFormat="1" ht="15" customHeight="1" x14ac:dyDescent="0.2">
      <c r="A324" s="79"/>
      <c r="B324" s="79"/>
      <c r="C324" s="79"/>
      <c r="F324" s="115"/>
      <c r="G324" s="79"/>
      <c r="H324" s="79"/>
      <c r="I324" s="115"/>
      <c r="J324" s="115"/>
      <c r="K324" s="79"/>
      <c r="L324" s="79"/>
      <c r="M324" s="79"/>
      <c r="P324" s="5"/>
      <c r="R324" s="173"/>
      <c r="T324" s="6"/>
      <c r="U324" s="6"/>
      <c r="V324" s="6"/>
      <c r="W324" s="6"/>
      <c r="X324" s="6"/>
      <c r="Y324" s="6"/>
      <c r="Z324" s="6"/>
      <c r="AA324" s="6"/>
      <c r="AB324" s="6"/>
      <c r="AC324" s="6"/>
      <c r="AD324" s="6"/>
      <c r="AE324" s="6"/>
      <c r="AF324" s="6"/>
      <c r="AG324" s="6"/>
      <c r="AH324" s="6"/>
      <c r="AI324" s="6"/>
      <c r="AJ324" s="6"/>
      <c r="AK324" s="6"/>
      <c r="AL324" s="6"/>
      <c r="AM324" s="6"/>
    </row>
    <row r="325" spans="1:39" s="4" customFormat="1" ht="15" customHeight="1" x14ac:dyDescent="0.2">
      <c r="A325" s="79"/>
      <c r="B325" s="79"/>
      <c r="C325" s="79"/>
      <c r="F325" s="115"/>
      <c r="G325" s="79"/>
      <c r="H325" s="79"/>
      <c r="I325" s="115"/>
      <c r="J325" s="115"/>
      <c r="K325" s="79"/>
      <c r="L325" s="79"/>
      <c r="M325" s="79"/>
      <c r="P325" s="5"/>
      <c r="R325" s="173"/>
      <c r="T325" s="6"/>
      <c r="U325" s="6"/>
      <c r="V325" s="6"/>
      <c r="W325" s="6"/>
      <c r="X325" s="6"/>
      <c r="Y325" s="6"/>
      <c r="Z325" s="6"/>
      <c r="AA325" s="6"/>
      <c r="AB325" s="6"/>
      <c r="AC325" s="6"/>
      <c r="AD325" s="6"/>
      <c r="AE325" s="6"/>
      <c r="AF325" s="6"/>
      <c r="AG325" s="6"/>
      <c r="AH325" s="6"/>
      <c r="AI325" s="6"/>
      <c r="AJ325" s="6"/>
      <c r="AK325" s="6"/>
      <c r="AL325" s="6"/>
      <c r="AM325" s="6"/>
    </row>
    <row r="326" spans="1:39" s="4" customFormat="1" ht="15" customHeight="1" x14ac:dyDescent="0.2">
      <c r="A326" s="79"/>
      <c r="B326" s="79"/>
      <c r="C326" s="79"/>
      <c r="F326" s="115"/>
      <c r="G326" s="79"/>
      <c r="H326" s="79"/>
      <c r="I326" s="115"/>
      <c r="J326" s="115"/>
      <c r="K326" s="79"/>
      <c r="L326" s="79"/>
      <c r="M326" s="79"/>
      <c r="P326" s="5"/>
      <c r="R326" s="173"/>
      <c r="T326" s="6"/>
      <c r="U326" s="6"/>
      <c r="V326" s="6"/>
      <c r="W326" s="6"/>
      <c r="X326" s="6"/>
      <c r="Y326" s="6"/>
      <c r="Z326" s="6"/>
      <c r="AA326" s="6"/>
      <c r="AB326" s="6"/>
      <c r="AC326" s="6"/>
      <c r="AD326" s="6"/>
      <c r="AE326" s="6"/>
      <c r="AF326" s="6"/>
      <c r="AG326" s="6"/>
      <c r="AH326" s="6"/>
      <c r="AI326" s="6"/>
      <c r="AJ326" s="6"/>
      <c r="AK326" s="6"/>
      <c r="AL326" s="6"/>
      <c r="AM326" s="6"/>
    </row>
    <row r="327" spans="1:39" s="4" customFormat="1" ht="15" customHeight="1" x14ac:dyDescent="0.2">
      <c r="A327" s="79"/>
      <c r="B327" s="79"/>
      <c r="C327" s="79"/>
      <c r="F327" s="115"/>
      <c r="G327" s="79"/>
      <c r="H327" s="79"/>
      <c r="I327" s="115"/>
      <c r="J327" s="115"/>
      <c r="K327" s="79"/>
      <c r="L327" s="79"/>
      <c r="M327" s="79"/>
      <c r="P327" s="5"/>
      <c r="R327" s="173"/>
      <c r="T327" s="6"/>
      <c r="U327" s="6"/>
      <c r="V327" s="6"/>
      <c r="W327" s="6"/>
      <c r="X327" s="6"/>
      <c r="Y327" s="6"/>
      <c r="Z327" s="6"/>
      <c r="AA327" s="6"/>
      <c r="AB327" s="6"/>
      <c r="AC327" s="6"/>
      <c r="AD327" s="6"/>
      <c r="AE327" s="6"/>
      <c r="AF327" s="6"/>
      <c r="AG327" s="6"/>
      <c r="AH327" s="6"/>
      <c r="AI327" s="6"/>
      <c r="AJ327" s="6"/>
      <c r="AK327" s="6"/>
      <c r="AL327" s="6"/>
      <c r="AM327" s="6"/>
    </row>
    <row r="328" spans="1:39" s="4" customFormat="1" ht="15" customHeight="1" x14ac:dyDescent="0.2">
      <c r="A328" s="79"/>
      <c r="B328" s="79"/>
      <c r="C328" s="79"/>
      <c r="F328" s="115"/>
      <c r="G328" s="79"/>
      <c r="H328" s="79"/>
      <c r="I328" s="115"/>
      <c r="J328" s="115"/>
      <c r="K328" s="79"/>
      <c r="L328" s="79"/>
      <c r="M328" s="79"/>
      <c r="P328" s="5"/>
      <c r="R328" s="173"/>
      <c r="T328" s="6"/>
      <c r="U328" s="6"/>
      <c r="V328" s="6"/>
      <c r="W328" s="6"/>
      <c r="X328" s="6"/>
      <c r="Y328" s="6"/>
      <c r="Z328" s="6"/>
      <c r="AA328" s="6"/>
      <c r="AB328" s="6"/>
      <c r="AC328" s="6"/>
      <c r="AD328" s="6"/>
      <c r="AE328" s="6"/>
      <c r="AF328" s="6"/>
      <c r="AG328" s="6"/>
      <c r="AH328" s="6"/>
      <c r="AI328" s="6"/>
      <c r="AJ328" s="6"/>
      <c r="AK328" s="6"/>
      <c r="AL328" s="6"/>
      <c r="AM328" s="6"/>
    </row>
    <row r="329" spans="1:39" s="4" customFormat="1" ht="15" customHeight="1" x14ac:dyDescent="0.2">
      <c r="A329" s="79"/>
      <c r="B329" s="79"/>
      <c r="C329" s="79"/>
      <c r="F329" s="115"/>
      <c r="G329" s="79"/>
      <c r="H329" s="79"/>
      <c r="I329" s="115"/>
      <c r="J329" s="115"/>
      <c r="K329" s="79"/>
      <c r="L329" s="79"/>
      <c r="M329" s="79"/>
      <c r="P329" s="5"/>
      <c r="R329" s="173"/>
      <c r="T329" s="6"/>
      <c r="U329" s="6"/>
      <c r="V329" s="6"/>
      <c r="W329" s="6"/>
      <c r="X329" s="6"/>
      <c r="Y329" s="6"/>
      <c r="Z329" s="6"/>
      <c r="AA329" s="6"/>
      <c r="AB329" s="6"/>
      <c r="AC329" s="6"/>
      <c r="AD329" s="6"/>
      <c r="AE329" s="6"/>
      <c r="AF329" s="6"/>
      <c r="AG329" s="6"/>
      <c r="AH329" s="6"/>
      <c r="AI329" s="6"/>
      <c r="AJ329" s="6"/>
      <c r="AK329" s="6"/>
      <c r="AL329" s="6"/>
      <c r="AM329" s="6"/>
    </row>
    <row r="330" spans="1:39" s="4" customFormat="1" ht="15" customHeight="1" x14ac:dyDescent="0.2">
      <c r="P330" s="5"/>
      <c r="R330" s="173"/>
      <c r="T330" s="6"/>
      <c r="U330" s="6"/>
      <c r="V330" s="6"/>
      <c r="W330" s="6"/>
      <c r="X330" s="6"/>
      <c r="Y330" s="6"/>
      <c r="Z330" s="6"/>
      <c r="AA330" s="6"/>
      <c r="AB330" s="6"/>
      <c r="AC330" s="6"/>
      <c r="AD330" s="6"/>
      <c r="AE330" s="6"/>
      <c r="AF330" s="6"/>
      <c r="AG330" s="6"/>
      <c r="AH330" s="6"/>
      <c r="AI330" s="6"/>
      <c r="AJ330" s="6"/>
      <c r="AK330" s="6"/>
      <c r="AL330" s="6"/>
      <c r="AM330" s="6"/>
    </row>
    <row r="331" spans="1:39" s="4" customFormat="1" ht="15" customHeight="1" x14ac:dyDescent="0.2">
      <c r="P331" s="5"/>
      <c r="R331" s="173"/>
      <c r="T331" s="6"/>
      <c r="U331" s="6"/>
      <c r="V331" s="6"/>
      <c r="W331" s="6"/>
      <c r="X331" s="6"/>
      <c r="Y331" s="6"/>
      <c r="Z331" s="6"/>
      <c r="AA331" s="6"/>
      <c r="AB331" s="6"/>
      <c r="AC331" s="6"/>
      <c r="AD331" s="6"/>
      <c r="AE331" s="6"/>
      <c r="AF331" s="6"/>
      <c r="AG331" s="6"/>
      <c r="AH331" s="6"/>
      <c r="AI331" s="6"/>
      <c r="AJ331" s="6"/>
      <c r="AK331" s="6"/>
      <c r="AL331" s="6"/>
      <c r="AM331" s="6"/>
    </row>
    <row r="332" spans="1:39" s="4" customFormat="1" ht="15" customHeight="1" x14ac:dyDescent="0.2">
      <c r="P332" s="5"/>
      <c r="R332" s="173"/>
      <c r="T332" s="6"/>
      <c r="U332" s="6"/>
      <c r="V332" s="6"/>
      <c r="W332" s="6"/>
      <c r="X332" s="6"/>
      <c r="Y332" s="6"/>
      <c r="Z332" s="6"/>
      <c r="AA332" s="6"/>
      <c r="AB332" s="6"/>
      <c r="AC332" s="6"/>
      <c r="AD332" s="6"/>
      <c r="AE332" s="6"/>
      <c r="AF332" s="6"/>
      <c r="AG332" s="6"/>
      <c r="AH332" s="6"/>
      <c r="AI332" s="6"/>
      <c r="AJ332" s="6"/>
      <c r="AK332" s="6"/>
      <c r="AL332" s="6"/>
      <c r="AM332" s="6"/>
    </row>
    <row r="333" spans="1:39" s="4" customFormat="1" ht="15" customHeight="1" x14ac:dyDescent="0.2">
      <c r="P333" s="5"/>
      <c r="R333" s="173"/>
      <c r="T333" s="6"/>
      <c r="U333" s="6"/>
      <c r="V333" s="6"/>
      <c r="W333" s="6"/>
      <c r="X333" s="6"/>
      <c r="Y333" s="6"/>
      <c r="Z333" s="6"/>
      <c r="AA333" s="6"/>
      <c r="AB333" s="6"/>
      <c r="AC333" s="6"/>
      <c r="AD333" s="6"/>
      <c r="AE333" s="6"/>
      <c r="AF333" s="6"/>
      <c r="AG333" s="6"/>
      <c r="AH333" s="6"/>
      <c r="AI333" s="6"/>
      <c r="AJ333" s="6"/>
      <c r="AK333" s="6"/>
      <c r="AL333" s="6"/>
      <c r="AM333" s="6"/>
    </row>
    <row r="334" spans="1:39" s="4" customFormat="1" ht="15" customHeight="1" x14ac:dyDescent="0.2">
      <c r="P334" s="5"/>
      <c r="R334" s="173"/>
      <c r="T334" s="6"/>
      <c r="U334" s="6"/>
      <c r="V334" s="6"/>
      <c r="W334" s="6"/>
      <c r="X334" s="6"/>
      <c r="Y334" s="6"/>
      <c r="Z334" s="6"/>
      <c r="AA334" s="6"/>
      <c r="AB334" s="6"/>
      <c r="AC334" s="6"/>
      <c r="AD334" s="6"/>
      <c r="AE334" s="6"/>
      <c r="AF334" s="6"/>
      <c r="AG334" s="6"/>
      <c r="AH334" s="6"/>
      <c r="AI334" s="6"/>
      <c r="AJ334" s="6"/>
      <c r="AK334" s="6"/>
      <c r="AL334" s="6"/>
      <c r="AM334" s="6"/>
    </row>
    <row r="335" spans="1:39" s="4" customFormat="1" ht="15" customHeight="1" x14ac:dyDescent="0.2">
      <c r="P335" s="5"/>
      <c r="R335" s="173"/>
      <c r="T335" s="6"/>
      <c r="U335" s="6"/>
      <c r="V335" s="6"/>
      <c r="W335" s="6"/>
      <c r="X335" s="6"/>
      <c r="Y335" s="6"/>
      <c r="Z335" s="6"/>
      <c r="AA335" s="6"/>
      <c r="AB335" s="6"/>
      <c r="AC335" s="6"/>
      <c r="AD335" s="6"/>
      <c r="AE335" s="6"/>
      <c r="AF335" s="6"/>
      <c r="AG335" s="6"/>
      <c r="AH335" s="6"/>
      <c r="AI335" s="6"/>
      <c r="AJ335" s="6"/>
      <c r="AK335" s="6"/>
      <c r="AL335" s="6"/>
      <c r="AM335" s="6"/>
    </row>
    <row r="336" spans="1:39" s="4" customFormat="1" ht="15" customHeight="1" x14ac:dyDescent="0.2">
      <c r="P336" s="5"/>
      <c r="R336" s="173"/>
      <c r="T336" s="6"/>
      <c r="U336" s="6"/>
      <c r="V336" s="6"/>
      <c r="W336" s="6"/>
      <c r="X336" s="6"/>
      <c r="Y336" s="6"/>
      <c r="Z336" s="6"/>
      <c r="AA336" s="6"/>
      <c r="AB336" s="6"/>
      <c r="AC336" s="6"/>
      <c r="AD336" s="6"/>
      <c r="AE336" s="6"/>
      <c r="AF336" s="6"/>
      <c r="AG336" s="6"/>
      <c r="AH336" s="6"/>
      <c r="AI336" s="6"/>
      <c r="AJ336" s="6"/>
      <c r="AK336" s="6"/>
      <c r="AL336" s="6"/>
      <c r="AM336" s="6"/>
    </row>
    <row r="337" spans="16:39" s="4" customFormat="1" ht="15" customHeight="1" x14ac:dyDescent="0.2">
      <c r="P337" s="5"/>
      <c r="R337" s="173"/>
      <c r="T337" s="6"/>
      <c r="U337" s="6"/>
      <c r="V337" s="6"/>
      <c r="W337" s="6"/>
      <c r="X337" s="6"/>
      <c r="Y337" s="6"/>
      <c r="Z337" s="6"/>
      <c r="AA337" s="6"/>
      <c r="AB337" s="6"/>
      <c r="AC337" s="6"/>
      <c r="AD337" s="6"/>
      <c r="AE337" s="6"/>
      <c r="AF337" s="6"/>
      <c r="AG337" s="6"/>
      <c r="AH337" s="6"/>
      <c r="AI337" s="6"/>
      <c r="AJ337" s="6"/>
      <c r="AK337" s="6"/>
      <c r="AL337" s="6"/>
      <c r="AM337" s="6"/>
    </row>
    <row r="338" spans="16:39" s="4" customFormat="1" ht="15" customHeight="1" x14ac:dyDescent="0.2">
      <c r="P338" s="5"/>
      <c r="R338" s="173"/>
      <c r="T338" s="6"/>
      <c r="U338" s="6"/>
      <c r="V338" s="6"/>
      <c r="W338" s="6"/>
      <c r="X338" s="6"/>
      <c r="Y338" s="6"/>
      <c r="Z338" s="6"/>
      <c r="AA338" s="6"/>
      <c r="AB338" s="6"/>
      <c r="AC338" s="6"/>
      <c r="AD338" s="6"/>
      <c r="AE338" s="6"/>
      <c r="AF338" s="6"/>
      <c r="AG338" s="6"/>
      <c r="AH338" s="6"/>
      <c r="AI338" s="6"/>
      <c r="AJ338" s="6"/>
      <c r="AK338" s="6"/>
      <c r="AL338" s="6"/>
      <c r="AM338" s="6"/>
    </row>
    <row r="339" spans="16:39" s="4" customFormat="1" ht="15" customHeight="1" x14ac:dyDescent="0.2">
      <c r="P339" s="5"/>
      <c r="R339" s="173"/>
      <c r="T339" s="6"/>
      <c r="U339" s="6"/>
      <c r="V339" s="6"/>
      <c r="W339" s="6"/>
      <c r="X339" s="6"/>
      <c r="Y339" s="6"/>
      <c r="Z339" s="6"/>
      <c r="AA339" s="6"/>
      <c r="AB339" s="6"/>
      <c r="AC339" s="6"/>
      <c r="AD339" s="6"/>
      <c r="AE339" s="6"/>
      <c r="AF339" s="6"/>
      <c r="AG339" s="6"/>
      <c r="AH339" s="6"/>
      <c r="AI339" s="6"/>
      <c r="AJ339" s="6"/>
      <c r="AK339" s="6"/>
      <c r="AL339" s="6"/>
      <c r="AM339" s="6"/>
    </row>
    <row r="340" spans="16:39" s="4" customFormat="1" ht="15" customHeight="1" x14ac:dyDescent="0.2">
      <c r="P340" s="5"/>
      <c r="R340" s="173"/>
      <c r="T340" s="6"/>
      <c r="U340" s="6"/>
      <c r="V340" s="6"/>
      <c r="W340" s="6"/>
      <c r="X340" s="6"/>
      <c r="Y340" s="6"/>
      <c r="Z340" s="6"/>
      <c r="AA340" s="6"/>
      <c r="AB340" s="6"/>
      <c r="AC340" s="6"/>
      <c r="AD340" s="6"/>
      <c r="AE340" s="6"/>
      <c r="AF340" s="6"/>
      <c r="AG340" s="6"/>
      <c r="AH340" s="6"/>
      <c r="AI340" s="6"/>
      <c r="AJ340" s="6"/>
      <c r="AK340" s="6"/>
      <c r="AL340" s="6"/>
      <c r="AM340" s="6"/>
    </row>
    <row r="341" spans="16:39" s="4" customFormat="1" ht="15" customHeight="1" x14ac:dyDescent="0.2">
      <c r="P341" s="5"/>
      <c r="R341" s="173"/>
      <c r="T341" s="6"/>
      <c r="U341" s="6"/>
      <c r="V341" s="6"/>
      <c r="W341" s="6"/>
      <c r="X341" s="6"/>
      <c r="Y341" s="6"/>
      <c r="Z341" s="6"/>
      <c r="AA341" s="6"/>
      <c r="AB341" s="6"/>
      <c r="AC341" s="6"/>
      <c r="AD341" s="6"/>
      <c r="AE341" s="6"/>
      <c r="AF341" s="6"/>
      <c r="AG341" s="6"/>
      <c r="AH341" s="6"/>
      <c r="AI341" s="6"/>
      <c r="AJ341" s="6"/>
      <c r="AK341" s="6"/>
      <c r="AL341" s="6"/>
      <c r="AM341" s="6"/>
    </row>
    <row r="342" spans="16:39" s="4" customFormat="1" ht="15" customHeight="1" x14ac:dyDescent="0.2">
      <c r="P342" s="5"/>
      <c r="R342" s="173"/>
      <c r="T342" s="6"/>
      <c r="U342" s="6"/>
      <c r="V342" s="6"/>
      <c r="W342" s="6"/>
      <c r="X342" s="6"/>
      <c r="Y342" s="6"/>
      <c r="Z342" s="6"/>
      <c r="AA342" s="6"/>
      <c r="AB342" s="6"/>
      <c r="AC342" s="6"/>
      <c r="AD342" s="6"/>
      <c r="AE342" s="6"/>
      <c r="AF342" s="6"/>
      <c r="AG342" s="6"/>
      <c r="AH342" s="6"/>
      <c r="AI342" s="6"/>
      <c r="AJ342" s="6"/>
      <c r="AK342" s="6"/>
      <c r="AL342" s="6"/>
      <c r="AM342" s="6"/>
    </row>
    <row r="343" spans="16:39" s="4" customFormat="1" ht="15" customHeight="1" x14ac:dyDescent="0.2">
      <c r="P343" s="5"/>
      <c r="R343" s="173"/>
      <c r="T343" s="6"/>
      <c r="U343" s="6"/>
      <c r="V343" s="6"/>
      <c r="W343" s="6"/>
      <c r="X343" s="6"/>
      <c r="Y343" s="6"/>
      <c r="Z343" s="6"/>
      <c r="AA343" s="6"/>
      <c r="AB343" s="6"/>
      <c r="AC343" s="6"/>
      <c r="AD343" s="6"/>
      <c r="AE343" s="6"/>
      <c r="AF343" s="6"/>
      <c r="AG343" s="6"/>
      <c r="AH343" s="6"/>
      <c r="AI343" s="6"/>
      <c r="AJ343" s="6"/>
      <c r="AK343" s="6"/>
      <c r="AL343" s="6"/>
      <c r="AM343" s="6"/>
    </row>
    <row r="344" spans="16:39" s="4" customFormat="1" ht="15" customHeight="1" x14ac:dyDescent="0.2">
      <c r="P344" s="5"/>
      <c r="R344" s="173"/>
      <c r="T344" s="6"/>
      <c r="U344" s="6"/>
      <c r="V344" s="6"/>
      <c r="W344" s="6"/>
      <c r="X344" s="6"/>
      <c r="Y344" s="6"/>
      <c r="Z344" s="6"/>
      <c r="AA344" s="6"/>
      <c r="AB344" s="6"/>
      <c r="AC344" s="6"/>
      <c r="AD344" s="6"/>
      <c r="AE344" s="6"/>
      <c r="AF344" s="6"/>
      <c r="AG344" s="6"/>
      <c r="AH344" s="6"/>
      <c r="AI344" s="6"/>
      <c r="AJ344" s="6"/>
      <c r="AK344" s="6"/>
      <c r="AL344" s="6"/>
      <c r="AM344" s="6"/>
    </row>
    <row r="345" spans="16:39" s="4" customFormat="1" ht="15" customHeight="1" x14ac:dyDescent="0.2">
      <c r="P345" s="5"/>
      <c r="R345" s="173"/>
      <c r="T345" s="6"/>
      <c r="U345" s="6"/>
      <c r="V345" s="6"/>
      <c r="W345" s="6"/>
      <c r="X345" s="6"/>
      <c r="Y345" s="6"/>
      <c r="Z345" s="6"/>
      <c r="AA345" s="6"/>
      <c r="AB345" s="6"/>
      <c r="AC345" s="6"/>
      <c r="AD345" s="6"/>
      <c r="AE345" s="6"/>
      <c r="AF345" s="6"/>
      <c r="AG345" s="6"/>
      <c r="AH345" s="6"/>
      <c r="AI345" s="6"/>
      <c r="AJ345" s="6"/>
      <c r="AK345" s="6"/>
      <c r="AL345" s="6"/>
      <c r="AM345" s="6"/>
    </row>
    <row r="346" spans="16:39" s="4" customFormat="1" ht="15" customHeight="1" x14ac:dyDescent="0.2">
      <c r="P346" s="5"/>
      <c r="R346" s="173"/>
      <c r="T346" s="6"/>
      <c r="U346" s="6"/>
      <c r="V346" s="6"/>
      <c r="W346" s="6"/>
      <c r="X346" s="6"/>
      <c r="Y346" s="6"/>
      <c r="Z346" s="6"/>
      <c r="AA346" s="6"/>
      <c r="AB346" s="6"/>
      <c r="AC346" s="6"/>
      <c r="AD346" s="6"/>
      <c r="AE346" s="6"/>
      <c r="AF346" s="6"/>
      <c r="AG346" s="6"/>
      <c r="AH346" s="6"/>
      <c r="AI346" s="6"/>
      <c r="AJ346" s="6"/>
      <c r="AK346" s="6"/>
      <c r="AL346" s="6"/>
      <c r="AM346" s="6"/>
    </row>
    <row r="347" spans="16:39" s="4" customFormat="1" ht="15" customHeight="1" x14ac:dyDescent="0.2">
      <c r="P347" s="5"/>
      <c r="R347" s="173"/>
      <c r="T347" s="6"/>
      <c r="U347" s="6"/>
      <c r="V347" s="6"/>
      <c r="W347" s="6"/>
      <c r="X347" s="6"/>
      <c r="Y347" s="6"/>
      <c r="Z347" s="6"/>
      <c r="AA347" s="6"/>
      <c r="AB347" s="6"/>
      <c r="AC347" s="6"/>
      <c r="AD347" s="6"/>
      <c r="AE347" s="6"/>
      <c r="AF347" s="6"/>
      <c r="AG347" s="6"/>
      <c r="AH347" s="6"/>
      <c r="AI347" s="6"/>
      <c r="AJ347" s="6"/>
      <c r="AK347" s="6"/>
      <c r="AL347" s="6"/>
      <c r="AM347" s="6"/>
    </row>
    <row r="348" spans="16:39" s="4" customFormat="1" ht="15" customHeight="1" x14ac:dyDescent="0.2">
      <c r="P348" s="5"/>
      <c r="R348" s="173"/>
      <c r="T348" s="6"/>
      <c r="U348" s="6"/>
      <c r="V348" s="6"/>
      <c r="W348" s="6"/>
      <c r="X348" s="6"/>
      <c r="Y348" s="6"/>
      <c r="Z348" s="6"/>
      <c r="AA348" s="6"/>
      <c r="AB348" s="6"/>
      <c r="AC348" s="6"/>
      <c r="AD348" s="6"/>
      <c r="AE348" s="6"/>
      <c r="AF348" s="6"/>
      <c r="AG348" s="6"/>
      <c r="AH348" s="6"/>
      <c r="AI348" s="6"/>
      <c r="AJ348" s="6"/>
      <c r="AK348" s="6"/>
      <c r="AL348" s="6"/>
      <c r="AM348" s="6"/>
    </row>
    <row r="349" spans="16:39" s="4" customFormat="1" ht="15" customHeight="1" x14ac:dyDescent="0.2">
      <c r="P349" s="5"/>
      <c r="R349" s="173"/>
      <c r="T349" s="6"/>
      <c r="U349" s="6"/>
      <c r="V349" s="6"/>
      <c r="W349" s="6"/>
      <c r="X349" s="6"/>
      <c r="Y349" s="6"/>
      <c r="Z349" s="6"/>
      <c r="AA349" s="6"/>
      <c r="AB349" s="6"/>
      <c r="AC349" s="6"/>
      <c r="AD349" s="6"/>
      <c r="AE349" s="6"/>
      <c r="AF349" s="6"/>
      <c r="AG349" s="6"/>
      <c r="AH349" s="6"/>
      <c r="AI349" s="6"/>
      <c r="AJ349" s="6"/>
      <c r="AK349" s="6"/>
      <c r="AL349" s="6"/>
      <c r="AM349" s="6"/>
    </row>
    <row r="350" spans="16:39" s="4" customFormat="1" ht="15" customHeight="1" x14ac:dyDescent="0.2">
      <c r="P350" s="5"/>
      <c r="R350" s="173"/>
      <c r="T350" s="6"/>
      <c r="U350" s="6"/>
      <c r="V350" s="6"/>
      <c r="W350" s="6"/>
      <c r="X350" s="6"/>
      <c r="Y350" s="6"/>
      <c r="Z350" s="6"/>
      <c r="AA350" s="6"/>
      <c r="AB350" s="6"/>
      <c r="AC350" s="6"/>
      <c r="AD350" s="6"/>
      <c r="AE350" s="6"/>
      <c r="AF350" s="6"/>
      <c r="AG350" s="6"/>
      <c r="AH350" s="6"/>
      <c r="AI350" s="6"/>
      <c r="AJ350" s="6"/>
      <c r="AK350" s="6"/>
      <c r="AL350" s="6"/>
      <c r="AM350" s="6"/>
    </row>
    <row r="351" spans="16:39" s="4" customFormat="1" ht="15" customHeight="1" x14ac:dyDescent="0.2">
      <c r="P351" s="5"/>
      <c r="R351" s="173"/>
      <c r="T351" s="6"/>
      <c r="U351" s="6"/>
      <c r="V351" s="6"/>
      <c r="W351" s="6"/>
      <c r="X351" s="6"/>
      <c r="Y351" s="6"/>
      <c r="Z351" s="6"/>
      <c r="AA351" s="6"/>
      <c r="AB351" s="6"/>
      <c r="AC351" s="6"/>
      <c r="AD351" s="6"/>
      <c r="AE351" s="6"/>
      <c r="AF351" s="6"/>
      <c r="AG351" s="6"/>
      <c r="AH351" s="6"/>
      <c r="AI351" s="6"/>
      <c r="AJ351" s="6"/>
      <c r="AK351" s="6"/>
      <c r="AL351" s="6"/>
      <c r="AM351" s="6"/>
    </row>
    <row r="352" spans="16:39" s="4" customFormat="1" ht="15" customHeight="1" x14ac:dyDescent="0.2">
      <c r="P352" s="5"/>
      <c r="R352" s="173"/>
      <c r="T352" s="6"/>
      <c r="U352" s="6"/>
      <c r="V352" s="6"/>
      <c r="W352" s="6"/>
      <c r="X352" s="6"/>
      <c r="Y352" s="6"/>
      <c r="Z352" s="6"/>
      <c r="AA352" s="6"/>
      <c r="AB352" s="6"/>
      <c r="AC352" s="6"/>
      <c r="AD352" s="6"/>
      <c r="AE352" s="6"/>
      <c r="AF352" s="6"/>
      <c r="AG352" s="6"/>
      <c r="AH352" s="6"/>
      <c r="AI352" s="6"/>
      <c r="AJ352" s="6"/>
      <c r="AK352" s="6"/>
      <c r="AL352" s="6"/>
      <c r="AM352" s="6"/>
    </row>
    <row r="353" spans="16:39" s="4" customFormat="1" ht="15" customHeight="1" x14ac:dyDescent="0.2">
      <c r="P353" s="5"/>
      <c r="R353" s="173"/>
      <c r="T353" s="6"/>
      <c r="U353" s="6"/>
      <c r="V353" s="6"/>
      <c r="W353" s="6"/>
      <c r="X353" s="6"/>
      <c r="Y353" s="6"/>
      <c r="Z353" s="6"/>
      <c r="AA353" s="6"/>
      <c r="AB353" s="6"/>
      <c r="AC353" s="6"/>
      <c r="AD353" s="6"/>
      <c r="AE353" s="6"/>
      <c r="AF353" s="6"/>
      <c r="AG353" s="6"/>
      <c r="AH353" s="6"/>
      <c r="AI353" s="6"/>
      <c r="AJ353" s="6"/>
      <c r="AK353" s="6"/>
      <c r="AL353" s="6"/>
      <c r="AM353" s="6"/>
    </row>
    <row r="354" spans="16:39" s="4" customFormat="1" ht="15" customHeight="1" x14ac:dyDescent="0.2">
      <c r="P354" s="5"/>
      <c r="R354" s="173"/>
      <c r="T354" s="6"/>
      <c r="U354" s="6"/>
      <c r="V354" s="6"/>
      <c r="W354" s="6"/>
      <c r="X354" s="6"/>
      <c r="Y354" s="6"/>
      <c r="Z354" s="6"/>
      <c r="AA354" s="6"/>
      <c r="AB354" s="6"/>
      <c r="AC354" s="6"/>
      <c r="AD354" s="6"/>
      <c r="AE354" s="6"/>
      <c r="AF354" s="6"/>
      <c r="AG354" s="6"/>
      <c r="AH354" s="6"/>
      <c r="AI354" s="6"/>
      <c r="AJ354" s="6"/>
      <c r="AK354" s="6"/>
      <c r="AL354" s="6"/>
      <c r="AM354" s="6"/>
    </row>
    <row r="355" spans="16:39" s="4" customFormat="1" ht="15" customHeight="1" x14ac:dyDescent="0.2">
      <c r="P355" s="5"/>
      <c r="R355" s="173"/>
      <c r="T355" s="6"/>
      <c r="U355" s="6"/>
      <c r="V355" s="6"/>
      <c r="W355" s="6"/>
      <c r="X355" s="6"/>
      <c r="Y355" s="6"/>
      <c r="Z355" s="6"/>
      <c r="AA355" s="6"/>
      <c r="AB355" s="6"/>
      <c r="AC355" s="6"/>
      <c r="AD355" s="6"/>
      <c r="AE355" s="6"/>
      <c r="AF355" s="6"/>
      <c r="AG355" s="6"/>
      <c r="AH355" s="6"/>
      <c r="AI355" s="6"/>
      <c r="AJ355" s="6"/>
      <c r="AK355" s="6"/>
      <c r="AL355" s="6"/>
      <c r="AM355" s="6"/>
    </row>
    <row r="356" spans="16:39" s="4" customFormat="1" ht="15" customHeight="1" x14ac:dyDescent="0.2">
      <c r="P356" s="5"/>
      <c r="R356" s="173"/>
      <c r="T356" s="6"/>
      <c r="U356" s="6"/>
      <c r="V356" s="6"/>
      <c r="W356" s="6"/>
      <c r="X356" s="6"/>
      <c r="Y356" s="6"/>
      <c r="Z356" s="6"/>
      <c r="AA356" s="6"/>
      <c r="AB356" s="6"/>
      <c r="AC356" s="6"/>
      <c r="AD356" s="6"/>
      <c r="AE356" s="6"/>
      <c r="AF356" s="6"/>
      <c r="AG356" s="6"/>
      <c r="AH356" s="6"/>
      <c r="AI356" s="6"/>
      <c r="AJ356" s="6"/>
      <c r="AK356" s="6"/>
      <c r="AL356" s="6"/>
      <c r="AM356" s="6"/>
    </row>
    <row r="357" spans="16:39" s="4" customFormat="1" ht="15" customHeight="1" x14ac:dyDescent="0.2">
      <c r="P357" s="5"/>
      <c r="R357" s="173"/>
      <c r="T357" s="6"/>
      <c r="U357" s="6"/>
      <c r="V357" s="6"/>
      <c r="W357" s="6"/>
      <c r="X357" s="6"/>
      <c r="Y357" s="6"/>
      <c r="Z357" s="6"/>
      <c r="AA357" s="6"/>
      <c r="AB357" s="6"/>
      <c r="AC357" s="6"/>
      <c r="AD357" s="6"/>
      <c r="AE357" s="6"/>
      <c r="AF357" s="6"/>
      <c r="AG357" s="6"/>
      <c r="AH357" s="6"/>
      <c r="AI357" s="6"/>
      <c r="AJ357" s="6"/>
      <c r="AK357" s="6"/>
      <c r="AL357" s="6"/>
      <c r="AM357" s="6"/>
    </row>
    <row r="358" spans="16:39" s="4" customFormat="1" ht="15" customHeight="1" x14ac:dyDescent="0.2">
      <c r="P358" s="5"/>
      <c r="R358" s="173"/>
      <c r="T358" s="6"/>
      <c r="U358" s="6"/>
      <c r="V358" s="6"/>
      <c r="W358" s="6"/>
      <c r="X358" s="6"/>
      <c r="Y358" s="6"/>
      <c r="Z358" s="6"/>
      <c r="AA358" s="6"/>
      <c r="AB358" s="6"/>
      <c r="AC358" s="6"/>
      <c r="AD358" s="6"/>
      <c r="AE358" s="6"/>
      <c r="AF358" s="6"/>
      <c r="AG358" s="6"/>
      <c r="AH358" s="6"/>
      <c r="AI358" s="6"/>
      <c r="AJ358" s="6"/>
      <c r="AK358" s="6"/>
      <c r="AL358" s="6"/>
      <c r="AM358" s="6"/>
    </row>
    <row r="359" spans="16:39" s="4" customFormat="1" ht="15" customHeight="1" x14ac:dyDescent="0.2">
      <c r="P359" s="5"/>
      <c r="R359" s="173"/>
      <c r="T359" s="6"/>
      <c r="U359" s="6"/>
      <c r="V359" s="6"/>
      <c r="W359" s="6"/>
      <c r="X359" s="6"/>
      <c r="Y359" s="6"/>
      <c r="Z359" s="6"/>
      <c r="AA359" s="6"/>
      <c r="AB359" s="6"/>
      <c r="AC359" s="6"/>
      <c r="AD359" s="6"/>
      <c r="AE359" s="6"/>
      <c r="AF359" s="6"/>
      <c r="AG359" s="6"/>
      <c r="AH359" s="6"/>
      <c r="AI359" s="6"/>
      <c r="AJ359" s="6"/>
      <c r="AK359" s="6"/>
      <c r="AL359" s="6"/>
      <c r="AM359" s="6"/>
    </row>
    <row r="360" spans="16:39" s="4" customFormat="1" ht="15" customHeight="1" x14ac:dyDescent="0.2">
      <c r="P360" s="5"/>
      <c r="R360" s="173"/>
      <c r="T360" s="6"/>
      <c r="U360" s="6"/>
      <c r="V360" s="6"/>
      <c r="W360" s="6"/>
      <c r="X360" s="6"/>
      <c r="Y360" s="6"/>
      <c r="Z360" s="6"/>
      <c r="AA360" s="6"/>
      <c r="AB360" s="6"/>
      <c r="AC360" s="6"/>
      <c r="AD360" s="6"/>
      <c r="AE360" s="6"/>
      <c r="AF360" s="6"/>
      <c r="AG360" s="6"/>
      <c r="AH360" s="6"/>
      <c r="AI360" s="6"/>
      <c r="AJ360" s="6"/>
      <c r="AK360" s="6"/>
      <c r="AL360" s="6"/>
      <c r="AM360" s="6"/>
    </row>
    <row r="361" spans="16:39" s="4" customFormat="1" ht="15" customHeight="1" x14ac:dyDescent="0.2">
      <c r="P361" s="5"/>
      <c r="R361" s="173"/>
      <c r="T361" s="6"/>
      <c r="U361" s="6"/>
      <c r="V361" s="6"/>
      <c r="W361" s="6"/>
      <c r="X361" s="6"/>
      <c r="Y361" s="6"/>
      <c r="Z361" s="6"/>
      <c r="AA361" s="6"/>
      <c r="AB361" s="6"/>
      <c r="AC361" s="6"/>
      <c r="AD361" s="6"/>
      <c r="AE361" s="6"/>
      <c r="AF361" s="6"/>
      <c r="AG361" s="6"/>
      <c r="AH361" s="6"/>
      <c r="AI361" s="6"/>
      <c r="AJ361" s="6"/>
      <c r="AK361" s="6"/>
      <c r="AL361" s="6"/>
      <c r="AM361" s="6"/>
    </row>
    <row r="362" spans="16:39" s="4" customFormat="1" ht="15" customHeight="1" x14ac:dyDescent="0.2">
      <c r="P362" s="5"/>
      <c r="R362" s="173"/>
      <c r="T362" s="6"/>
      <c r="U362" s="6"/>
      <c r="V362" s="6"/>
      <c r="W362" s="6"/>
      <c r="X362" s="6"/>
      <c r="Y362" s="6"/>
      <c r="Z362" s="6"/>
      <c r="AA362" s="6"/>
      <c r="AB362" s="6"/>
      <c r="AC362" s="6"/>
      <c r="AD362" s="6"/>
      <c r="AE362" s="6"/>
      <c r="AF362" s="6"/>
      <c r="AG362" s="6"/>
      <c r="AH362" s="6"/>
      <c r="AI362" s="6"/>
      <c r="AJ362" s="6"/>
      <c r="AK362" s="6"/>
      <c r="AL362" s="6"/>
      <c r="AM362" s="6"/>
    </row>
    <row r="363" spans="16:39" s="4" customFormat="1" ht="15" customHeight="1" x14ac:dyDescent="0.2">
      <c r="P363" s="5"/>
      <c r="R363" s="173"/>
      <c r="T363" s="6"/>
      <c r="U363" s="6"/>
      <c r="V363" s="6"/>
      <c r="W363" s="6"/>
      <c r="X363" s="6"/>
      <c r="Y363" s="6"/>
      <c r="Z363" s="6"/>
      <c r="AA363" s="6"/>
      <c r="AB363" s="6"/>
      <c r="AC363" s="6"/>
      <c r="AD363" s="6"/>
      <c r="AE363" s="6"/>
      <c r="AF363" s="6"/>
      <c r="AG363" s="6"/>
      <c r="AH363" s="6"/>
      <c r="AI363" s="6"/>
      <c r="AJ363" s="6"/>
      <c r="AK363" s="6"/>
      <c r="AL363" s="6"/>
      <c r="AM363" s="6"/>
    </row>
    <row r="364" spans="16:39" s="4" customFormat="1" ht="15" customHeight="1" x14ac:dyDescent="0.2">
      <c r="P364" s="5"/>
      <c r="R364" s="173"/>
      <c r="T364" s="6"/>
      <c r="U364" s="6"/>
      <c r="V364" s="6"/>
      <c r="W364" s="6"/>
      <c r="X364" s="6"/>
      <c r="Y364" s="6"/>
      <c r="Z364" s="6"/>
      <c r="AA364" s="6"/>
      <c r="AB364" s="6"/>
      <c r="AC364" s="6"/>
      <c r="AD364" s="6"/>
      <c r="AE364" s="6"/>
      <c r="AF364" s="6"/>
      <c r="AG364" s="6"/>
      <c r="AH364" s="6"/>
      <c r="AI364" s="6"/>
      <c r="AJ364" s="6"/>
      <c r="AK364" s="6"/>
      <c r="AL364" s="6"/>
      <c r="AM364" s="6"/>
    </row>
    <row r="365" spans="16:39" s="4" customFormat="1" ht="15" customHeight="1" x14ac:dyDescent="0.2">
      <c r="P365" s="5"/>
      <c r="R365" s="173"/>
      <c r="T365" s="6"/>
      <c r="U365" s="6"/>
      <c r="V365" s="6"/>
      <c r="W365" s="6"/>
      <c r="X365" s="6"/>
      <c r="Y365" s="6"/>
      <c r="Z365" s="6"/>
      <c r="AA365" s="6"/>
      <c r="AB365" s="6"/>
      <c r="AC365" s="6"/>
      <c r="AD365" s="6"/>
      <c r="AE365" s="6"/>
      <c r="AF365" s="6"/>
      <c r="AG365" s="6"/>
      <c r="AH365" s="6"/>
      <c r="AI365" s="6"/>
      <c r="AJ365" s="6"/>
      <c r="AK365" s="6"/>
      <c r="AL365" s="6"/>
      <c r="AM365" s="6"/>
    </row>
    <row r="366" spans="16:39" s="4" customFormat="1" ht="15" customHeight="1" x14ac:dyDescent="0.2">
      <c r="P366" s="5"/>
      <c r="R366" s="173"/>
      <c r="T366" s="6"/>
      <c r="U366" s="6"/>
      <c r="V366" s="6"/>
      <c r="W366" s="6"/>
      <c r="X366" s="6"/>
      <c r="Y366" s="6"/>
      <c r="Z366" s="6"/>
      <c r="AA366" s="6"/>
      <c r="AB366" s="6"/>
      <c r="AC366" s="6"/>
      <c r="AD366" s="6"/>
      <c r="AE366" s="6"/>
      <c r="AF366" s="6"/>
      <c r="AG366" s="6"/>
      <c r="AH366" s="6"/>
      <c r="AI366" s="6"/>
      <c r="AJ366" s="6"/>
      <c r="AK366" s="6"/>
      <c r="AL366" s="6"/>
      <c r="AM366" s="6"/>
    </row>
    <row r="367" spans="16:39" s="4" customFormat="1" ht="15" customHeight="1" x14ac:dyDescent="0.2">
      <c r="P367" s="5"/>
      <c r="R367" s="173"/>
      <c r="T367" s="6"/>
      <c r="U367" s="6"/>
      <c r="V367" s="6"/>
      <c r="W367" s="6"/>
      <c r="X367" s="6"/>
      <c r="Y367" s="6"/>
      <c r="Z367" s="6"/>
      <c r="AA367" s="6"/>
      <c r="AB367" s="6"/>
      <c r="AC367" s="6"/>
      <c r="AD367" s="6"/>
      <c r="AE367" s="6"/>
      <c r="AF367" s="6"/>
      <c r="AG367" s="6"/>
      <c r="AH367" s="6"/>
      <c r="AI367" s="6"/>
      <c r="AJ367" s="6"/>
      <c r="AK367" s="6"/>
      <c r="AL367" s="6"/>
      <c r="AM367" s="6"/>
    </row>
    <row r="368" spans="16:39" s="4" customFormat="1" ht="15" customHeight="1" x14ac:dyDescent="0.2">
      <c r="P368" s="5"/>
      <c r="R368" s="173"/>
      <c r="T368" s="6"/>
      <c r="U368" s="6"/>
      <c r="V368" s="6"/>
      <c r="W368" s="6"/>
      <c r="X368" s="6"/>
      <c r="Y368" s="6"/>
      <c r="Z368" s="6"/>
      <c r="AA368" s="6"/>
      <c r="AB368" s="6"/>
      <c r="AC368" s="6"/>
      <c r="AD368" s="6"/>
      <c r="AE368" s="6"/>
      <c r="AF368" s="6"/>
      <c r="AG368" s="6"/>
      <c r="AH368" s="6"/>
      <c r="AI368" s="6"/>
      <c r="AJ368" s="6"/>
      <c r="AK368" s="6"/>
      <c r="AL368" s="6"/>
      <c r="AM368" s="6"/>
    </row>
    <row r="369" spans="16:39" s="4" customFormat="1" ht="15" customHeight="1" x14ac:dyDescent="0.2">
      <c r="P369" s="5"/>
      <c r="R369" s="173"/>
      <c r="T369" s="6"/>
      <c r="U369" s="6"/>
      <c r="V369" s="6"/>
      <c r="W369" s="6"/>
      <c r="X369" s="6"/>
      <c r="Y369" s="6"/>
      <c r="Z369" s="6"/>
      <c r="AA369" s="6"/>
      <c r="AB369" s="6"/>
      <c r="AC369" s="6"/>
      <c r="AD369" s="6"/>
      <c r="AE369" s="6"/>
      <c r="AF369" s="6"/>
      <c r="AG369" s="6"/>
      <c r="AH369" s="6"/>
      <c r="AI369" s="6"/>
      <c r="AJ369" s="6"/>
      <c r="AK369" s="6"/>
      <c r="AL369" s="6"/>
      <c r="AM369" s="6"/>
    </row>
    <row r="370" spans="16:39" s="4" customFormat="1" ht="15" customHeight="1" x14ac:dyDescent="0.2">
      <c r="P370" s="5"/>
      <c r="R370" s="173"/>
      <c r="T370" s="6"/>
      <c r="U370" s="6"/>
      <c r="V370" s="6"/>
      <c r="W370" s="6"/>
      <c r="X370" s="6"/>
      <c r="Y370" s="6"/>
      <c r="Z370" s="6"/>
      <c r="AA370" s="6"/>
      <c r="AB370" s="6"/>
      <c r="AC370" s="6"/>
      <c r="AD370" s="6"/>
      <c r="AE370" s="6"/>
      <c r="AF370" s="6"/>
      <c r="AG370" s="6"/>
      <c r="AH370" s="6"/>
      <c r="AI370" s="6"/>
      <c r="AJ370" s="6"/>
      <c r="AK370" s="6"/>
      <c r="AL370" s="6"/>
      <c r="AM370" s="6"/>
    </row>
    <row r="371" spans="16:39" s="4" customFormat="1" ht="15" customHeight="1" x14ac:dyDescent="0.2">
      <c r="P371" s="5"/>
      <c r="R371" s="173"/>
      <c r="T371" s="6"/>
      <c r="U371" s="6"/>
      <c r="V371" s="6"/>
      <c r="W371" s="6"/>
      <c r="X371" s="6"/>
      <c r="Y371" s="6"/>
      <c r="Z371" s="6"/>
      <c r="AA371" s="6"/>
      <c r="AB371" s="6"/>
      <c r="AC371" s="6"/>
      <c r="AD371" s="6"/>
      <c r="AE371" s="6"/>
      <c r="AF371" s="6"/>
      <c r="AG371" s="6"/>
      <c r="AH371" s="6"/>
      <c r="AI371" s="6"/>
      <c r="AJ371" s="6"/>
      <c r="AK371" s="6"/>
      <c r="AL371" s="6"/>
      <c r="AM371" s="6"/>
    </row>
    <row r="372" spans="16:39" s="4" customFormat="1" ht="15" customHeight="1" x14ac:dyDescent="0.2">
      <c r="P372" s="5"/>
      <c r="R372" s="173"/>
      <c r="T372" s="6"/>
      <c r="U372" s="6"/>
      <c r="V372" s="6"/>
      <c r="W372" s="6"/>
      <c r="X372" s="6"/>
      <c r="Y372" s="6"/>
      <c r="Z372" s="6"/>
      <c r="AA372" s="6"/>
      <c r="AB372" s="6"/>
      <c r="AC372" s="6"/>
      <c r="AD372" s="6"/>
      <c r="AE372" s="6"/>
      <c r="AF372" s="6"/>
      <c r="AG372" s="6"/>
      <c r="AH372" s="6"/>
      <c r="AI372" s="6"/>
      <c r="AJ372" s="6"/>
      <c r="AK372" s="6"/>
      <c r="AL372" s="6"/>
      <c r="AM372" s="6"/>
    </row>
    <row r="373" spans="16:39" s="4" customFormat="1" ht="15" customHeight="1" x14ac:dyDescent="0.2">
      <c r="P373" s="5"/>
      <c r="R373" s="173"/>
      <c r="T373" s="6"/>
      <c r="U373" s="6"/>
      <c r="V373" s="6"/>
      <c r="W373" s="6"/>
      <c r="X373" s="6"/>
      <c r="Y373" s="6"/>
      <c r="Z373" s="6"/>
      <c r="AA373" s="6"/>
      <c r="AB373" s="6"/>
      <c r="AC373" s="6"/>
      <c r="AD373" s="6"/>
      <c r="AE373" s="6"/>
      <c r="AF373" s="6"/>
      <c r="AG373" s="6"/>
      <c r="AH373" s="6"/>
      <c r="AI373" s="6"/>
      <c r="AJ373" s="6"/>
      <c r="AK373" s="6"/>
      <c r="AL373" s="6"/>
      <c r="AM373" s="6"/>
    </row>
    <row r="374" spans="16:39" s="4" customFormat="1" ht="15" customHeight="1" x14ac:dyDescent="0.2">
      <c r="P374" s="5"/>
      <c r="R374" s="173"/>
      <c r="T374" s="6"/>
      <c r="U374" s="6"/>
      <c r="V374" s="6"/>
      <c r="W374" s="6"/>
      <c r="X374" s="6"/>
      <c r="Y374" s="6"/>
      <c r="Z374" s="6"/>
      <c r="AA374" s="6"/>
      <c r="AB374" s="6"/>
      <c r="AC374" s="6"/>
      <c r="AD374" s="6"/>
      <c r="AE374" s="6"/>
      <c r="AF374" s="6"/>
      <c r="AG374" s="6"/>
      <c r="AH374" s="6"/>
      <c r="AI374" s="6"/>
      <c r="AJ374" s="6"/>
      <c r="AK374" s="6"/>
      <c r="AL374" s="6"/>
      <c r="AM374" s="6"/>
    </row>
    <row r="375" spans="16:39" s="4" customFormat="1" ht="15" customHeight="1" x14ac:dyDescent="0.2">
      <c r="P375" s="5"/>
      <c r="R375" s="173"/>
      <c r="T375" s="6"/>
      <c r="U375" s="6"/>
      <c r="V375" s="6"/>
      <c r="W375" s="6"/>
      <c r="X375" s="6"/>
      <c r="Y375" s="6"/>
      <c r="Z375" s="6"/>
      <c r="AA375" s="6"/>
      <c r="AB375" s="6"/>
      <c r="AC375" s="6"/>
      <c r="AD375" s="6"/>
      <c r="AE375" s="6"/>
      <c r="AF375" s="6"/>
      <c r="AG375" s="6"/>
      <c r="AH375" s="6"/>
      <c r="AI375" s="6"/>
      <c r="AJ375" s="6"/>
      <c r="AK375" s="6"/>
      <c r="AL375" s="6"/>
      <c r="AM375" s="6"/>
    </row>
    <row r="376" spans="16:39" s="4" customFormat="1" ht="15" customHeight="1" x14ac:dyDescent="0.2">
      <c r="P376" s="5"/>
      <c r="R376" s="173"/>
      <c r="T376" s="6"/>
      <c r="U376" s="6"/>
      <c r="V376" s="6"/>
      <c r="W376" s="6"/>
      <c r="X376" s="6"/>
      <c r="Y376" s="6"/>
      <c r="Z376" s="6"/>
      <c r="AA376" s="6"/>
      <c r="AB376" s="6"/>
      <c r="AC376" s="6"/>
      <c r="AD376" s="6"/>
      <c r="AE376" s="6"/>
      <c r="AF376" s="6"/>
      <c r="AG376" s="6"/>
      <c r="AH376" s="6"/>
      <c r="AI376" s="6"/>
      <c r="AJ376" s="6"/>
      <c r="AK376" s="6"/>
      <c r="AL376" s="6"/>
      <c r="AM376" s="6"/>
    </row>
    <row r="377" spans="16:39" s="4" customFormat="1" ht="15" customHeight="1" x14ac:dyDescent="0.2">
      <c r="P377" s="5"/>
      <c r="R377" s="173"/>
      <c r="T377" s="6"/>
      <c r="U377" s="6"/>
      <c r="V377" s="6"/>
      <c r="W377" s="6"/>
      <c r="X377" s="6"/>
      <c r="Y377" s="6"/>
      <c r="Z377" s="6"/>
      <c r="AA377" s="6"/>
      <c r="AB377" s="6"/>
      <c r="AC377" s="6"/>
      <c r="AD377" s="6"/>
      <c r="AE377" s="6"/>
      <c r="AF377" s="6"/>
      <c r="AG377" s="6"/>
      <c r="AH377" s="6"/>
      <c r="AI377" s="6"/>
      <c r="AJ377" s="6"/>
      <c r="AK377" s="6"/>
      <c r="AL377" s="6"/>
      <c r="AM377" s="6"/>
    </row>
    <row r="378" spans="16:39" s="4" customFormat="1" ht="15" customHeight="1" x14ac:dyDescent="0.2">
      <c r="P378" s="5"/>
      <c r="R378" s="173"/>
      <c r="T378" s="6"/>
      <c r="U378" s="6"/>
      <c r="V378" s="6"/>
      <c r="W378" s="6"/>
      <c r="X378" s="6"/>
      <c r="Y378" s="6"/>
      <c r="Z378" s="6"/>
      <c r="AA378" s="6"/>
      <c r="AB378" s="6"/>
      <c r="AC378" s="6"/>
      <c r="AD378" s="6"/>
      <c r="AE378" s="6"/>
      <c r="AF378" s="6"/>
      <c r="AG378" s="6"/>
      <c r="AH378" s="6"/>
      <c r="AI378" s="6"/>
      <c r="AJ378" s="6"/>
      <c r="AK378" s="6"/>
      <c r="AL378" s="6"/>
      <c r="AM378" s="6"/>
    </row>
    <row r="379" spans="16:39" s="4" customFormat="1" ht="15" customHeight="1" x14ac:dyDescent="0.2">
      <c r="P379" s="5"/>
      <c r="R379" s="173"/>
      <c r="T379" s="6"/>
      <c r="U379" s="6"/>
      <c r="V379" s="6"/>
      <c r="W379" s="6"/>
      <c r="X379" s="6"/>
      <c r="Y379" s="6"/>
      <c r="Z379" s="6"/>
      <c r="AA379" s="6"/>
      <c r="AB379" s="6"/>
      <c r="AC379" s="6"/>
      <c r="AD379" s="6"/>
      <c r="AE379" s="6"/>
      <c r="AF379" s="6"/>
      <c r="AG379" s="6"/>
      <c r="AH379" s="6"/>
      <c r="AI379" s="6"/>
      <c r="AJ379" s="6"/>
      <c r="AK379" s="6"/>
      <c r="AL379" s="6"/>
      <c r="AM379" s="6"/>
    </row>
    <row r="380" spans="16:39" s="4" customFormat="1" ht="15" customHeight="1" x14ac:dyDescent="0.2">
      <c r="P380" s="5"/>
      <c r="R380" s="173"/>
      <c r="T380" s="6"/>
      <c r="U380" s="6"/>
      <c r="V380" s="6"/>
      <c r="W380" s="6"/>
      <c r="X380" s="6"/>
      <c r="Y380" s="6"/>
      <c r="Z380" s="6"/>
      <c r="AA380" s="6"/>
      <c r="AB380" s="6"/>
      <c r="AC380" s="6"/>
      <c r="AD380" s="6"/>
      <c r="AE380" s="6"/>
      <c r="AF380" s="6"/>
      <c r="AG380" s="6"/>
      <c r="AH380" s="6"/>
      <c r="AI380" s="6"/>
      <c r="AJ380" s="6"/>
      <c r="AK380" s="6"/>
      <c r="AL380" s="6"/>
      <c r="AM380" s="6"/>
    </row>
    <row r="381" spans="16:39" s="4" customFormat="1" ht="15" customHeight="1" x14ac:dyDescent="0.2">
      <c r="P381" s="5"/>
      <c r="R381" s="173"/>
      <c r="T381" s="6"/>
      <c r="U381" s="6"/>
      <c r="V381" s="6"/>
      <c r="W381" s="6"/>
      <c r="X381" s="6"/>
      <c r="Y381" s="6"/>
      <c r="Z381" s="6"/>
      <c r="AA381" s="6"/>
      <c r="AB381" s="6"/>
      <c r="AC381" s="6"/>
      <c r="AD381" s="6"/>
      <c r="AE381" s="6"/>
      <c r="AF381" s="6"/>
      <c r="AG381" s="6"/>
      <c r="AH381" s="6"/>
      <c r="AI381" s="6"/>
      <c r="AJ381" s="6"/>
      <c r="AK381" s="6"/>
      <c r="AL381" s="6"/>
      <c r="AM381" s="6"/>
    </row>
    <row r="382" spans="16:39" s="4" customFormat="1" ht="15" customHeight="1" x14ac:dyDescent="0.2">
      <c r="P382" s="5"/>
      <c r="R382" s="173"/>
      <c r="T382" s="6"/>
      <c r="U382" s="6"/>
      <c r="V382" s="6"/>
      <c r="W382" s="6"/>
      <c r="X382" s="6"/>
      <c r="Y382" s="6"/>
      <c r="Z382" s="6"/>
      <c r="AA382" s="6"/>
      <c r="AB382" s="6"/>
      <c r="AC382" s="6"/>
      <c r="AD382" s="6"/>
      <c r="AE382" s="6"/>
      <c r="AF382" s="6"/>
      <c r="AG382" s="6"/>
      <c r="AH382" s="6"/>
      <c r="AI382" s="6"/>
      <c r="AJ382" s="6"/>
      <c r="AK382" s="6"/>
      <c r="AL382" s="6"/>
      <c r="AM382" s="6"/>
    </row>
    <row r="383" spans="16:39" s="4" customFormat="1" ht="15" customHeight="1" x14ac:dyDescent="0.2">
      <c r="P383" s="5"/>
      <c r="R383" s="173"/>
      <c r="T383" s="6"/>
      <c r="U383" s="6"/>
      <c r="V383" s="6"/>
      <c r="W383" s="6"/>
      <c r="X383" s="6"/>
      <c r="Y383" s="6"/>
      <c r="Z383" s="6"/>
      <c r="AA383" s="6"/>
      <c r="AB383" s="6"/>
      <c r="AC383" s="6"/>
      <c r="AD383" s="6"/>
      <c r="AE383" s="6"/>
      <c r="AF383" s="6"/>
      <c r="AG383" s="6"/>
      <c r="AH383" s="6"/>
      <c r="AI383" s="6"/>
      <c r="AJ383" s="6"/>
      <c r="AK383" s="6"/>
      <c r="AL383" s="6"/>
      <c r="AM383" s="6"/>
    </row>
    <row r="384" spans="16:39" s="4" customFormat="1" ht="15" customHeight="1" x14ac:dyDescent="0.2">
      <c r="P384" s="5"/>
      <c r="R384" s="173"/>
      <c r="T384" s="6"/>
      <c r="U384" s="6"/>
      <c r="V384" s="6"/>
      <c r="W384" s="6"/>
      <c r="X384" s="6"/>
      <c r="Y384" s="6"/>
      <c r="Z384" s="6"/>
      <c r="AA384" s="6"/>
      <c r="AB384" s="6"/>
      <c r="AC384" s="6"/>
      <c r="AD384" s="6"/>
      <c r="AE384" s="6"/>
      <c r="AF384" s="6"/>
      <c r="AG384" s="6"/>
      <c r="AH384" s="6"/>
      <c r="AI384" s="6"/>
      <c r="AJ384" s="6"/>
      <c r="AK384" s="6"/>
      <c r="AL384" s="6"/>
      <c r="AM384" s="6"/>
    </row>
    <row r="385" spans="16:39" s="4" customFormat="1" ht="15" customHeight="1" x14ac:dyDescent="0.2">
      <c r="P385" s="5"/>
      <c r="R385" s="173"/>
      <c r="T385" s="6"/>
      <c r="U385" s="6"/>
      <c r="V385" s="6"/>
      <c r="W385" s="6"/>
      <c r="X385" s="6"/>
      <c r="Y385" s="6"/>
      <c r="Z385" s="6"/>
      <c r="AA385" s="6"/>
      <c r="AB385" s="6"/>
      <c r="AC385" s="6"/>
      <c r="AD385" s="6"/>
      <c r="AE385" s="6"/>
      <c r="AF385" s="6"/>
      <c r="AG385" s="6"/>
      <c r="AH385" s="6"/>
      <c r="AI385" s="6"/>
      <c r="AJ385" s="6"/>
      <c r="AK385" s="6"/>
      <c r="AL385" s="6"/>
      <c r="AM385" s="6"/>
    </row>
    <row r="386" spans="16:39" s="4" customFormat="1" ht="15" customHeight="1" x14ac:dyDescent="0.2">
      <c r="P386" s="5"/>
      <c r="R386" s="173"/>
      <c r="T386" s="6"/>
      <c r="U386" s="6"/>
      <c r="V386" s="6"/>
      <c r="W386" s="6"/>
      <c r="X386" s="6"/>
      <c r="Y386" s="6"/>
      <c r="Z386" s="6"/>
      <c r="AA386" s="6"/>
      <c r="AB386" s="6"/>
      <c r="AC386" s="6"/>
      <c r="AD386" s="6"/>
      <c r="AE386" s="6"/>
      <c r="AF386" s="6"/>
      <c r="AG386" s="6"/>
      <c r="AH386" s="6"/>
      <c r="AI386" s="6"/>
      <c r="AJ386" s="6"/>
      <c r="AK386" s="6"/>
      <c r="AL386" s="6"/>
      <c r="AM386" s="6"/>
    </row>
    <row r="387" spans="16:39" s="4" customFormat="1" ht="15" customHeight="1" x14ac:dyDescent="0.2">
      <c r="P387" s="5"/>
      <c r="R387" s="173"/>
      <c r="T387" s="6"/>
      <c r="U387" s="6"/>
      <c r="V387" s="6"/>
      <c r="W387" s="6"/>
      <c r="X387" s="6"/>
      <c r="Y387" s="6"/>
      <c r="Z387" s="6"/>
      <c r="AA387" s="6"/>
      <c r="AB387" s="6"/>
      <c r="AC387" s="6"/>
      <c r="AD387" s="6"/>
      <c r="AE387" s="6"/>
      <c r="AF387" s="6"/>
      <c r="AG387" s="6"/>
      <c r="AH387" s="6"/>
      <c r="AI387" s="6"/>
      <c r="AJ387" s="6"/>
      <c r="AK387" s="6"/>
      <c r="AL387" s="6"/>
      <c r="AM387" s="6"/>
    </row>
    <row r="388" spans="16:39" s="4" customFormat="1" ht="15" customHeight="1" x14ac:dyDescent="0.2">
      <c r="P388" s="5"/>
      <c r="R388" s="173"/>
      <c r="T388" s="6"/>
      <c r="U388" s="6"/>
      <c r="V388" s="6"/>
      <c r="W388" s="6"/>
      <c r="X388" s="6"/>
      <c r="Y388" s="6"/>
      <c r="Z388" s="6"/>
      <c r="AA388" s="6"/>
      <c r="AB388" s="6"/>
      <c r="AC388" s="6"/>
      <c r="AD388" s="6"/>
      <c r="AE388" s="6"/>
      <c r="AF388" s="6"/>
      <c r="AG388" s="6"/>
      <c r="AH388" s="6"/>
      <c r="AI388" s="6"/>
      <c r="AJ388" s="6"/>
      <c r="AK388" s="6"/>
      <c r="AL388" s="6"/>
      <c r="AM388" s="6"/>
    </row>
    <row r="389" spans="16:39" s="4" customFormat="1" ht="15" customHeight="1" x14ac:dyDescent="0.2">
      <c r="P389" s="5"/>
      <c r="R389" s="173"/>
      <c r="T389" s="6"/>
      <c r="U389" s="6"/>
      <c r="V389" s="6"/>
      <c r="W389" s="6"/>
      <c r="X389" s="6"/>
      <c r="Y389" s="6"/>
      <c r="Z389" s="6"/>
      <c r="AA389" s="6"/>
      <c r="AB389" s="6"/>
      <c r="AC389" s="6"/>
      <c r="AD389" s="6"/>
      <c r="AE389" s="6"/>
      <c r="AF389" s="6"/>
      <c r="AG389" s="6"/>
      <c r="AH389" s="6"/>
      <c r="AI389" s="6"/>
      <c r="AJ389" s="6"/>
      <c r="AK389" s="6"/>
      <c r="AL389" s="6"/>
      <c r="AM389" s="6"/>
    </row>
    <row r="390" spans="16:39" s="4" customFormat="1" ht="15" customHeight="1" x14ac:dyDescent="0.2">
      <c r="P390" s="5"/>
      <c r="R390" s="173"/>
      <c r="T390" s="6"/>
      <c r="U390" s="6"/>
      <c r="V390" s="6"/>
      <c r="W390" s="6"/>
      <c r="X390" s="6"/>
      <c r="Y390" s="6"/>
      <c r="Z390" s="6"/>
      <c r="AA390" s="6"/>
      <c r="AB390" s="6"/>
      <c r="AC390" s="6"/>
      <c r="AD390" s="6"/>
      <c r="AE390" s="6"/>
      <c r="AF390" s="6"/>
      <c r="AG390" s="6"/>
      <c r="AH390" s="6"/>
      <c r="AI390" s="6"/>
      <c r="AJ390" s="6"/>
      <c r="AK390" s="6"/>
      <c r="AL390" s="6"/>
      <c r="AM390" s="6"/>
    </row>
    <row r="391" spans="16:39" s="4" customFormat="1" ht="15" customHeight="1" x14ac:dyDescent="0.2">
      <c r="P391" s="5"/>
      <c r="R391" s="173"/>
      <c r="T391" s="6"/>
      <c r="U391" s="6"/>
      <c r="V391" s="6"/>
      <c r="W391" s="6"/>
      <c r="X391" s="6"/>
      <c r="Y391" s="6"/>
      <c r="Z391" s="6"/>
      <c r="AA391" s="6"/>
      <c r="AB391" s="6"/>
      <c r="AC391" s="6"/>
      <c r="AD391" s="6"/>
      <c r="AE391" s="6"/>
      <c r="AF391" s="6"/>
      <c r="AG391" s="6"/>
      <c r="AH391" s="6"/>
      <c r="AI391" s="6"/>
      <c r="AJ391" s="6"/>
      <c r="AK391" s="6"/>
      <c r="AL391" s="6"/>
      <c r="AM391" s="6"/>
    </row>
    <row r="392" spans="16:39" s="4" customFormat="1" ht="15" customHeight="1" x14ac:dyDescent="0.2">
      <c r="P392" s="5"/>
      <c r="R392" s="173"/>
      <c r="T392" s="6"/>
      <c r="U392" s="6"/>
      <c r="V392" s="6"/>
      <c r="W392" s="6"/>
      <c r="X392" s="6"/>
      <c r="Y392" s="6"/>
      <c r="Z392" s="6"/>
      <c r="AA392" s="6"/>
      <c r="AB392" s="6"/>
      <c r="AC392" s="6"/>
      <c r="AD392" s="6"/>
      <c r="AE392" s="6"/>
      <c r="AF392" s="6"/>
      <c r="AG392" s="6"/>
      <c r="AH392" s="6"/>
      <c r="AI392" s="6"/>
      <c r="AJ392" s="6"/>
      <c r="AK392" s="6"/>
      <c r="AL392" s="6"/>
      <c r="AM392" s="6"/>
    </row>
    <row r="393" spans="16:39" s="4" customFormat="1" ht="15" customHeight="1" x14ac:dyDescent="0.2">
      <c r="P393" s="5"/>
      <c r="R393" s="173"/>
      <c r="T393" s="6"/>
      <c r="U393" s="6"/>
      <c r="V393" s="6"/>
      <c r="W393" s="6"/>
      <c r="X393" s="6"/>
      <c r="Y393" s="6"/>
      <c r="Z393" s="6"/>
      <c r="AA393" s="6"/>
      <c r="AB393" s="6"/>
      <c r="AC393" s="6"/>
      <c r="AD393" s="6"/>
      <c r="AE393" s="6"/>
      <c r="AF393" s="6"/>
      <c r="AG393" s="6"/>
      <c r="AH393" s="6"/>
      <c r="AI393" s="6"/>
      <c r="AJ393" s="6"/>
      <c r="AK393" s="6"/>
      <c r="AL393" s="6"/>
      <c r="AM393" s="6"/>
    </row>
    <row r="394" spans="16:39" s="4" customFormat="1" ht="15" customHeight="1" x14ac:dyDescent="0.2">
      <c r="P394" s="5"/>
      <c r="R394" s="173"/>
      <c r="T394" s="6"/>
      <c r="U394" s="6"/>
      <c r="V394" s="6"/>
      <c r="W394" s="6"/>
      <c r="X394" s="6"/>
      <c r="Y394" s="6"/>
      <c r="Z394" s="6"/>
      <c r="AA394" s="6"/>
      <c r="AB394" s="6"/>
      <c r="AC394" s="6"/>
      <c r="AD394" s="6"/>
      <c r="AE394" s="6"/>
      <c r="AF394" s="6"/>
      <c r="AG394" s="6"/>
      <c r="AH394" s="6"/>
      <c r="AI394" s="6"/>
      <c r="AJ394" s="6"/>
      <c r="AK394" s="6"/>
      <c r="AL394" s="6"/>
      <c r="AM394" s="6"/>
    </row>
    <row r="395" spans="16:39" s="4" customFormat="1" ht="15" customHeight="1" x14ac:dyDescent="0.2">
      <c r="P395" s="5"/>
      <c r="R395" s="173"/>
      <c r="T395" s="6"/>
      <c r="U395" s="6"/>
      <c r="V395" s="6"/>
      <c r="W395" s="6"/>
      <c r="X395" s="6"/>
      <c r="Y395" s="6"/>
      <c r="Z395" s="6"/>
      <c r="AA395" s="6"/>
      <c r="AB395" s="6"/>
      <c r="AC395" s="6"/>
      <c r="AD395" s="6"/>
      <c r="AE395" s="6"/>
      <c r="AF395" s="6"/>
      <c r="AG395" s="6"/>
      <c r="AH395" s="6"/>
      <c r="AI395" s="6"/>
      <c r="AJ395" s="6"/>
      <c r="AK395" s="6"/>
      <c r="AL395" s="6"/>
      <c r="AM395" s="6"/>
    </row>
    <row r="396" spans="16:39" s="4" customFormat="1" ht="15" customHeight="1" x14ac:dyDescent="0.2">
      <c r="P396" s="5"/>
      <c r="R396" s="173"/>
      <c r="T396" s="6"/>
      <c r="U396" s="6"/>
      <c r="V396" s="6"/>
      <c r="W396" s="6"/>
      <c r="X396" s="6"/>
      <c r="Y396" s="6"/>
      <c r="Z396" s="6"/>
      <c r="AA396" s="6"/>
      <c r="AB396" s="6"/>
      <c r="AC396" s="6"/>
      <c r="AD396" s="6"/>
      <c r="AE396" s="6"/>
      <c r="AF396" s="6"/>
      <c r="AG396" s="6"/>
      <c r="AH396" s="6"/>
      <c r="AI396" s="6"/>
      <c r="AJ396" s="6"/>
      <c r="AK396" s="6"/>
      <c r="AL396" s="6"/>
      <c r="AM396" s="6"/>
    </row>
    <row r="397" spans="16:39" s="4" customFormat="1" ht="15" customHeight="1" x14ac:dyDescent="0.2">
      <c r="P397" s="5"/>
      <c r="R397" s="173"/>
      <c r="T397" s="6"/>
      <c r="U397" s="6"/>
      <c r="V397" s="6"/>
      <c r="W397" s="6"/>
      <c r="X397" s="6"/>
      <c r="Y397" s="6"/>
      <c r="Z397" s="6"/>
      <c r="AA397" s="6"/>
      <c r="AB397" s="6"/>
      <c r="AC397" s="6"/>
      <c r="AD397" s="6"/>
      <c r="AE397" s="6"/>
      <c r="AF397" s="6"/>
      <c r="AG397" s="6"/>
      <c r="AH397" s="6"/>
      <c r="AI397" s="6"/>
      <c r="AJ397" s="6"/>
      <c r="AK397" s="6"/>
      <c r="AL397" s="6"/>
      <c r="AM397" s="6"/>
    </row>
    <row r="398" spans="16:39" s="4" customFormat="1" ht="15" customHeight="1" x14ac:dyDescent="0.2">
      <c r="P398" s="5"/>
      <c r="R398" s="173"/>
      <c r="T398" s="6"/>
      <c r="U398" s="6"/>
      <c r="V398" s="6"/>
      <c r="W398" s="6"/>
      <c r="X398" s="6"/>
      <c r="Y398" s="6"/>
      <c r="Z398" s="6"/>
      <c r="AA398" s="6"/>
      <c r="AB398" s="6"/>
      <c r="AC398" s="6"/>
      <c r="AD398" s="6"/>
      <c r="AE398" s="6"/>
      <c r="AF398" s="6"/>
      <c r="AG398" s="6"/>
      <c r="AH398" s="6"/>
      <c r="AI398" s="6"/>
      <c r="AJ398" s="6"/>
      <c r="AK398" s="6"/>
      <c r="AL398" s="6"/>
      <c r="AM398" s="6"/>
    </row>
    <row r="399" spans="16:39" s="4" customFormat="1" ht="15" customHeight="1" x14ac:dyDescent="0.2">
      <c r="P399" s="5"/>
      <c r="R399" s="173"/>
      <c r="T399" s="6"/>
      <c r="U399" s="6"/>
      <c r="V399" s="6"/>
      <c r="W399" s="6"/>
      <c r="X399" s="6"/>
      <c r="Y399" s="6"/>
      <c r="Z399" s="6"/>
      <c r="AA399" s="6"/>
      <c r="AB399" s="6"/>
      <c r="AC399" s="6"/>
      <c r="AD399" s="6"/>
      <c r="AE399" s="6"/>
      <c r="AF399" s="6"/>
      <c r="AG399" s="6"/>
      <c r="AH399" s="6"/>
      <c r="AI399" s="6"/>
      <c r="AJ399" s="6"/>
      <c r="AK399" s="6"/>
      <c r="AL399" s="6"/>
      <c r="AM399" s="6"/>
    </row>
    <row r="400" spans="16:39" s="4" customFormat="1" ht="15" customHeight="1" x14ac:dyDescent="0.2">
      <c r="P400" s="5"/>
      <c r="R400" s="173"/>
      <c r="T400" s="6"/>
      <c r="U400" s="6"/>
      <c r="V400" s="6"/>
      <c r="W400" s="6"/>
      <c r="X400" s="6"/>
      <c r="Y400" s="6"/>
      <c r="Z400" s="6"/>
      <c r="AA400" s="6"/>
      <c r="AB400" s="6"/>
      <c r="AC400" s="6"/>
      <c r="AD400" s="6"/>
      <c r="AE400" s="6"/>
      <c r="AF400" s="6"/>
      <c r="AG400" s="6"/>
      <c r="AH400" s="6"/>
      <c r="AI400" s="6"/>
      <c r="AJ400" s="6"/>
      <c r="AK400" s="6"/>
      <c r="AL400" s="6"/>
      <c r="AM400" s="6"/>
    </row>
    <row r="401" spans="16:39" s="4" customFormat="1" ht="15" customHeight="1" x14ac:dyDescent="0.2">
      <c r="P401" s="5"/>
      <c r="R401" s="173"/>
      <c r="T401" s="6"/>
      <c r="U401" s="6"/>
      <c r="V401" s="6"/>
      <c r="W401" s="6"/>
      <c r="X401" s="6"/>
      <c r="Y401" s="6"/>
      <c r="Z401" s="6"/>
      <c r="AA401" s="6"/>
      <c r="AB401" s="6"/>
      <c r="AC401" s="6"/>
      <c r="AD401" s="6"/>
      <c r="AE401" s="6"/>
      <c r="AF401" s="6"/>
      <c r="AG401" s="6"/>
      <c r="AH401" s="6"/>
      <c r="AI401" s="6"/>
      <c r="AJ401" s="6"/>
      <c r="AK401" s="6"/>
      <c r="AL401" s="6"/>
      <c r="AM401" s="6"/>
    </row>
    <row r="402" spans="16:39" s="4" customFormat="1" ht="15" customHeight="1" x14ac:dyDescent="0.2">
      <c r="P402" s="5"/>
      <c r="R402" s="173"/>
      <c r="T402" s="6"/>
      <c r="U402" s="6"/>
      <c r="V402" s="6"/>
      <c r="W402" s="6"/>
      <c r="X402" s="6"/>
      <c r="Y402" s="6"/>
      <c r="Z402" s="6"/>
      <c r="AA402" s="6"/>
      <c r="AB402" s="6"/>
      <c r="AC402" s="6"/>
      <c r="AD402" s="6"/>
      <c r="AE402" s="6"/>
      <c r="AF402" s="6"/>
      <c r="AG402" s="6"/>
      <c r="AH402" s="6"/>
      <c r="AI402" s="6"/>
      <c r="AJ402" s="6"/>
      <c r="AK402" s="6"/>
      <c r="AL402" s="6"/>
      <c r="AM402" s="6"/>
    </row>
    <row r="403" spans="16:39" s="4" customFormat="1" ht="15" customHeight="1" x14ac:dyDescent="0.2">
      <c r="P403" s="5"/>
      <c r="R403" s="173"/>
      <c r="T403" s="6"/>
      <c r="U403" s="6"/>
      <c r="V403" s="6"/>
      <c r="W403" s="6"/>
      <c r="X403" s="6"/>
      <c r="Y403" s="6"/>
      <c r="Z403" s="6"/>
      <c r="AA403" s="6"/>
      <c r="AB403" s="6"/>
      <c r="AC403" s="6"/>
      <c r="AD403" s="6"/>
      <c r="AE403" s="6"/>
      <c r="AF403" s="6"/>
      <c r="AG403" s="6"/>
      <c r="AH403" s="6"/>
      <c r="AI403" s="6"/>
      <c r="AJ403" s="6"/>
      <c r="AK403" s="6"/>
      <c r="AL403" s="6"/>
      <c r="AM403" s="6"/>
    </row>
    <row r="404" spans="16:39" s="4" customFormat="1" ht="15" customHeight="1" x14ac:dyDescent="0.2">
      <c r="P404" s="5"/>
      <c r="R404" s="173"/>
      <c r="T404" s="6"/>
      <c r="U404" s="6"/>
      <c r="V404" s="6"/>
      <c r="W404" s="6"/>
      <c r="X404" s="6"/>
      <c r="Y404" s="6"/>
      <c r="Z404" s="6"/>
      <c r="AA404" s="6"/>
      <c r="AB404" s="6"/>
      <c r="AC404" s="6"/>
      <c r="AD404" s="6"/>
      <c r="AE404" s="6"/>
      <c r="AF404" s="6"/>
      <c r="AG404" s="6"/>
      <c r="AH404" s="6"/>
      <c r="AI404" s="6"/>
      <c r="AJ404" s="6"/>
      <c r="AK404" s="6"/>
      <c r="AL404" s="6"/>
      <c r="AM404" s="6"/>
    </row>
    <row r="405" spans="16:39" s="4" customFormat="1" ht="15" customHeight="1" x14ac:dyDescent="0.2">
      <c r="P405" s="5"/>
      <c r="R405" s="173"/>
      <c r="T405" s="6"/>
      <c r="U405" s="6"/>
      <c r="V405" s="6"/>
      <c r="W405" s="6"/>
      <c r="X405" s="6"/>
      <c r="Y405" s="6"/>
      <c r="Z405" s="6"/>
      <c r="AA405" s="6"/>
      <c r="AB405" s="6"/>
      <c r="AC405" s="6"/>
      <c r="AD405" s="6"/>
      <c r="AE405" s="6"/>
      <c r="AF405" s="6"/>
      <c r="AG405" s="6"/>
      <c r="AH405" s="6"/>
      <c r="AI405" s="6"/>
      <c r="AJ405" s="6"/>
      <c r="AK405" s="6"/>
      <c r="AL405" s="6"/>
      <c r="AM405" s="6"/>
    </row>
    <row r="406" spans="16:39" s="4" customFormat="1" ht="15" customHeight="1" x14ac:dyDescent="0.2">
      <c r="P406" s="5"/>
      <c r="R406" s="173"/>
      <c r="T406" s="6"/>
      <c r="U406" s="6"/>
      <c r="V406" s="6"/>
      <c r="W406" s="6"/>
      <c r="X406" s="6"/>
      <c r="Y406" s="6"/>
      <c r="Z406" s="6"/>
      <c r="AA406" s="6"/>
      <c r="AB406" s="6"/>
      <c r="AC406" s="6"/>
      <c r="AD406" s="6"/>
      <c r="AE406" s="6"/>
      <c r="AF406" s="6"/>
      <c r="AG406" s="6"/>
      <c r="AH406" s="6"/>
      <c r="AI406" s="6"/>
      <c r="AJ406" s="6"/>
      <c r="AK406" s="6"/>
      <c r="AL406" s="6"/>
      <c r="AM406" s="6"/>
    </row>
    <row r="407" spans="16:39" s="4" customFormat="1" ht="15" customHeight="1" x14ac:dyDescent="0.2">
      <c r="P407" s="5"/>
      <c r="R407" s="173"/>
      <c r="T407" s="6"/>
      <c r="U407" s="6"/>
      <c r="V407" s="6"/>
      <c r="W407" s="6"/>
      <c r="X407" s="6"/>
      <c r="Y407" s="6"/>
      <c r="Z407" s="6"/>
      <c r="AA407" s="6"/>
      <c r="AB407" s="6"/>
      <c r="AC407" s="6"/>
      <c r="AD407" s="6"/>
      <c r="AE407" s="6"/>
      <c r="AF407" s="6"/>
      <c r="AG407" s="6"/>
      <c r="AH407" s="6"/>
      <c r="AI407" s="6"/>
      <c r="AJ407" s="6"/>
      <c r="AK407" s="6"/>
      <c r="AL407" s="6"/>
      <c r="AM407" s="6"/>
    </row>
    <row r="408" spans="16:39" s="4" customFormat="1" ht="15" customHeight="1" x14ac:dyDescent="0.2">
      <c r="P408" s="5"/>
      <c r="R408" s="173"/>
      <c r="T408" s="6"/>
      <c r="U408" s="6"/>
      <c r="V408" s="6"/>
      <c r="W408" s="6"/>
      <c r="X408" s="6"/>
      <c r="Y408" s="6"/>
      <c r="Z408" s="6"/>
      <c r="AA408" s="6"/>
      <c r="AB408" s="6"/>
      <c r="AC408" s="6"/>
      <c r="AD408" s="6"/>
      <c r="AE408" s="6"/>
      <c r="AF408" s="6"/>
      <c r="AG408" s="6"/>
      <c r="AH408" s="6"/>
      <c r="AI408" s="6"/>
      <c r="AJ408" s="6"/>
      <c r="AK408" s="6"/>
      <c r="AL408" s="6"/>
      <c r="AM408" s="6"/>
    </row>
    <row r="409" spans="16:39" s="4" customFormat="1" ht="15" customHeight="1" x14ac:dyDescent="0.2">
      <c r="P409" s="5"/>
      <c r="R409" s="173"/>
      <c r="T409" s="6"/>
      <c r="U409" s="6"/>
      <c r="V409" s="6"/>
      <c r="W409" s="6"/>
      <c r="X409" s="6"/>
      <c r="Y409" s="6"/>
      <c r="Z409" s="6"/>
      <c r="AA409" s="6"/>
      <c r="AB409" s="6"/>
      <c r="AC409" s="6"/>
      <c r="AD409" s="6"/>
      <c r="AE409" s="6"/>
      <c r="AF409" s="6"/>
      <c r="AG409" s="6"/>
      <c r="AH409" s="6"/>
      <c r="AI409" s="6"/>
      <c r="AJ409" s="6"/>
      <c r="AK409" s="6"/>
      <c r="AL409" s="6"/>
      <c r="AM409" s="6"/>
    </row>
    <row r="410" spans="16:39" s="4" customFormat="1" ht="15" customHeight="1" x14ac:dyDescent="0.2">
      <c r="P410" s="5"/>
      <c r="R410" s="173"/>
      <c r="T410" s="6"/>
      <c r="U410" s="6"/>
      <c r="V410" s="6"/>
      <c r="W410" s="6"/>
      <c r="X410" s="6"/>
      <c r="Y410" s="6"/>
      <c r="Z410" s="6"/>
      <c r="AA410" s="6"/>
      <c r="AB410" s="6"/>
      <c r="AC410" s="6"/>
      <c r="AD410" s="6"/>
      <c r="AE410" s="6"/>
      <c r="AF410" s="6"/>
      <c r="AG410" s="6"/>
      <c r="AH410" s="6"/>
      <c r="AI410" s="6"/>
      <c r="AJ410" s="6"/>
      <c r="AK410" s="6"/>
      <c r="AL410" s="6"/>
      <c r="AM410" s="6"/>
    </row>
    <row r="411" spans="16:39" s="4" customFormat="1" ht="15" customHeight="1" x14ac:dyDescent="0.2">
      <c r="P411" s="5"/>
      <c r="R411" s="173"/>
      <c r="T411" s="6"/>
      <c r="U411" s="6"/>
      <c r="V411" s="6"/>
      <c r="W411" s="6"/>
      <c r="X411" s="6"/>
      <c r="Y411" s="6"/>
      <c r="Z411" s="6"/>
      <c r="AA411" s="6"/>
      <c r="AB411" s="6"/>
      <c r="AC411" s="6"/>
      <c r="AD411" s="6"/>
      <c r="AE411" s="6"/>
      <c r="AF411" s="6"/>
      <c r="AG411" s="6"/>
      <c r="AH411" s="6"/>
      <c r="AI411" s="6"/>
      <c r="AJ411" s="6"/>
      <c r="AK411" s="6"/>
      <c r="AL411" s="6"/>
      <c r="AM411" s="6"/>
    </row>
    <row r="412" spans="16:39" s="4" customFormat="1" ht="15" customHeight="1" x14ac:dyDescent="0.2">
      <c r="P412" s="5"/>
      <c r="R412" s="173"/>
      <c r="T412" s="6"/>
      <c r="U412" s="6"/>
      <c r="V412" s="6"/>
      <c r="W412" s="6"/>
      <c r="X412" s="6"/>
      <c r="Y412" s="6"/>
      <c r="Z412" s="6"/>
      <c r="AA412" s="6"/>
      <c r="AB412" s="6"/>
      <c r="AC412" s="6"/>
      <c r="AD412" s="6"/>
      <c r="AE412" s="6"/>
      <c r="AF412" s="6"/>
      <c r="AG412" s="6"/>
      <c r="AH412" s="6"/>
      <c r="AI412" s="6"/>
      <c r="AJ412" s="6"/>
      <c r="AK412" s="6"/>
      <c r="AL412" s="6"/>
      <c r="AM412" s="6"/>
    </row>
    <row r="413" spans="16:39" s="4" customFormat="1" ht="15" customHeight="1" x14ac:dyDescent="0.2">
      <c r="P413" s="5"/>
      <c r="R413" s="173"/>
      <c r="T413" s="6"/>
      <c r="U413" s="6"/>
      <c r="V413" s="6"/>
      <c r="W413" s="6"/>
      <c r="X413" s="6"/>
      <c r="Y413" s="6"/>
      <c r="Z413" s="6"/>
      <c r="AA413" s="6"/>
      <c r="AB413" s="6"/>
      <c r="AC413" s="6"/>
      <c r="AD413" s="6"/>
      <c r="AE413" s="6"/>
      <c r="AF413" s="6"/>
      <c r="AG413" s="6"/>
      <c r="AH413" s="6"/>
      <c r="AI413" s="6"/>
      <c r="AJ413" s="6"/>
      <c r="AK413" s="6"/>
      <c r="AL413" s="6"/>
      <c r="AM413" s="6"/>
    </row>
    <row r="414" spans="16:39" s="4" customFormat="1" ht="15" customHeight="1" x14ac:dyDescent="0.2">
      <c r="P414" s="5"/>
      <c r="R414" s="173"/>
      <c r="T414" s="6"/>
      <c r="U414" s="6"/>
      <c r="V414" s="6"/>
      <c r="W414" s="6"/>
      <c r="X414" s="6"/>
      <c r="Y414" s="6"/>
      <c r="Z414" s="6"/>
      <c r="AA414" s="6"/>
      <c r="AB414" s="6"/>
      <c r="AC414" s="6"/>
      <c r="AD414" s="6"/>
      <c r="AE414" s="6"/>
      <c r="AF414" s="6"/>
      <c r="AG414" s="6"/>
      <c r="AH414" s="6"/>
      <c r="AI414" s="6"/>
      <c r="AJ414" s="6"/>
      <c r="AK414" s="6"/>
      <c r="AL414" s="6"/>
      <c r="AM414" s="6"/>
    </row>
    <row r="415" spans="16:39" s="4" customFormat="1" ht="15" customHeight="1" x14ac:dyDescent="0.2">
      <c r="P415" s="5"/>
      <c r="R415" s="173"/>
      <c r="T415" s="6"/>
      <c r="U415" s="6"/>
      <c r="V415" s="6"/>
      <c r="W415" s="6"/>
      <c r="X415" s="6"/>
      <c r="Y415" s="6"/>
      <c r="Z415" s="6"/>
      <c r="AA415" s="6"/>
      <c r="AB415" s="6"/>
      <c r="AC415" s="6"/>
      <c r="AD415" s="6"/>
      <c r="AE415" s="6"/>
      <c r="AF415" s="6"/>
      <c r="AG415" s="6"/>
      <c r="AH415" s="6"/>
      <c r="AI415" s="6"/>
      <c r="AJ415" s="6"/>
      <c r="AK415" s="6"/>
      <c r="AL415" s="6"/>
      <c r="AM415" s="6"/>
    </row>
    <row r="416" spans="16:39" s="4" customFormat="1" ht="15" customHeight="1" x14ac:dyDescent="0.2">
      <c r="P416" s="5"/>
      <c r="R416" s="173"/>
      <c r="T416" s="6"/>
      <c r="U416" s="6"/>
      <c r="V416" s="6"/>
      <c r="W416" s="6"/>
      <c r="X416" s="6"/>
      <c r="Y416" s="6"/>
      <c r="Z416" s="6"/>
      <c r="AA416" s="6"/>
      <c r="AB416" s="6"/>
      <c r="AC416" s="6"/>
      <c r="AD416" s="6"/>
      <c r="AE416" s="6"/>
      <c r="AF416" s="6"/>
      <c r="AG416" s="6"/>
      <c r="AH416" s="6"/>
      <c r="AI416" s="6"/>
      <c r="AJ416" s="6"/>
      <c r="AK416" s="6"/>
      <c r="AL416" s="6"/>
      <c r="AM416" s="6"/>
    </row>
    <row r="417" spans="16:39" s="4" customFormat="1" ht="15" customHeight="1" x14ac:dyDescent="0.2">
      <c r="P417" s="5"/>
      <c r="R417" s="173"/>
      <c r="T417" s="6"/>
      <c r="U417" s="6"/>
      <c r="V417" s="6"/>
      <c r="W417" s="6"/>
      <c r="X417" s="6"/>
      <c r="Y417" s="6"/>
      <c r="Z417" s="6"/>
      <c r="AA417" s="6"/>
      <c r="AB417" s="6"/>
      <c r="AC417" s="6"/>
      <c r="AD417" s="6"/>
      <c r="AE417" s="6"/>
      <c r="AF417" s="6"/>
      <c r="AG417" s="6"/>
      <c r="AH417" s="6"/>
      <c r="AI417" s="6"/>
      <c r="AJ417" s="6"/>
      <c r="AK417" s="6"/>
      <c r="AL417" s="6"/>
      <c r="AM417" s="6"/>
    </row>
    <row r="418" spans="16:39" s="4" customFormat="1" ht="15" customHeight="1" x14ac:dyDescent="0.2">
      <c r="P418" s="5"/>
      <c r="R418" s="173"/>
      <c r="T418" s="6"/>
      <c r="U418" s="6"/>
      <c r="V418" s="6"/>
      <c r="W418" s="6"/>
      <c r="X418" s="6"/>
      <c r="Y418" s="6"/>
      <c r="Z418" s="6"/>
      <c r="AA418" s="6"/>
      <c r="AB418" s="6"/>
      <c r="AC418" s="6"/>
      <c r="AD418" s="6"/>
      <c r="AE418" s="6"/>
      <c r="AF418" s="6"/>
      <c r="AG418" s="6"/>
      <c r="AH418" s="6"/>
      <c r="AI418" s="6"/>
      <c r="AJ418" s="6"/>
      <c r="AK418" s="6"/>
      <c r="AL418" s="6"/>
      <c r="AM418" s="6"/>
    </row>
    <row r="419" spans="16:39" s="4" customFormat="1" ht="15" customHeight="1" x14ac:dyDescent="0.2">
      <c r="P419" s="5"/>
      <c r="R419" s="173"/>
      <c r="T419" s="6"/>
      <c r="U419" s="6"/>
      <c r="V419" s="6"/>
      <c r="W419" s="6"/>
      <c r="X419" s="6"/>
      <c r="Y419" s="6"/>
      <c r="Z419" s="6"/>
      <c r="AA419" s="6"/>
      <c r="AB419" s="6"/>
      <c r="AC419" s="6"/>
      <c r="AD419" s="6"/>
      <c r="AE419" s="6"/>
      <c r="AF419" s="6"/>
      <c r="AG419" s="6"/>
      <c r="AH419" s="6"/>
      <c r="AI419" s="6"/>
      <c r="AJ419" s="6"/>
      <c r="AK419" s="6"/>
      <c r="AL419" s="6"/>
      <c r="AM419" s="6"/>
    </row>
    <row r="420" spans="16:39" s="4" customFormat="1" ht="15" customHeight="1" x14ac:dyDescent="0.2">
      <c r="P420" s="5"/>
      <c r="R420" s="173"/>
      <c r="T420" s="6"/>
      <c r="U420" s="6"/>
      <c r="V420" s="6"/>
      <c r="W420" s="6"/>
      <c r="X420" s="6"/>
      <c r="Y420" s="6"/>
      <c r="Z420" s="6"/>
      <c r="AA420" s="6"/>
      <c r="AB420" s="6"/>
      <c r="AC420" s="6"/>
      <c r="AD420" s="6"/>
      <c r="AE420" s="6"/>
      <c r="AF420" s="6"/>
      <c r="AG420" s="6"/>
      <c r="AH420" s="6"/>
      <c r="AI420" s="6"/>
      <c r="AJ420" s="6"/>
      <c r="AK420" s="6"/>
      <c r="AL420" s="6"/>
      <c r="AM420" s="6"/>
    </row>
    <row r="421" spans="16:39" s="4" customFormat="1" ht="15" customHeight="1" x14ac:dyDescent="0.2">
      <c r="P421" s="5"/>
      <c r="R421" s="173"/>
      <c r="T421" s="6"/>
      <c r="U421" s="6"/>
      <c r="V421" s="6"/>
      <c r="W421" s="6"/>
      <c r="X421" s="6"/>
      <c r="Y421" s="6"/>
      <c r="Z421" s="6"/>
      <c r="AA421" s="6"/>
      <c r="AB421" s="6"/>
      <c r="AC421" s="6"/>
      <c r="AD421" s="6"/>
      <c r="AE421" s="6"/>
      <c r="AF421" s="6"/>
      <c r="AG421" s="6"/>
      <c r="AH421" s="6"/>
      <c r="AI421" s="6"/>
      <c r="AJ421" s="6"/>
      <c r="AK421" s="6"/>
      <c r="AL421" s="6"/>
      <c r="AM421" s="6"/>
    </row>
    <row r="422" spans="16:39" s="4" customFormat="1" ht="15" customHeight="1" x14ac:dyDescent="0.2">
      <c r="P422" s="5"/>
      <c r="R422" s="173"/>
      <c r="T422" s="6"/>
      <c r="U422" s="6"/>
      <c r="V422" s="6"/>
      <c r="W422" s="6"/>
      <c r="X422" s="6"/>
      <c r="Y422" s="6"/>
      <c r="Z422" s="6"/>
      <c r="AA422" s="6"/>
      <c r="AB422" s="6"/>
      <c r="AC422" s="6"/>
      <c r="AD422" s="6"/>
      <c r="AE422" s="6"/>
      <c r="AF422" s="6"/>
      <c r="AG422" s="6"/>
      <c r="AH422" s="6"/>
      <c r="AI422" s="6"/>
      <c r="AJ422" s="6"/>
      <c r="AK422" s="6"/>
      <c r="AL422" s="6"/>
      <c r="AM422" s="6"/>
    </row>
    <row r="423" spans="16:39" s="4" customFormat="1" ht="15" customHeight="1" x14ac:dyDescent="0.2">
      <c r="P423" s="5"/>
      <c r="R423" s="173"/>
      <c r="T423" s="6"/>
      <c r="U423" s="6"/>
      <c r="V423" s="6"/>
      <c r="W423" s="6"/>
      <c r="X423" s="6"/>
      <c r="Y423" s="6"/>
      <c r="Z423" s="6"/>
      <c r="AA423" s="6"/>
      <c r="AB423" s="6"/>
      <c r="AC423" s="6"/>
      <c r="AD423" s="6"/>
      <c r="AE423" s="6"/>
      <c r="AF423" s="6"/>
      <c r="AG423" s="6"/>
      <c r="AH423" s="6"/>
      <c r="AI423" s="6"/>
      <c r="AJ423" s="6"/>
      <c r="AK423" s="6"/>
      <c r="AL423" s="6"/>
      <c r="AM423" s="6"/>
    </row>
    <row r="424" spans="16:39" s="4" customFormat="1" ht="15" customHeight="1" x14ac:dyDescent="0.2">
      <c r="P424" s="5"/>
      <c r="R424" s="173"/>
      <c r="T424" s="6"/>
      <c r="U424" s="6"/>
      <c r="V424" s="6"/>
      <c r="W424" s="6"/>
      <c r="X424" s="6"/>
      <c r="Y424" s="6"/>
      <c r="Z424" s="6"/>
      <c r="AA424" s="6"/>
      <c r="AB424" s="6"/>
      <c r="AC424" s="6"/>
      <c r="AD424" s="6"/>
      <c r="AE424" s="6"/>
      <c r="AF424" s="6"/>
      <c r="AG424" s="6"/>
      <c r="AH424" s="6"/>
      <c r="AI424" s="6"/>
      <c r="AJ424" s="6"/>
      <c r="AK424" s="6"/>
      <c r="AL424" s="6"/>
      <c r="AM424" s="6"/>
    </row>
    <row r="425" spans="16:39" s="4" customFormat="1" ht="15" customHeight="1" x14ac:dyDescent="0.2">
      <c r="P425" s="5"/>
      <c r="R425" s="173"/>
      <c r="T425" s="6"/>
      <c r="U425" s="6"/>
      <c r="V425" s="6"/>
      <c r="W425" s="6"/>
      <c r="X425" s="6"/>
      <c r="Y425" s="6"/>
      <c r="Z425" s="6"/>
      <c r="AA425" s="6"/>
      <c r="AB425" s="6"/>
      <c r="AC425" s="6"/>
      <c r="AD425" s="6"/>
      <c r="AE425" s="6"/>
      <c r="AF425" s="6"/>
      <c r="AG425" s="6"/>
      <c r="AH425" s="6"/>
      <c r="AI425" s="6"/>
      <c r="AJ425" s="6"/>
      <c r="AK425" s="6"/>
      <c r="AL425" s="6"/>
      <c r="AM425" s="6"/>
    </row>
    <row r="426" spans="16:39" s="4" customFormat="1" ht="15" customHeight="1" x14ac:dyDescent="0.2">
      <c r="P426" s="5"/>
      <c r="R426" s="173"/>
      <c r="T426" s="6"/>
      <c r="U426" s="6"/>
      <c r="V426" s="6"/>
      <c r="W426" s="6"/>
      <c r="X426" s="6"/>
      <c r="Y426" s="6"/>
      <c r="Z426" s="6"/>
      <c r="AA426" s="6"/>
      <c r="AB426" s="6"/>
      <c r="AC426" s="6"/>
      <c r="AD426" s="6"/>
      <c r="AE426" s="6"/>
      <c r="AF426" s="6"/>
      <c r="AG426" s="6"/>
      <c r="AH426" s="6"/>
      <c r="AI426" s="6"/>
      <c r="AJ426" s="6"/>
      <c r="AK426" s="6"/>
      <c r="AL426" s="6"/>
      <c r="AM426" s="6"/>
    </row>
    <row r="427" spans="16:39" s="4" customFormat="1" ht="15" customHeight="1" x14ac:dyDescent="0.2">
      <c r="P427" s="5"/>
      <c r="R427" s="173"/>
      <c r="T427" s="6"/>
      <c r="U427" s="6"/>
      <c r="V427" s="6"/>
      <c r="W427" s="6"/>
      <c r="X427" s="6"/>
      <c r="Y427" s="6"/>
      <c r="Z427" s="6"/>
      <c r="AA427" s="6"/>
      <c r="AB427" s="6"/>
      <c r="AC427" s="6"/>
      <c r="AD427" s="6"/>
      <c r="AE427" s="6"/>
      <c r="AF427" s="6"/>
      <c r="AG427" s="6"/>
      <c r="AH427" s="6"/>
      <c r="AI427" s="6"/>
      <c r="AJ427" s="6"/>
      <c r="AK427" s="6"/>
      <c r="AL427" s="6"/>
      <c r="AM427" s="6"/>
    </row>
    <row r="428" spans="16:39" s="4" customFormat="1" ht="15" customHeight="1" x14ac:dyDescent="0.2">
      <c r="P428" s="5"/>
      <c r="R428" s="173"/>
      <c r="T428" s="6"/>
      <c r="U428" s="6"/>
      <c r="V428" s="6"/>
      <c r="W428" s="6"/>
      <c r="X428" s="6"/>
      <c r="Y428" s="6"/>
      <c r="Z428" s="6"/>
      <c r="AA428" s="6"/>
      <c r="AB428" s="6"/>
      <c r="AC428" s="6"/>
      <c r="AD428" s="6"/>
      <c r="AE428" s="6"/>
      <c r="AF428" s="6"/>
      <c r="AG428" s="6"/>
      <c r="AH428" s="6"/>
      <c r="AI428" s="6"/>
      <c r="AJ428" s="6"/>
      <c r="AK428" s="6"/>
      <c r="AL428" s="6"/>
      <c r="AM428" s="6"/>
    </row>
    <row r="429" spans="16:39" s="4" customFormat="1" ht="15" customHeight="1" x14ac:dyDescent="0.2">
      <c r="P429" s="5"/>
      <c r="R429" s="173"/>
      <c r="T429" s="6"/>
      <c r="U429" s="6"/>
      <c r="V429" s="6"/>
      <c r="W429" s="6"/>
      <c r="X429" s="6"/>
      <c r="Y429" s="6"/>
      <c r="Z429" s="6"/>
      <c r="AA429" s="6"/>
      <c r="AB429" s="6"/>
      <c r="AC429" s="6"/>
      <c r="AD429" s="6"/>
      <c r="AE429" s="6"/>
      <c r="AF429" s="6"/>
      <c r="AG429" s="6"/>
      <c r="AH429" s="6"/>
      <c r="AI429" s="6"/>
      <c r="AJ429" s="6"/>
      <c r="AK429" s="6"/>
      <c r="AL429" s="6"/>
      <c r="AM429" s="6"/>
    </row>
    <row r="430" spans="16:39" s="4" customFormat="1" ht="15" customHeight="1" x14ac:dyDescent="0.2">
      <c r="P430" s="5"/>
      <c r="R430" s="173"/>
      <c r="T430" s="6"/>
      <c r="U430" s="6"/>
      <c r="V430" s="6"/>
      <c r="W430" s="6"/>
      <c r="X430" s="6"/>
      <c r="Y430" s="6"/>
      <c r="Z430" s="6"/>
      <c r="AA430" s="6"/>
      <c r="AB430" s="6"/>
      <c r="AC430" s="6"/>
      <c r="AD430" s="6"/>
      <c r="AE430" s="6"/>
      <c r="AF430" s="6"/>
      <c r="AG430" s="6"/>
      <c r="AH430" s="6"/>
      <c r="AI430" s="6"/>
      <c r="AJ430" s="6"/>
      <c r="AK430" s="6"/>
      <c r="AL430" s="6"/>
      <c r="AM430" s="6"/>
    </row>
    <row r="431" spans="16:39" s="4" customFormat="1" ht="15" customHeight="1" x14ac:dyDescent="0.2">
      <c r="P431" s="5"/>
      <c r="R431" s="173"/>
      <c r="T431" s="6"/>
      <c r="U431" s="6"/>
      <c r="V431" s="6"/>
      <c r="W431" s="6"/>
      <c r="X431" s="6"/>
      <c r="Y431" s="6"/>
      <c r="Z431" s="6"/>
      <c r="AA431" s="6"/>
      <c r="AB431" s="6"/>
      <c r="AC431" s="6"/>
      <c r="AD431" s="6"/>
      <c r="AE431" s="6"/>
      <c r="AF431" s="6"/>
      <c r="AG431" s="6"/>
      <c r="AH431" s="6"/>
      <c r="AI431" s="6"/>
      <c r="AJ431" s="6"/>
      <c r="AK431" s="6"/>
      <c r="AL431" s="6"/>
      <c r="AM431" s="6"/>
    </row>
    <row r="432" spans="16:39" s="4" customFormat="1" ht="15" customHeight="1" x14ac:dyDescent="0.2">
      <c r="P432" s="5"/>
      <c r="R432" s="173"/>
      <c r="T432" s="6"/>
      <c r="U432" s="6"/>
      <c r="V432" s="6"/>
      <c r="W432" s="6"/>
      <c r="X432" s="6"/>
      <c r="Y432" s="6"/>
      <c r="Z432" s="6"/>
      <c r="AA432" s="6"/>
      <c r="AB432" s="6"/>
      <c r="AC432" s="6"/>
      <c r="AD432" s="6"/>
      <c r="AE432" s="6"/>
      <c r="AF432" s="6"/>
      <c r="AG432" s="6"/>
      <c r="AH432" s="6"/>
      <c r="AI432" s="6"/>
      <c r="AJ432" s="6"/>
      <c r="AK432" s="6"/>
      <c r="AL432" s="6"/>
      <c r="AM432" s="6"/>
    </row>
    <row r="433" spans="16:39" s="4" customFormat="1" ht="15" customHeight="1" x14ac:dyDescent="0.2">
      <c r="P433" s="5"/>
      <c r="R433" s="173"/>
      <c r="T433" s="6"/>
      <c r="U433" s="6"/>
      <c r="V433" s="6"/>
      <c r="W433" s="6"/>
      <c r="X433" s="6"/>
      <c r="Y433" s="6"/>
      <c r="Z433" s="6"/>
      <c r="AA433" s="6"/>
      <c r="AB433" s="6"/>
      <c r="AC433" s="6"/>
      <c r="AD433" s="6"/>
      <c r="AE433" s="6"/>
      <c r="AF433" s="6"/>
      <c r="AG433" s="6"/>
      <c r="AH433" s="6"/>
      <c r="AI433" s="6"/>
      <c r="AJ433" s="6"/>
      <c r="AK433" s="6"/>
      <c r="AL433" s="6"/>
      <c r="AM433" s="6"/>
    </row>
    <row r="434" spans="16:39" s="4" customFormat="1" ht="15" customHeight="1" x14ac:dyDescent="0.2">
      <c r="P434" s="5"/>
      <c r="R434" s="173"/>
      <c r="T434" s="6"/>
      <c r="U434" s="6"/>
      <c r="V434" s="6"/>
      <c r="W434" s="6"/>
      <c r="X434" s="6"/>
      <c r="Y434" s="6"/>
      <c r="Z434" s="6"/>
      <c r="AA434" s="6"/>
      <c r="AB434" s="6"/>
      <c r="AC434" s="6"/>
      <c r="AD434" s="6"/>
      <c r="AE434" s="6"/>
      <c r="AF434" s="6"/>
      <c r="AG434" s="6"/>
      <c r="AH434" s="6"/>
      <c r="AI434" s="6"/>
      <c r="AJ434" s="6"/>
      <c r="AK434" s="6"/>
      <c r="AL434" s="6"/>
      <c r="AM434" s="6"/>
    </row>
    <row r="435" spans="16:39" s="4" customFormat="1" ht="15" customHeight="1" x14ac:dyDescent="0.2">
      <c r="P435" s="5"/>
      <c r="R435" s="173"/>
      <c r="T435" s="6"/>
      <c r="U435" s="6"/>
      <c r="V435" s="6"/>
      <c r="W435" s="6"/>
      <c r="X435" s="6"/>
      <c r="Y435" s="6"/>
      <c r="Z435" s="6"/>
      <c r="AA435" s="6"/>
      <c r="AB435" s="6"/>
      <c r="AC435" s="6"/>
      <c r="AD435" s="6"/>
      <c r="AE435" s="6"/>
      <c r="AF435" s="6"/>
      <c r="AG435" s="6"/>
      <c r="AH435" s="6"/>
      <c r="AI435" s="6"/>
      <c r="AJ435" s="6"/>
      <c r="AK435" s="6"/>
      <c r="AL435" s="6"/>
      <c r="AM435" s="6"/>
    </row>
    <row r="436" spans="16:39" s="4" customFormat="1" ht="15" customHeight="1" x14ac:dyDescent="0.2">
      <c r="P436" s="5"/>
      <c r="R436" s="173"/>
      <c r="T436" s="6"/>
      <c r="U436" s="6"/>
      <c r="V436" s="6"/>
      <c r="W436" s="6"/>
      <c r="X436" s="6"/>
      <c r="Y436" s="6"/>
      <c r="Z436" s="6"/>
      <c r="AA436" s="6"/>
      <c r="AB436" s="6"/>
      <c r="AC436" s="6"/>
      <c r="AD436" s="6"/>
      <c r="AE436" s="6"/>
      <c r="AF436" s="6"/>
      <c r="AG436" s="6"/>
      <c r="AH436" s="6"/>
      <c r="AI436" s="6"/>
      <c r="AJ436" s="6"/>
      <c r="AK436" s="6"/>
      <c r="AL436" s="6"/>
      <c r="AM436" s="6"/>
    </row>
    <row r="437" spans="16:39" s="4" customFormat="1" ht="15" customHeight="1" x14ac:dyDescent="0.2">
      <c r="P437" s="5"/>
      <c r="R437" s="173"/>
      <c r="T437" s="6"/>
      <c r="U437" s="6"/>
      <c r="V437" s="6"/>
      <c r="W437" s="6"/>
      <c r="X437" s="6"/>
      <c r="Y437" s="6"/>
      <c r="Z437" s="6"/>
      <c r="AA437" s="6"/>
      <c r="AB437" s="6"/>
      <c r="AC437" s="6"/>
      <c r="AD437" s="6"/>
      <c r="AE437" s="6"/>
      <c r="AF437" s="6"/>
      <c r="AG437" s="6"/>
      <c r="AH437" s="6"/>
      <c r="AI437" s="6"/>
      <c r="AJ437" s="6"/>
      <c r="AK437" s="6"/>
      <c r="AL437" s="6"/>
      <c r="AM437" s="6"/>
    </row>
    <row r="438" spans="16:39" s="4" customFormat="1" ht="15" customHeight="1" x14ac:dyDescent="0.2">
      <c r="P438" s="5"/>
      <c r="R438" s="173"/>
      <c r="T438" s="6"/>
      <c r="U438" s="6"/>
      <c r="V438" s="6"/>
      <c r="W438" s="6"/>
      <c r="X438" s="6"/>
      <c r="Y438" s="6"/>
      <c r="Z438" s="6"/>
      <c r="AA438" s="6"/>
      <c r="AB438" s="6"/>
      <c r="AC438" s="6"/>
      <c r="AD438" s="6"/>
      <c r="AE438" s="6"/>
      <c r="AF438" s="6"/>
      <c r="AG438" s="6"/>
      <c r="AH438" s="6"/>
      <c r="AI438" s="6"/>
      <c r="AJ438" s="6"/>
      <c r="AK438" s="6"/>
      <c r="AL438" s="6"/>
      <c r="AM438" s="6"/>
    </row>
    <row r="439" spans="16:39" s="4" customFormat="1" ht="15" customHeight="1" x14ac:dyDescent="0.2">
      <c r="P439" s="5"/>
      <c r="R439" s="173"/>
      <c r="T439" s="6"/>
      <c r="U439" s="6"/>
      <c r="V439" s="6"/>
      <c r="W439" s="6"/>
      <c r="X439" s="6"/>
      <c r="Y439" s="6"/>
      <c r="Z439" s="6"/>
      <c r="AA439" s="6"/>
      <c r="AB439" s="6"/>
      <c r="AC439" s="6"/>
      <c r="AD439" s="6"/>
      <c r="AE439" s="6"/>
      <c r="AF439" s="6"/>
      <c r="AG439" s="6"/>
      <c r="AH439" s="6"/>
      <c r="AI439" s="6"/>
      <c r="AJ439" s="6"/>
      <c r="AK439" s="6"/>
      <c r="AL439" s="6"/>
      <c r="AM439" s="6"/>
    </row>
    <row r="440" spans="16:39" s="4" customFormat="1" ht="15" customHeight="1" x14ac:dyDescent="0.2">
      <c r="P440" s="5"/>
      <c r="R440" s="173"/>
      <c r="T440" s="6"/>
      <c r="U440" s="6"/>
      <c r="V440" s="6"/>
      <c r="W440" s="6"/>
      <c r="X440" s="6"/>
      <c r="Y440" s="6"/>
      <c r="Z440" s="6"/>
      <c r="AA440" s="6"/>
      <c r="AB440" s="6"/>
      <c r="AC440" s="6"/>
      <c r="AD440" s="6"/>
      <c r="AE440" s="6"/>
      <c r="AF440" s="6"/>
      <c r="AG440" s="6"/>
      <c r="AH440" s="6"/>
      <c r="AI440" s="6"/>
      <c r="AJ440" s="6"/>
      <c r="AK440" s="6"/>
      <c r="AL440" s="6"/>
      <c r="AM440" s="6"/>
    </row>
    <row r="441" spans="16:39" s="4" customFormat="1" ht="15" customHeight="1" x14ac:dyDescent="0.2">
      <c r="P441" s="5"/>
      <c r="R441" s="173"/>
      <c r="T441" s="6"/>
      <c r="U441" s="6"/>
      <c r="V441" s="6"/>
      <c r="W441" s="6"/>
      <c r="X441" s="6"/>
      <c r="Y441" s="6"/>
      <c r="Z441" s="6"/>
      <c r="AA441" s="6"/>
      <c r="AB441" s="6"/>
      <c r="AC441" s="6"/>
      <c r="AD441" s="6"/>
      <c r="AE441" s="6"/>
      <c r="AF441" s="6"/>
      <c r="AG441" s="6"/>
      <c r="AH441" s="6"/>
      <c r="AI441" s="6"/>
      <c r="AJ441" s="6"/>
      <c r="AK441" s="6"/>
      <c r="AL441" s="6"/>
      <c r="AM441" s="6"/>
    </row>
    <row r="442" spans="16:39" s="4" customFormat="1" ht="15" customHeight="1" x14ac:dyDescent="0.2">
      <c r="P442" s="5"/>
      <c r="R442" s="173"/>
      <c r="T442" s="6"/>
      <c r="U442" s="6"/>
      <c r="V442" s="6"/>
      <c r="W442" s="6"/>
      <c r="X442" s="6"/>
      <c r="Y442" s="6"/>
      <c r="Z442" s="6"/>
      <c r="AA442" s="6"/>
      <c r="AB442" s="6"/>
      <c r="AC442" s="6"/>
      <c r="AD442" s="6"/>
      <c r="AE442" s="6"/>
      <c r="AF442" s="6"/>
      <c r="AG442" s="6"/>
      <c r="AH442" s="6"/>
      <c r="AI442" s="6"/>
      <c r="AJ442" s="6"/>
      <c r="AK442" s="6"/>
      <c r="AL442" s="6"/>
      <c r="AM442" s="6"/>
    </row>
    <row r="443" spans="16:39" s="4" customFormat="1" ht="15" customHeight="1" x14ac:dyDescent="0.2">
      <c r="P443" s="5"/>
      <c r="R443" s="173"/>
      <c r="T443" s="6"/>
      <c r="U443" s="6"/>
      <c r="V443" s="6"/>
      <c r="W443" s="6"/>
      <c r="X443" s="6"/>
      <c r="Y443" s="6"/>
      <c r="Z443" s="6"/>
      <c r="AA443" s="6"/>
      <c r="AB443" s="6"/>
      <c r="AC443" s="6"/>
      <c r="AD443" s="6"/>
      <c r="AE443" s="6"/>
      <c r="AF443" s="6"/>
      <c r="AG443" s="6"/>
      <c r="AH443" s="6"/>
      <c r="AI443" s="6"/>
      <c r="AJ443" s="6"/>
      <c r="AK443" s="6"/>
      <c r="AL443" s="6"/>
      <c r="AM443" s="6"/>
    </row>
    <row r="444" spans="16:39" s="4" customFormat="1" ht="15" customHeight="1" x14ac:dyDescent="0.2">
      <c r="P444" s="5"/>
      <c r="R444" s="173"/>
      <c r="T444" s="6"/>
      <c r="U444" s="6"/>
      <c r="V444" s="6"/>
      <c r="W444" s="6"/>
      <c r="X444" s="6"/>
      <c r="Y444" s="6"/>
      <c r="Z444" s="6"/>
      <c r="AA444" s="6"/>
      <c r="AB444" s="6"/>
      <c r="AC444" s="6"/>
      <c r="AD444" s="6"/>
      <c r="AE444" s="6"/>
      <c r="AF444" s="6"/>
      <c r="AG444" s="6"/>
      <c r="AH444" s="6"/>
      <c r="AI444" s="6"/>
      <c r="AJ444" s="6"/>
      <c r="AK444" s="6"/>
      <c r="AL444" s="6"/>
      <c r="AM444" s="6"/>
    </row>
    <row r="445" spans="16:39" s="4" customFormat="1" ht="15" customHeight="1" x14ac:dyDescent="0.2">
      <c r="P445" s="5"/>
      <c r="R445" s="173"/>
      <c r="T445" s="6"/>
      <c r="U445" s="6"/>
      <c r="V445" s="6"/>
      <c r="W445" s="6"/>
      <c r="X445" s="6"/>
      <c r="Y445" s="6"/>
      <c r="Z445" s="6"/>
      <c r="AA445" s="6"/>
      <c r="AB445" s="6"/>
      <c r="AC445" s="6"/>
      <c r="AD445" s="6"/>
      <c r="AE445" s="6"/>
      <c r="AF445" s="6"/>
      <c r="AG445" s="6"/>
      <c r="AH445" s="6"/>
      <c r="AI445" s="6"/>
      <c r="AJ445" s="6"/>
      <c r="AK445" s="6"/>
      <c r="AL445" s="6"/>
      <c r="AM445" s="6"/>
    </row>
    <row r="446" spans="16:39" s="4" customFormat="1" ht="15" customHeight="1" x14ac:dyDescent="0.2">
      <c r="P446" s="5"/>
      <c r="R446" s="173"/>
      <c r="T446" s="6"/>
      <c r="U446" s="6"/>
      <c r="V446" s="6"/>
      <c r="W446" s="6"/>
      <c r="X446" s="6"/>
      <c r="Y446" s="6"/>
      <c r="Z446" s="6"/>
      <c r="AA446" s="6"/>
      <c r="AB446" s="6"/>
      <c r="AC446" s="6"/>
      <c r="AD446" s="6"/>
      <c r="AE446" s="6"/>
      <c r="AF446" s="6"/>
      <c r="AG446" s="6"/>
      <c r="AH446" s="6"/>
      <c r="AI446" s="6"/>
      <c r="AJ446" s="6"/>
      <c r="AK446" s="6"/>
      <c r="AL446" s="6"/>
      <c r="AM446" s="6"/>
    </row>
    <row r="447" spans="16:39" s="4" customFormat="1" ht="15" customHeight="1" x14ac:dyDescent="0.2">
      <c r="P447" s="5"/>
      <c r="R447" s="173"/>
      <c r="T447" s="6"/>
      <c r="U447" s="6"/>
      <c r="V447" s="6"/>
      <c r="W447" s="6"/>
      <c r="X447" s="6"/>
      <c r="Y447" s="6"/>
      <c r="Z447" s="6"/>
      <c r="AA447" s="6"/>
      <c r="AB447" s="6"/>
      <c r="AC447" s="6"/>
      <c r="AD447" s="6"/>
      <c r="AE447" s="6"/>
      <c r="AF447" s="6"/>
      <c r="AG447" s="6"/>
      <c r="AH447" s="6"/>
      <c r="AI447" s="6"/>
      <c r="AJ447" s="6"/>
      <c r="AK447" s="6"/>
      <c r="AL447" s="6"/>
      <c r="AM447" s="6"/>
    </row>
    <row r="448" spans="16:39" s="4" customFormat="1" ht="15" customHeight="1" x14ac:dyDescent="0.2">
      <c r="P448" s="5"/>
      <c r="R448" s="173"/>
      <c r="T448" s="6"/>
      <c r="U448" s="6"/>
      <c r="V448" s="6"/>
      <c r="W448" s="6"/>
      <c r="X448" s="6"/>
      <c r="Y448" s="6"/>
      <c r="Z448" s="6"/>
      <c r="AA448" s="6"/>
      <c r="AB448" s="6"/>
      <c r="AC448" s="6"/>
      <c r="AD448" s="6"/>
      <c r="AE448" s="6"/>
      <c r="AF448" s="6"/>
      <c r="AG448" s="6"/>
      <c r="AH448" s="6"/>
      <c r="AI448" s="6"/>
      <c r="AJ448" s="6"/>
      <c r="AK448" s="6"/>
      <c r="AL448" s="6"/>
      <c r="AM448" s="6"/>
    </row>
    <row r="449" spans="16:39" s="4" customFormat="1" ht="15" customHeight="1" x14ac:dyDescent="0.2">
      <c r="P449" s="5"/>
      <c r="R449" s="173"/>
      <c r="T449" s="6"/>
      <c r="U449" s="6"/>
      <c r="V449" s="6"/>
      <c r="W449" s="6"/>
      <c r="X449" s="6"/>
      <c r="Y449" s="6"/>
      <c r="Z449" s="6"/>
      <c r="AA449" s="6"/>
      <c r="AB449" s="6"/>
      <c r="AC449" s="6"/>
      <c r="AD449" s="6"/>
      <c r="AE449" s="6"/>
      <c r="AF449" s="6"/>
      <c r="AG449" s="6"/>
      <c r="AH449" s="6"/>
      <c r="AI449" s="6"/>
      <c r="AJ449" s="6"/>
      <c r="AK449" s="6"/>
      <c r="AL449" s="6"/>
      <c r="AM449" s="6"/>
    </row>
    <row r="450" spans="16:39" s="4" customFormat="1" ht="15" customHeight="1" x14ac:dyDescent="0.2">
      <c r="P450" s="5"/>
      <c r="R450" s="173"/>
      <c r="T450" s="6"/>
      <c r="U450" s="6"/>
      <c r="V450" s="6"/>
      <c r="W450" s="6"/>
      <c r="X450" s="6"/>
      <c r="Y450" s="6"/>
      <c r="Z450" s="6"/>
      <c r="AA450" s="6"/>
      <c r="AB450" s="6"/>
      <c r="AC450" s="6"/>
      <c r="AD450" s="6"/>
      <c r="AE450" s="6"/>
      <c r="AF450" s="6"/>
      <c r="AG450" s="6"/>
      <c r="AH450" s="6"/>
      <c r="AI450" s="6"/>
      <c r="AJ450" s="6"/>
      <c r="AK450" s="6"/>
      <c r="AL450" s="6"/>
      <c r="AM450" s="6"/>
    </row>
    <row r="451" spans="16:39" s="4" customFormat="1" ht="15" customHeight="1" x14ac:dyDescent="0.2">
      <c r="P451" s="5"/>
      <c r="R451" s="173"/>
      <c r="T451" s="6"/>
      <c r="U451" s="6"/>
      <c r="V451" s="6"/>
      <c r="W451" s="6"/>
      <c r="X451" s="6"/>
      <c r="Y451" s="6"/>
      <c r="Z451" s="6"/>
      <c r="AA451" s="6"/>
      <c r="AB451" s="6"/>
      <c r="AC451" s="6"/>
      <c r="AD451" s="6"/>
      <c r="AE451" s="6"/>
      <c r="AF451" s="6"/>
      <c r="AG451" s="6"/>
      <c r="AH451" s="6"/>
      <c r="AI451" s="6"/>
      <c r="AJ451" s="6"/>
      <c r="AK451" s="6"/>
      <c r="AL451" s="6"/>
      <c r="AM451" s="6"/>
    </row>
    <row r="452" spans="16:39" s="4" customFormat="1" ht="15" customHeight="1" x14ac:dyDescent="0.2">
      <c r="P452" s="5"/>
      <c r="R452" s="173"/>
      <c r="T452" s="6"/>
      <c r="U452" s="6"/>
      <c r="V452" s="6"/>
      <c r="W452" s="6"/>
      <c r="X452" s="6"/>
      <c r="Y452" s="6"/>
      <c r="Z452" s="6"/>
      <c r="AA452" s="6"/>
      <c r="AB452" s="6"/>
      <c r="AC452" s="6"/>
      <c r="AD452" s="6"/>
      <c r="AE452" s="6"/>
      <c r="AF452" s="6"/>
      <c r="AG452" s="6"/>
      <c r="AH452" s="6"/>
      <c r="AI452" s="6"/>
      <c r="AJ452" s="6"/>
      <c r="AK452" s="6"/>
      <c r="AL452" s="6"/>
      <c r="AM452" s="6"/>
    </row>
    <row r="453" spans="16:39" s="4" customFormat="1" ht="15" customHeight="1" x14ac:dyDescent="0.2">
      <c r="P453" s="5"/>
      <c r="R453" s="173"/>
      <c r="T453" s="6"/>
      <c r="U453" s="6"/>
      <c r="V453" s="6"/>
      <c r="W453" s="6"/>
      <c r="X453" s="6"/>
      <c r="Y453" s="6"/>
      <c r="Z453" s="6"/>
      <c r="AA453" s="6"/>
      <c r="AB453" s="6"/>
      <c r="AC453" s="6"/>
      <c r="AD453" s="6"/>
      <c r="AE453" s="6"/>
      <c r="AF453" s="6"/>
      <c r="AG453" s="6"/>
      <c r="AH453" s="6"/>
      <c r="AI453" s="6"/>
      <c r="AJ453" s="6"/>
      <c r="AK453" s="6"/>
      <c r="AL453" s="6"/>
      <c r="AM453" s="6"/>
    </row>
    <row r="454" spans="16:39" s="4" customFormat="1" ht="15" customHeight="1" x14ac:dyDescent="0.2">
      <c r="P454" s="5"/>
      <c r="R454" s="173"/>
      <c r="T454" s="6"/>
      <c r="U454" s="6"/>
      <c r="V454" s="6"/>
      <c r="W454" s="6"/>
      <c r="X454" s="6"/>
      <c r="Y454" s="6"/>
      <c r="Z454" s="6"/>
      <c r="AA454" s="6"/>
      <c r="AB454" s="6"/>
      <c r="AC454" s="6"/>
      <c r="AD454" s="6"/>
      <c r="AE454" s="6"/>
      <c r="AF454" s="6"/>
      <c r="AG454" s="6"/>
      <c r="AH454" s="6"/>
      <c r="AI454" s="6"/>
      <c r="AJ454" s="6"/>
      <c r="AK454" s="6"/>
      <c r="AL454" s="6"/>
      <c r="AM454" s="6"/>
    </row>
    <row r="455" spans="16:39" s="4" customFormat="1" ht="15" customHeight="1" x14ac:dyDescent="0.2">
      <c r="P455" s="5"/>
      <c r="R455" s="173"/>
      <c r="T455" s="6"/>
      <c r="U455" s="6"/>
      <c r="V455" s="6"/>
      <c r="W455" s="6"/>
      <c r="X455" s="6"/>
      <c r="Y455" s="6"/>
      <c r="Z455" s="6"/>
      <c r="AA455" s="6"/>
      <c r="AB455" s="6"/>
      <c r="AC455" s="6"/>
      <c r="AD455" s="6"/>
      <c r="AE455" s="6"/>
      <c r="AF455" s="6"/>
      <c r="AG455" s="6"/>
      <c r="AH455" s="6"/>
      <c r="AI455" s="6"/>
      <c r="AJ455" s="6"/>
      <c r="AK455" s="6"/>
      <c r="AL455" s="6"/>
      <c r="AM455" s="6"/>
    </row>
    <row r="456" spans="16:39" s="4" customFormat="1" ht="15" customHeight="1" x14ac:dyDescent="0.2">
      <c r="P456" s="5"/>
      <c r="R456" s="173"/>
      <c r="T456" s="6"/>
      <c r="U456" s="6"/>
      <c r="V456" s="6"/>
      <c r="W456" s="6"/>
      <c r="X456" s="6"/>
      <c r="Y456" s="6"/>
      <c r="Z456" s="6"/>
      <c r="AA456" s="6"/>
      <c r="AB456" s="6"/>
      <c r="AC456" s="6"/>
      <c r="AD456" s="6"/>
      <c r="AE456" s="6"/>
      <c r="AF456" s="6"/>
      <c r="AG456" s="6"/>
      <c r="AH456" s="6"/>
      <c r="AI456" s="6"/>
      <c r="AJ456" s="6"/>
      <c r="AK456" s="6"/>
      <c r="AL456" s="6"/>
      <c r="AM456" s="6"/>
    </row>
    <row r="457" spans="16:39" s="4" customFormat="1" ht="15" customHeight="1" x14ac:dyDescent="0.2">
      <c r="P457" s="5"/>
      <c r="R457" s="173"/>
      <c r="T457" s="6"/>
      <c r="U457" s="6"/>
      <c r="V457" s="6"/>
      <c r="W457" s="6"/>
      <c r="X457" s="6"/>
      <c r="Y457" s="6"/>
      <c r="Z457" s="6"/>
      <c r="AA457" s="6"/>
      <c r="AB457" s="6"/>
      <c r="AC457" s="6"/>
      <c r="AD457" s="6"/>
      <c r="AE457" s="6"/>
      <c r="AF457" s="6"/>
      <c r="AG457" s="6"/>
      <c r="AH457" s="6"/>
      <c r="AI457" s="6"/>
      <c r="AJ457" s="6"/>
      <c r="AK457" s="6"/>
      <c r="AL457" s="6"/>
      <c r="AM457" s="6"/>
    </row>
    <row r="458" spans="16:39" s="4" customFormat="1" ht="15" customHeight="1" x14ac:dyDescent="0.2">
      <c r="P458" s="5"/>
      <c r="R458" s="173"/>
      <c r="T458" s="6"/>
      <c r="U458" s="6"/>
      <c r="V458" s="6"/>
      <c r="W458" s="6"/>
      <c r="X458" s="6"/>
      <c r="Y458" s="6"/>
      <c r="Z458" s="6"/>
      <c r="AA458" s="6"/>
      <c r="AB458" s="6"/>
      <c r="AC458" s="6"/>
      <c r="AD458" s="6"/>
      <c r="AE458" s="6"/>
      <c r="AF458" s="6"/>
      <c r="AG458" s="6"/>
      <c r="AH458" s="6"/>
      <c r="AI458" s="6"/>
      <c r="AJ458" s="6"/>
      <c r="AK458" s="6"/>
      <c r="AL458" s="6"/>
      <c r="AM458" s="6"/>
    </row>
    <row r="459" spans="16:39" s="4" customFormat="1" ht="15" customHeight="1" x14ac:dyDescent="0.2">
      <c r="P459" s="5"/>
      <c r="R459" s="173"/>
      <c r="T459" s="6"/>
      <c r="U459" s="6"/>
      <c r="V459" s="6"/>
      <c r="W459" s="6"/>
      <c r="X459" s="6"/>
      <c r="Y459" s="6"/>
      <c r="Z459" s="6"/>
      <c r="AA459" s="6"/>
      <c r="AB459" s="6"/>
      <c r="AC459" s="6"/>
      <c r="AD459" s="6"/>
      <c r="AE459" s="6"/>
      <c r="AF459" s="6"/>
      <c r="AG459" s="6"/>
      <c r="AH459" s="6"/>
      <c r="AI459" s="6"/>
      <c r="AJ459" s="6"/>
      <c r="AK459" s="6"/>
      <c r="AL459" s="6"/>
      <c r="AM459" s="6"/>
    </row>
    <row r="460" spans="16:39" s="4" customFormat="1" ht="15" customHeight="1" x14ac:dyDescent="0.2">
      <c r="P460" s="5"/>
      <c r="R460" s="173"/>
      <c r="T460" s="6"/>
      <c r="U460" s="6"/>
      <c r="V460" s="6"/>
      <c r="W460" s="6"/>
      <c r="X460" s="6"/>
      <c r="Y460" s="6"/>
      <c r="Z460" s="6"/>
      <c r="AA460" s="6"/>
      <c r="AB460" s="6"/>
      <c r="AC460" s="6"/>
      <c r="AD460" s="6"/>
      <c r="AE460" s="6"/>
      <c r="AF460" s="6"/>
      <c r="AG460" s="6"/>
      <c r="AH460" s="6"/>
      <c r="AI460" s="6"/>
      <c r="AJ460" s="6"/>
      <c r="AK460" s="6"/>
      <c r="AL460" s="6"/>
      <c r="AM460" s="6"/>
    </row>
    <row r="461" spans="16:39" s="4" customFormat="1" ht="15" customHeight="1" x14ac:dyDescent="0.2">
      <c r="P461" s="5"/>
      <c r="R461" s="173"/>
      <c r="T461" s="6"/>
      <c r="U461" s="6"/>
      <c r="V461" s="6"/>
      <c r="W461" s="6"/>
      <c r="X461" s="6"/>
      <c r="Y461" s="6"/>
      <c r="Z461" s="6"/>
      <c r="AA461" s="6"/>
      <c r="AB461" s="6"/>
      <c r="AC461" s="6"/>
      <c r="AD461" s="6"/>
      <c r="AE461" s="6"/>
      <c r="AF461" s="6"/>
      <c r="AG461" s="6"/>
      <c r="AH461" s="6"/>
      <c r="AI461" s="6"/>
      <c r="AJ461" s="6"/>
      <c r="AK461" s="6"/>
      <c r="AL461" s="6"/>
      <c r="AM461" s="6"/>
    </row>
    <row r="462" spans="16:39" s="4" customFormat="1" ht="15" customHeight="1" x14ac:dyDescent="0.2">
      <c r="P462" s="5"/>
      <c r="R462" s="173"/>
      <c r="T462" s="6"/>
      <c r="U462" s="6"/>
      <c r="V462" s="6"/>
      <c r="W462" s="6"/>
      <c r="X462" s="6"/>
      <c r="Y462" s="6"/>
      <c r="Z462" s="6"/>
      <c r="AA462" s="6"/>
      <c r="AB462" s="6"/>
      <c r="AC462" s="6"/>
      <c r="AD462" s="6"/>
      <c r="AE462" s="6"/>
      <c r="AF462" s="6"/>
      <c r="AG462" s="6"/>
      <c r="AH462" s="6"/>
      <c r="AI462" s="6"/>
      <c r="AJ462" s="6"/>
      <c r="AK462" s="6"/>
      <c r="AL462" s="6"/>
      <c r="AM462" s="6"/>
    </row>
    <row r="463" spans="16:39" s="4" customFormat="1" ht="15" customHeight="1" x14ac:dyDescent="0.2">
      <c r="P463" s="5"/>
      <c r="R463" s="173"/>
      <c r="T463" s="6"/>
      <c r="U463" s="6"/>
      <c r="V463" s="6"/>
      <c r="W463" s="6"/>
      <c r="X463" s="6"/>
      <c r="Y463" s="6"/>
      <c r="Z463" s="6"/>
      <c r="AA463" s="6"/>
      <c r="AB463" s="6"/>
      <c r="AC463" s="6"/>
      <c r="AD463" s="6"/>
      <c r="AE463" s="6"/>
      <c r="AF463" s="6"/>
      <c r="AG463" s="6"/>
      <c r="AH463" s="6"/>
      <c r="AI463" s="6"/>
      <c r="AJ463" s="6"/>
      <c r="AK463" s="6"/>
      <c r="AL463" s="6"/>
      <c r="AM463" s="6"/>
    </row>
    <row r="464" spans="16:39" s="4" customFormat="1" ht="15" customHeight="1" x14ac:dyDescent="0.2">
      <c r="P464" s="5"/>
      <c r="R464" s="173"/>
      <c r="T464" s="6"/>
      <c r="U464" s="6"/>
      <c r="V464" s="6"/>
      <c r="W464" s="6"/>
      <c r="X464" s="6"/>
      <c r="Y464" s="6"/>
      <c r="Z464" s="6"/>
      <c r="AA464" s="6"/>
      <c r="AB464" s="6"/>
      <c r="AC464" s="6"/>
      <c r="AD464" s="6"/>
      <c r="AE464" s="6"/>
      <c r="AF464" s="6"/>
      <c r="AG464" s="6"/>
      <c r="AH464" s="6"/>
      <c r="AI464" s="6"/>
      <c r="AJ464" s="6"/>
      <c r="AK464" s="6"/>
      <c r="AL464" s="6"/>
      <c r="AM464" s="6"/>
    </row>
    <row r="465" spans="16:39" s="4" customFormat="1" ht="15" customHeight="1" x14ac:dyDescent="0.2">
      <c r="P465" s="5"/>
      <c r="R465" s="173"/>
      <c r="T465" s="6"/>
      <c r="U465" s="6"/>
      <c r="V465" s="6"/>
      <c r="W465" s="6"/>
      <c r="X465" s="6"/>
      <c r="Y465" s="6"/>
      <c r="Z465" s="6"/>
      <c r="AA465" s="6"/>
      <c r="AB465" s="6"/>
      <c r="AC465" s="6"/>
      <c r="AD465" s="6"/>
      <c r="AE465" s="6"/>
      <c r="AF465" s="6"/>
      <c r="AG465" s="6"/>
      <c r="AH465" s="6"/>
      <c r="AI465" s="6"/>
      <c r="AJ465" s="6"/>
      <c r="AK465" s="6"/>
      <c r="AL465" s="6"/>
      <c r="AM465" s="6"/>
    </row>
    <row r="466" spans="16:39" s="4" customFormat="1" ht="15" customHeight="1" x14ac:dyDescent="0.2">
      <c r="P466" s="5"/>
      <c r="R466" s="173"/>
      <c r="T466" s="6"/>
      <c r="U466" s="6"/>
      <c r="V466" s="6"/>
      <c r="W466" s="6"/>
      <c r="X466" s="6"/>
      <c r="Y466" s="6"/>
      <c r="Z466" s="6"/>
      <c r="AA466" s="6"/>
      <c r="AB466" s="6"/>
      <c r="AC466" s="6"/>
      <c r="AD466" s="6"/>
      <c r="AE466" s="6"/>
      <c r="AF466" s="6"/>
      <c r="AG466" s="6"/>
      <c r="AH466" s="6"/>
      <c r="AI466" s="6"/>
      <c r="AJ466" s="6"/>
      <c r="AK466" s="6"/>
      <c r="AL466" s="6"/>
      <c r="AM466" s="6"/>
    </row>
    <row r="467" spans="16:39" s="4" customFormat="1" ht="15" customHeight="1" x14ac:dyDescent="0.2">
      <c r="P467" s="5"/>
      <c r="R467" s="173"/>
      <c r="T467" s="6"/>
      <c r="U467" s="6"/>
      <c r="V467" s="6"/>
      <c r="W467" s="6"/>
      <c r="X467" s="6"/>
      <c r="Y467" s="6"/>
      <c r="Z467" s="6"/>
      <c r="AA467" s="6"/>
      <c r="AB467" s="6"/>
      <c r="AC467" s="6"/>
      <c r="AD467" s="6"/>
      <c r="AE467" s="6"/>
      <c r="AF467" s="6"/>
      <c r="AG467" s="6"/>
      <c r="AH467" s="6"/>
      <c r="AI467" s="6"/>
      <c r="AJ467" s="6"/>
      <c r="AK467" s="6"/>
      <c r="AL467" s="6"/>
      <c r="AM467" s="6"/>
    </row>
    <row r="468" spans="16:39" s="4" customFormat="1" ht="15" customHeight="1" x14ac:dyDescent="0.2">
      <c r="P468" s="5"/>
      <c r="R468" s="173"/>
      <c r="T468" s="6"/>
      <c r="U468" s="6"/>
      <c r="V468" s="6"/>
      <c r="W468" s="6"/>
      <c r="X468" s="6"/>
      <c r="Y468" s="6"/>
      <c r="Z468" s="6"/>
      <c r="AA468" s="6"/>
      <c r="AB468" s="6"/>
      <c r="AC468" s="6"/>
      <c r="AD468" s="6"/>
      <c r="AE468" s="6"/>
      <c r="AF468" s="6"/>
      <c r="AG468" s="6"/>
      <c r="AH468" s="6"/>
      <c r="AI468" s="6"/>
      <c r="AJ468" s="6"/>
      <c r="AK468" s="6"/>
      <c r="AL468" s="6"/>
      <c r="AM468" s="6"/>
    </row>
    <row r="469" spans="16:39" s="4" customFormat="1" ht="15" customHeight="1" x14ac:dyDescent="0.2">
      <c r="P469" s="5"/>
      <c r="R469" s="173"/>
      <c r="T469" s="6"/>
      <c r="U469" s="6"/>
      <c r="V469" s="6"/>
      <c r="W469" s="6"/>
      <c r="X469" s="6"/>
      <c r="Y469" s="6"/>
      <c r="Z469" s="6"/>
      <c r="AA469" s="6"/>
      <c r="AB469" s="6"/>
      <c r="AC469" s="6"/>
      <c r="AD469" s="6"/>
      <c r="AE469" s="6"/>
      <c r="AF469" s="6"/>
      <c r="AG469" s="6"/>
      <c r="AH469" s="6"/>
      <c r="AI469" s="6"/>
      <c r="AJ469" s="6"/>
      <c r="AK469" s="6"/>
      <c r="AL469" s="6"/>
      <c r="AM469" s="6"/>
    </row>
    <row r="470" spans="16:39" s="4" customFormat="1" ht="15" customHeight="1" x14ac:dyDescent="0.2">
      <c r="P470" s="5"/>
      <c r="R470" s="173"/>
      <c r="T470" s="6"/>
      <c r="U470" s="6"/>
      <c r="V470" s="6"/>
      <c r="W470" s="6"/>
      <c r="X470" s="6"/>
      <c r="Y470" s="6"/>
      <c r="Z470" s="6"/>
      <c r="AA470" s="6"/>
      <c r="AB470" s="6"/>
      <c r="AC470" s="6"/>
      <c r="AD470" s="6"/>
      <c r="AE470" s="6"/>
      <c r="AF470" s="6"/>
      <c r="AG470" s="6"/>
      <c r="AH470" s="6"/>
      <c r="AI470" s="6"/>
      <c r="AJ470" s="6"/>
      <c r="AK470" s="6"/>
      <c r="AL470" s="6"/>
      <c r="AM470" s="6"/>
    </row>
    <row r="471" spans="16:39" s="4" customFormat="1" ht="15" customHeight="1" x14ac:dyDescent="0.2">
      <c r="P471" s="5"/>
      <c r="R471" s="173"/>
      <c r="T471" s="6"/>
      <c r="U471" s="6"/>
      <c r="V471" s="6"/>
      <c r="W471" s="6"/>
      <c r="X471" s="6"/>
      <c r="Y471" s="6"/>
      <c r="Z471" s="6"/>
      <c r="AA471" s="6"/>
      <c r="AB471" s="6"/>
      <c r="AC471" s="6"/>
      <c r="AD471" s="6"/>
      <c r="AE471" s="6"/>
      <c r="AF471" s="6"/>
      <c r="AG471" s="6"/>
      <c r="AH471" s="6"/>
      <c r="AI471" s="6"/>
      <c r="AJ471" s="6"/>
      <c r="AK471" s="6"/>
      <c r="AL471" s="6"/>
      <c r="AM471" s="6"/>
    </row>
    <row r="472" spans="16:39" s="4" customFormat="1" ht="15" customHeight="1" x14ac:dyDescent="0.2">
      <c r="P472" s="5"/>
      <c r="R472" s="173"/>
      <c r="T472" s="6"/>
      <c r="U472" s="6"/>
      <c r="V472" s="6"/>
      <c r="W472" s="6"/>
      <c r="X472" s="6"/>
      <c r="Y472" s="6"/>
      <c r="Z472" s="6"/>
      <c r="AA472" s="6"/>
      <c r="AB472" s="6"/>
      <c r="AC472" s="6"/>
      <c r="AD472" s="6"/>
      <c r="AE472" s="6"/>
      <c r="AF472" s="6"/>
      <c r="AG472" s="6"/>
      <c r="AH472" s="6"/>
      <c r="AI472" s="6"/>
      <c r="AJ472" s="6"/>
      <c r="AK472" s="6"/>
      <c r="AL472" s="6"/>
      <c r="AM472" s="6"/>
    </row>
    <row r="473" spans="16:39" s="4" customFormat="1" ht="15" customHeight="1" x14ac:dyDescent="0.2">
      <c r="P473" s="5"/>
      <c r="R473" s="173"/>
      <c r="T473" s="6"/>
      <c r="U473" s="6"/>
      <c r="V473" s="6"/>
      <c r="W473" s="6"/>
      <c r="X473" s="6"/>
      <c r="Y473" s="6"/>
      <c r="Z473" s="6"/>
      <c r="AA473" s="6"/>
      <c r="AB473" s="6"/>
      <c r="AC473" s="6"/>
      <c r="AD473" s="6"/>
      <c r="AE473" s="6"/>
      <c r="AF473" s="6"/>
      <c r="AG473" s="6"/>
      <c r="AH473" s="6"/>
      <c r="AI473" s="6"/>
      <c r="AJ473" s="6"/>
      <c r="AK473" s="6"/>
      <c r="AL473" s="6"/>
      <c r="AM473" s="6"/>
    </row>
    <row r="474" spans="16:39" s="4" customFormat="1" ht="15" customHeight="1" x14ac:dyDescent="0.2">
      <c r="P474" s="5"/>
      <c r="R474" s="173"/>
      <c r="T474" s="6"/>
      <c r="U474" s="6"/>
      <c r="V474" s="6"/>
      <c r="W474" s="6"/>
      <c r="X474" s="6"/>
      <c r="Y474" s="6"/>
      <c r="Z474" s="6"/>
      <c r="AA474" s="6"/>
      <c r="AB474" s="6"/>
      <c r="AC474" s="6"/>
      <c r="AD474" s="6"/>
      <c r="AE474" s="6"/>
      <c r="AF474" s="6"/>
      <c r="AG474" s="6"/>
      <c r="AH474" s="6"/>
      <c r="AI474" s="6"/>
      <c r="AJ474" s="6"/>
      <c r="AK474" s="6"/>
      <c r="AL474" s="6"/>
      <c r="AM474" s="6"/>
    </row>
    <row r="475" spans="16:39" s="4" customFormat="1" ht="15" customHeight="1" x14ac:dyDescent="0.2">
      <c r="P475" s="5"/>
      <c r="R475" s="173"/>
      <c r="T475" s="6"/>
      <c r="U475" s="6"/>
      <c r="V475" s="6"/>
      <c r="W475" s="6"/>
      <c r="X475" s="6"/>
      <c r="Y475" s="6"/>
      <c r="Z475" s="6"/>
      <c r="AA475" s="6"/>
      <c r="AB475" s="6"/>
      <c r="AC475" s="6"/>
      <c r="AD475" s="6"/>
      <c r="AE475" s="6"/>
      <c r="AF475" s="6"/>
      <c r="AG475" s="6"/>
      <c r="AH475" s="6"/>
      <c r="AI475" s="6"/>
      <c r="AJ475" s="6"/>
      <c r="AK475" s="6"/>
      <c r="AL475" s="6"/>
      <c r="AM475" s="6"/>
    </row>
    <row r="476" spans="16:39" s="4" customFormat="1" ht="15" customHeight="1" x14ac:dyDescent="0.2">
      <c r="P476" s="5"/>
      <c r="R476" s="173"/>
      <c r="T476" s="6"/>
      <c r="U476" s="6"/>
      <c r="V476" s="6"/>
      <c r="W476" s="6"/>
      <c r="X476" s="6"/>
      <c r="Y476" s="6"/>
      <c r="Z476" s="6"/>
      <c r="AA476" s="6"/>
      <c r="AB476" s="6"/>
      <c r="AC476" s="6"/>
      <c r="AD476" s="6"/>
      <c r="AE476" s="6"/>
      <c r="AF476" s="6"/>
      <c r="AG476" s="6"/>
      <c r="AH476" s="6"/>
      <c r="AI476" s="6"/>
      <c r="AJ476" s="6"/>
      <c r="AK476" s="6"/>
      <c r="AL476" s="6"/>
      <c r="AM476" s="6"/>
    </row>
    <row r="477" spans="16:39" s="4" customFormat="1" ht="15" customHeight="1" x14ac:dyDescent="0.2">
      <c r="P477" s="5"/>
      <c r="R477" s="173"/>
      <c r="T477" s="6"/>
      <c r="U477" s="6"/>
      <c r="V477" s="6"/>
      <c r="W477" s="6"/>
      <c r="X477" s="6"/>
      <c r="Y477" s="6"/>
      <c r="Z477" s="6"/>
      <c r="AA477" s="6"/>
      <c r="AB477" s="6"/>
      <c r="AC477" s="6"/>
      <c r="AD477" s="6"/>
      <c r="AE477" s="6"/>
      <c r="AF477" s="6"/>
      <c r="AG477" s="6"/>
      <c r="AH477" s="6"/>
      <c r="AI477" s="6"/>
      <c r="AJ477" s="6"/>
      <c r="AK477" s="6"/>
      <c r="AL477" s="6"/>
      <c r="AM477" s="6"/>
    </row>
    <row r="478" spans="16:39" s="4" customFormat="1" ht="15" customHeight="1" x14ac:dyDescent="0.2">
      <c r="P478" s="5"/>
      <c r="R478" s="173"/>
      <c r="T478" s="6"/>
      <c r="U478" s="6"/>
      <c r="V478" s="6"/>
      <c r="W478" s="6"/>
      <c r="X478" s="6"/>
      <c r="Y478" s="6"/>
      <c r="Z478" s="6"/>
      <c r="AA478" s="6"/>
      <c r="AB478" s="6"/>
      <c r="AC478" s="6"/>
      <c r="AD478" s="6"/>
      <c r="AE478" s="6"/>
      <c r="AF478" s="6"/>
      <c r="AG478" s="6"/>
      <c r="AH478" s="6"/>
      <c r="AI478" s="6"/>
      <c r="AJ478" s="6"/>
      <c r="AK478" s="6"/>
      <c r="AL478" s="6"/>
      <c r="AM478" s="6"/>
    </row>
    <row r="479" spans="16:39" s="4" customFormat="1" ht="15" customHeight="1" x14ac:dyDescent="0.2">
      <c r="P479" s="5"/>
      <c r="R479" s="173"/>
      <c r="T479" s="6"/>
      <c r="U479" s="6"/>
      <c r="V479" s="6"/>
      <c r="W479" s="6"/>
      <c r="X479" s="6"/>
      <c r="Y479" s="6"/>
      <c r="Z479" s="6"/>
      <c r="AA479" s="6"/>
      <c r="AB479" s="6"/>
      <c r="AC479" s="6"/>
      <c r="AD479" s="6"/>
      <c r="AE479" s="6"/>
      <c r="AF479" s="6"/>
      <c r="AG479" s="6"/>
      <c r="AH479" s="6"/>
      <c r="AI479" s="6"/>
      <c r="AJ479" s="6"/>
      <c r="AK479" s="6"/>
      <c r="AL479" s="6"/>
      <c r="AM479" s="6"/>
    </row>
    <row r="480" spans="16:39" s="4" customFormat="1" ht="15" customHeight="1" x14ac:dyDescent="0.2">
      <c r="P480" s="5"/>
      <c r="R480" s="173"/>
      <c r="T480" s="6"/>
      <c r="U480" s="6"/>
      <c r="V480" s="6"/>
      <c r="W480" s="6"/>
      <c r="X480" s="6"/>
      <c r="Y480" s="6"/>
      <c r="Z480" s="6"/>
      <c r="AA480" s="6"/>
      <c r="AB480" s="6"/>
      <c r="AC480" s="6"/>
      <c r="AD480" s="6"/>
      <c r="AE480" s="6"/>
      <c r="AF480" s="6"/>
      <c r="AG480" s="6"/>
      <c r="AH480" s="6"/>
      <c r="AI480" s="6"/>
      <c r="AJ480" s="6"/>
      <c r="AK480" s="6"/>
      <c r="AL480" s="6"/>
      <c r="AM480" s="6"/>
    </row>
    <row r="481" spans="16:39" s="4" customFormat="1" ht="15" customHeight="1" x14ac:dyDescent="0.2">
      <c r="P481" s="5"/>
      <c r="R481" s="173"/>
      <c r="T481" s="6"/>
      <c r="U481" s="6"/>
      <c r="V481" s="6"/>
      <c r="W481" s="6"/>
      <c r="X481" s="6"/>
      <c r="Y481" s="6"/>
      <c r="Z481" s="6"/>
      <c r="AA481" s="6"/>
      <c r="AB481" s="6"/>
      <c r="AC481" s="6"/>
      <c r="AD481" s="6"/>
      <c r="AE481" s="6"/>
      <c r="AF481" s="6"/>
      <c r="AG481" s="6"/>
      <c r="AH481" s="6"/>
      <c r="AI481" s="6"/>
      <c r="AJ481" s="6"/>
      <c r="AK481" s="6"/>
      <c r="AL481" s="6"/>
      <c r="AM481" s="6"/>
    </row>
    <row r="482" spans="16:39" s="4" customFormat="1" ht="15" customHeight="1" x14ac:dyDescent="0.2">
      <c r="P482" s="5"/>
      <c r="R482" s="173"/>
      <c r="T482" s="6"/>
      <c r="U482" s="6"/>
      <c r="V482" s="6"/>
      <c r="W482" s="6"/>
      <c r="X482" s="6"/>
      <c r="Y482" s="6"/>
      <c r="Z482" s="6"/>
      <c r="AA482" s="6"/>
      <c r="AB482" s="6"/>
      <c r="AC482" s="6"/>
      <c r="AD482" s="6"/>
      <c r="AE482" s="6"/>
      <c r="AF482" s="6"/>
      <c r="AG482" s="6"/>
      <c r="AH482" s="6"/>
      <c r="AI482" s="6"/>
      <c r="AJ482" s="6"/>
      <c r="AK482" s="6"/>
      <c r="AL482" s="6"/>
      <c r="AM482" s="6"/>
    </row>
    <row r="483" spans="16:39" s="4" customFormat="1" ht="15" customHeight="1" x14ac:dyDescent="0.2">
      <c r="P483" s="5"/>
      <c r="R483" s="173"/>
      <c r="T483" s="6"/>
      <c r="U483" s="6"/>
      <c r="V483" s="6"/>
      <c r="W483" s="6"/>
      <c r="X483" s="6"/>
      <c r="Y483" s="6"/>
      <c r="Z483" s="6"/>
      <c r="AA483" s="6"/>
      <c r="AB483" s="6"/>
      <c r="AC483" s="6"/>
      <c r="AD483" s="6"/>
      <c r="AE483" s="6"/>
      <c r="AF483" s="6"/>
      <c r="AG483" s="6"/>
      <c r="AH483" s="6"/>
      <c r="AI483" s="6"/>
      <c r="AJ483" s="6"/>
      <c r="AK483" s="6"/>
      <c r="AL483" s="6"/>
      <c r="AM483" s="6"/>
    </row>
    <row r="484" spans="16:39" s="4" customFormat="1" ht="15" customHeight="1" x14ac:dyDescent="0.2">
      <c r="P484" s="5"/>
      <c r="R484" s="173"/>
      <c r="T484" s="6"/>
      <c r="U484" s="6"/>
      <c r="V484" s="6"/>
      <c r="W484" s="6"/>
      <c r="X484" s="6"/>
      <c r="Y484" s="6"/>
      <c r="Z484" s="6"/>
      <c r="AA484" s="6"/>
      <c r="AB484" s="6"/>
      <c r="AC484" s="6"/>
      <c r="AD484" s="6"/>
      <c r="AE484" s="6"/>
      <c r="AF484" s="6"/>
      <c r="AG484" s="6"/>
      <c r="AH484" s="6"/>
      <c r="AI484" s="6"/>
      <c r="AJ484" s="6"/>
      <c r="AK484" s="6"/>
      <c r="AL484" s="6"/>
      <c r="AM484" s="6"/>
    </row>
    <row r="485" spans="16:39" s="4" customFormat="1" ht="15" customHeight="1" x14ac:dyDescent="0.2">
      <c r="P485" s="5"/>
      <c r="R485" s="173"/>
      <c r="T485" s="6"/>
      <c r="U485" s="6"/>
      <c r="V485" s="6"/>
      <c r="W485" s="6"/>
      <c r="X485" s="6"/>
      <c r="Y485" s="6"/>
      <c r="Z485" s="6"/>
      <c r="AA485" s="6"/>
      <c r="AB485" s="6"/>
      <c r="AC485" s="6"/>
      <c r="AD485" s="6"/>
      <c r="AE485" s="6"/>
      <c r="AF485" s="6"/>
      <c r="AG485" s="6"/>
      <c r="AH485" s="6"/>
      <c r="AI485" s="6"/>
      <c r="AJ485" s="6"/>
      <c r="AK485" s="6"/>
      <c r="AL485" s="6"/>
      <c r="AM485" s="6"/>
    </row>
    <row r="486" spans="16:39" s="4" customFormat="1" ht="15" customHeight="1" x14ac:dyDescent="0.2">
      <c r="P486" s="5"/>
      <c r="R486" s="173"/>
      <c r="T486" s="6"/>
      <c r="U486" s="6"/>
      <c r="V486" s="6"/>
      <c r="W486" s="6"/>
      <c r="X486" s="6"/>
      <c r="Y486" s="6"/>
      <c r="Z486" s="6"/>
      <c r="AA486" s="6"/>
      <c r="AB486" s="6"/>
      <c r="AC486" s="6"/>
      <c r="AD486" s="6"/>
      <c r="AE486" s="6"/>
      <c r="AF486" s="6"/>
      <c r="AG486" s="6"/>
      <c r="AH486" s="6"/>
      <c r="AI486" s="6"/>
      <c r="AJ486" s="6"/>
      <c r="AK486" s="6"/>
      <c r="AL486" s="6"/>
      <c r="AM486" s="6"/>
    </row>
    <row r="487" spans="16:39" s="4" customFormat="1" ht="15" customHeight="1" x14ac:dyDescent="0.2">
      <c r="P487" s="5"/>
      <c r="R487" s="173"/>
      <c r="T487" s="6"/>
      <c r="U487" s="6"/>
      <c r="V487" s="6"/>
      <c r="W487" s="6"/>
      <c r="X487" s="6"/>
      <c r="Y487" s="6"/>
      <c r="Z487" s="6"/>
      <c r="AA487" s="6"/>
      <c r="AB487" s="6"/>
      <c r="AC487" s="6"/>
      <c r="AD487" s="6"/>
      <c r="AE487" s="6"/>
      <c r="AF487" s="6"/>
      <c r="AG487" s="6"/>
      <c r="AH487" s="6"/>
      <c r="AI487" s="6"/>
      <c r="AJ487" s="6"/>
      <c r="AK487" s="6"/>
      <c r="AL487" s="6"/>
      <c r="AM487" s="6"/>
    </row>
    <row r="488" spans="16:39" s="4" customFormat="1" ht="15" customHeight="1" x14ac:dyDescent="0.2">
      <c r="P488" s="5"/>
      <c r="R488" s="173"/>
      <c r="T488" s="6"/>
      <c r="U488" s="6"/>
      <c r="V488" s="6"/>
      <c r="W488" s="6"/>
      <c r="X488" s="6"/>
      <c r="Y488" s="6"/>
      <c r="Z488" s="6"/>
      <c r="AA488" s="6"/>
      <c r="AB488" s="6"/>
      <c r="AC488" s="6"/>
      <c r="AD488" s="6"/>
      <c r="AE488" s="6"/>
      <c r="AF488" s="6"/>
      <c r="AG488" s="6"/>
      <c r="AH488" s="6"/>
      <c r="AI488" s="6"/>
      <c r="AJ488" s="6"/>
      <c r="AK488" s="6"/>
      <c r="AL488" s="6"/>
      <c r="AM488" s="6"/>
    </row>
    <row r="489" spans="16:39" s="4" customFormat="1" ht="15" customHeight="1" x14ac:dyDescent="0.2">
      <c r="P489" s="5"/>
      <c r="R489" s="173"/>
      <c r="T489" s="6"/>
      <c r="U489" s="6"/>
      <c r="V489" s="6"/>
      <c r="W489" s="6"/>
      <c r="X489" s="6"/>
      <c r="Y489" s="6"/>
      <c r="Z489" s="6"/>
      <c r="AA489" s="6"/>
      <c r="AB489" s="6"/>
      <c r="AC489" s="6"/>
      <c r="AD489" s="6"/>
      <c r="AE489" s="6"/>
      <c r="AF489" s="6"/>
      <c r="AG489" s="6"/>
      <c r="AH489" s="6"/>
      <c r="AI489" s="6"/>
      <c r="AJ489" s="6"/>
      <c r="AK489" s="6"/>
      <c r="AL489" s="6"/>
      <c r="AM489" s="6"/>
    </row>
    <row r="490" spans="16:39" s="4" customFormat="1" ht="15" customHeight="1" x14ac:dyDescent="0.2">
      <c r="P490" s="5"/>
      <c r="R490" s="173"/>
      <c r="T490" s="6"/>
      <c r="U490" s="6"/>
      <c r="V490" s="6"/>
      <c r="W490" s="6"/>
      <c r="X490" s="6"/>
      <c r="Y490" s="6"/>
      <c r="Z490" s="6"/>
      <c r="AA490" s="6"/>
      <c r="AB490" s="6"/>
      <c r="AC490" s="6"/>
      <c r="AD490" s="6"/>
      <c r="AE490" s="6"/>
      <c r="AF490" s="6"/>
      <c r="AG490" s="6"/>
      <c r="AH490" s="6"/>
      <c r="AI490" s="6"/>
      <c r="AJ490" s="6"/>
      <c r="AK490" s="6"/>
      <c r="AL490" s="6"/>
      <c r="AM490" s="6"/>
    </row>
    <row r="491" spans="16:39" s="4" customFormat="1" ht="15" customHeight="1" x14ac:dyDescent="0.2">
      <c r="P491" s="5"/>
      <c r="R491" s="173"/>
      <c r="T491" s="6"/>
      <c r="U491" s="6"/>
      <c r="V491" s="6"/>
      <c r="W491" s="6"/>
      <c r="X491" s="6"/>
      <c r="Y491" s="6"/>
      <c r="Z491" s="6"/>
      <c r="AA491" s="6"/>
      <c r="AB491" s="6"/>
      <c r="AC491" s="6"/>
      <c r="AD491" s="6"/>
      <c r="AE491" s="6"/>
      <c r="AF491" s="6"/>
      <c r="AG491" s="6"/>
      <c r="AH491" s="6"/>
      <c r="AI491" s="6"/>
      <c r="AJ491" s="6"/>
      <c r="AK491" s="6"/>
      <c r="AL491" s="6"/>
      <c r="AM491" s="6"/>
    </row>
    <row r="492" spans="16:39" s="4" customFormat="1" ht="15" customHeight="1" x14ac:dyDescent="0.2">
      <c r="P492" s="5"/>
      <c r="R492" s="173"/>
      <c r="T492" s="6"/>
      <c r="U492" s="6"/>
      <c r="V492" s="6"/>
      <c r="W492" s="6"/>
      <c r="X492" s="6"/>
      <c r="Y492" s="6"/>
      <c r="Z492" s="6"/>
      <c r="AA492" s="6"/>
      <c r="AB492" s="6"/>
      <c r="AC492" s="6"/>
      <c r="AD492" s="6"/>
      <c r="AE492" s="6"/>
      <c r="AF492" s="6"/>
      <c r="AG492" s="6"/>
      <c r="AH492" s="6"/>
      <c r="AI492" s="6"/>
      <c r="AJ492" s="6"/>
      <c r="AK492" s="6"/>
      <c r="AL492" s="6"/>
      <c r="AM492" s="6"/>
    </row>
    <row r="493" spans="16:39" s="4" customFormat="1" ht="15" customHeight="1" x14ac:dyDescent="0.2">
      <c r="P493" s="5"/>
      <c r="R493" s="173"/>
      <c r="T493" s="6"/>
      <c r="U493" s="6"/>
      <c r="V493" s="6"/>
      <c r="W493" s="6"/>
      <c r="X493" s="6"/>
      <c r="Y493" s="6"/>
      <c r="Z493" s="6"/>
      <c r="AA493" s="6"/>
      <c r="AB493" s="6"/>
      <c r="AC493" s="6"/>
      <c r="AD493" s="6"/>
      <c r="AE493" s="6"/>
      <c r="AF493" s="6"/>
      <c r="AG493" s="6"/>
      <c r="AH493" s="6"/>
      <c r="AI493" s="6"/>
      <c r="AJ493" s="6"/>
      <c r="AK493" s="6"/>
      <c r="AL493" s="6"/>
      <c r="AM493" s="6"/>
    </row>
    <row r="494" spans="16:39" s="4" customFormat="1" ht="15" customHeight="1" x14ac:dyDescent="0.2">
      <c r="P494" s="5"/>
      <c r="R494" s="173"/>
      <c r="T494" s="6"/>
      <c r="U494" s="6"/>
      <c r="V494" s="6"/>
      <c r="W494" s="6"/>
      <c r="X494" s="6"/>
      <c r="Y494" s="6"/>
      <c r="Z494" s="6"/>
      <c r="AA494" s="6"/>
      <c r="AB494" s="6"/>
      <c r="AC494" s="6"/>
      <c r="AD494" s="6"/>
      <c r="AE494" s="6"/>
      <c r="AF494" s="6"/>
      <c r="AG494" s="6"/>
      <c r="AH494" s="6"/>
      <c r="AI494" s="6"/>
      <c r="AJ494" s="6"/>
      <c r="AK494" s="6"/>
      <c r="AL494" s="6"/>
      <c r="AM494" s="6"/>
    </row>
    <row r="495" spans="16:39" s="4" customFormat="1" ht="15" customHeight="1" x14ac:dyDescent="0.2">
      <c r="P495" s="5"/>
      <c r="R495" s="173"/>
      <c r="T495" s="6"/>
      <c r="U495" s="6"/>
      <c r="V495" s="6"/>
      <c r="W495" s="6"/>
      <c r="X495" s="6"/>
      <c r="Y495" s="6"/>
      <c r="Z495" s="6"/>
      <c r="AA495" s="6"/>
      <c r="AB495" s="6"/>
      <c r="AC495" s="6"/>
      <c r="AD495" s="6"/>
      <c r="AE495" s="6"/>
      <c r="AF495" s="6"/>
      <c r="AG495" s="6"/>
      <c r="AH495" s="6"/>
      <c r="AI495" s="6"/>
      <c r="AJ495" s="6"/>
      <c r="AK495" s="6"/>
      <c r="AL495" s="6"/>
      <c r="AM495" s="6"/>
    </row>
    <row r="496" spans="16:39" s="4" customFormat="1" ht="15" customHeight="1" x14ac:dyDescent="0.2">
      <c r="P496" s="5"/>
      <c r="R496" s="173"/>
      <c r="T496" s="6"/>
      <c r="U496" s="6"/>
      <c r="V496" s="6"/>
      <c r="W496" s="6"/>
      <c r="X496" s="6"/>
      <c r="Y496" s="6"/>
      <c r="Z496" s="6"/>
      <c r="AA496" s="6"/>
      <c r="AB496" s="6"/>
      <c r="AC496" s="6"/>
      <c r="AD496" s="6"/>
      <c r="AE496" s="6"/>
      <c r="AF496" s="6"/>
      <c r="AG496" s="6"/>
      <c r="AH496" s="6"/>
      <c r="AI496" s="6"/>
      <c r="AJ496" s="6"/>
      <c r="AK496" s="6"/>
      <c r="AL496" s="6"/>
      <c r="AM496" s="6"/>
    </row>
    <row r="497" spans="16:39" s="4" customFormat="1" ht="15" customHeight="1" x14ac:dyDescent="0.2">
      <c r="P497" s="5"/>
      <c r="R497" s="173"/>
      <c r="T497" s="6"/>
      <c r="U497" s="6"/>
      <c r="V497" s="6"/>
      <c r="W497" s="6"/>
      <c r="X497" s="6"/>
      <c r="Y497" s="6"/>
      <c r="Z497" s="6"/>
      <c r="AA497" s="6"/>
      <c r="AB497" s="6"/>
      <c r="AC497" s="6"/>
      <c r="AD497" s="6"/>
      <c r="AE497" s="6"/>
      <c r="AF497" s="6"/>
      <c r="AG497" s="6"/>
      <c r="AH497" s="6"/>
      <c r="AI497" s="6"/>
      <c r="AJ497" s="6"/>
      <c r="AK497" s="6"/>
      <c r="AL497" s="6"/>
      <c r="AM497" s="6"/>
    </row>
    <row r="498" spans="16:39" s="4" customFormat="1" ht="15" customHeight="1" x14ac:dyDescent="0.2">
      <c r="P498" s="5"/>
      <c r="R498" s="173"/>
      <c r="T498" s="6"/>
      <c r="U498" s="6"/>
      <c r="V498" s="6"/>
      <c r="W498" s="6"/>
      <c r="X498" s="6"/>
      <c r="Y498" s="6"/>
      <c r="Z498" s="6"/>
      <c r="AA498" s="6"/>
      <c r="AB498" s="6"/>
      <c r="AC498" s="6"/>
      <c r="AD498" s="6"/>
      <c r="AE498" s="6"/>
      <c r="AF498" s="6"/>
      <c r="AG498" s="6"/>
      <c r="AH498" s="6"/>
      <c r="AI498" s="6"/>
      <c r="AJ498" s="6"/>
      <c r="AK498" s="6"/>
      <c r="AL498" s="6"/>
      <c r="AM498" s="6"/>
    </row>
    <row r="499" spans="16:39" s="4" customFormat="1" ht="15" customHeight="1" x14ac:dyDescent="0.2">
      <c r="P499" s="5"/>
      <c r="R499" s="173"/>
      <c r="T499" s="6"/>
      <c r="U499" s="6"/>
      <c r="V499" s="6"/>
      <c r="W499" s="6"/>
      <c r="X499" s="6"/>
      <c r="Y499" s="6"/>
      <c r="Z499" s="6"/>
      <c r="AA499" s="6"/>
      <c r="AB499" s="6"/>
      <c r="AC499" s="6"/>
      <c r="AD499" s="6"/>
      <c r="AE499" s="6"/>
      <c r="AF499" s="6"/>
      <c r="AG499" s="6"/>
      <c r="AH499" s="6"/>
      <c r="AI499" s="6"/>
      <c r="AJ499" s="6"/>
      <c r="AK499" s="6"/>
      <c r="AL499" s="6"/>
      <c r="AM499" s="6"/>
    </row>
    <row r="500" spans="16:39" s="4" customFormat="1" ht="15" customHeight="1" x14ac:dyDescent="0.2">
      <c r="P500" s="5"/>
      <c r="R500" s="173"/>
      <c r="T500" s="6"/>
      <c r="U500" s="6"/>
      <c r="V500" s="6"/>
      <c r="W500" s="6"/>
      <c r="X500" s="6"/>
      <c r="Y500" s="6"/>
      <c r="Z500" s="6"/>
      <c r="AA500" s="6"/>
      <c r="AB500" s="6"/>
      <c r="AC500" s="6"/>
      <c r="AD500" s="6"/>
      <c r="AE500" s="6"/>
      <c r="AF500" s="6"/>
      <c r="AG500" s="6"/>
      <c r="AH500" s="6"/>
      <c r="AI500" s="6"/>
      <c r="AJ500" s="6"/>
      <c r="AK500" s="6"/>
      <c r="AL500" s="6"/>
      <c r="AM500" s="6"/>
    </row>
    <row r="501" spans="16:39" s="4" customFormat="1" ht="15" customHeight="1" x14ac:dyDescent="0.2">
      <c r="P501" s="5"/>
      <c r="R501" s="173"/>
      <c r="T501" s="6"/>
      <c r="U501" s="6"/>
      <c r="V501" s="6"/>
      <c r="W501" s="6"/>
      <c r="X501" s="6"/>
      <c r="Y501" s="6"/>
      <c r="Z501" s="6"/>
      <c r="AA501" s="6"/>
      <c r="AB501" s="6"/>
      <c r="AC501" s="6"/>
      <c r="AD501" s="6"/>
      <c r="AE501" s="6"/>
      <c r="AF501" s="6"/>
      <c r="AG501" s="6"/>
      <c r="AH501" s="6"/>
      <c r="AI501" s="6"/>
      <c r="AJ501" s="6"/>
      <c r="AK501" s="6"/>
      <c r="AL501" s="6"/>
      <c r="AM501" s="6"/>
    </row>
    <row r="502" spans="16:39" s="4" customFormat="1" ht="15" customHeight="1" x14ac:dyDescent="0.2">
      <c r="P502" s="5"/>
      <c r="R502" s="173"/>
      <c r="T502" s="6"/>
      <c r="U502" s="6"/>
      <c r="V502" s="6"/>
      <c r="W502" s="6"/>
      <c r="X502" s="6"/>
      <c r="Y502" s="6"/>
      <c r="Z502" s="6"/>
      <c r="AA502" s="6"/>
      <c r="AB502" s="6"/>
      <c r="AC502" s="6"/>
      <c r="AD502" s="6"/>
      <c r="AE502" s="6"/>
      <c r="AF502" s="6"/>
      <c r="AG502" s="6"/>
      <c r="AH502" s="6"/>
      <c r="AI502" s="6"/>
      <c r="AJ502" s="6"/>
      <c r="AK502" s="6"/>
      <c r="AL502" s="6"/>
      <c r="AM502" s="6"/>
    </row>
    <row r="503" spans="16:39" s="4" customFormat="1" ht="15" customHeight="1" x14ac:dyDescent="0.2">
      <c r="P503" s="5"/>
      <c r="R503" s="173"/>
      <c r="T503" s="6"/>
      <c r="U503" s="6"/>
      <c r="V503" s="6"/>
      <c r="W503" s="6"/>
      <c r="X503" s="6"/>
      <c r="Y503" s="6"/>
      <c r="Z503" s="6"/>
      <c r="AA503" s="6"/>
      <c r="AB503" s="6"/>
      <c r="AC503" s="6"/>
      <c r="AD503" s="6"/>
      <c r="AE503" s="6"/>
      <c r="AF503" s="6"/>
      <c r="AG503" s="6"/>
      <c r="AH503" s="6"/>
      <c r="AI503" s="6"/>
      <c r="AJ503" s="6"/>
      <c r="AK503" s="6"/>
      <c r="AL503" s="6"/>
      <c r="AM503" s="6"/>
    </row>
    <row r="504" spans="16:39" s="4" customFormat="1" ht="15" customHeight="1" x14ac:dyDescent="0.2">
      <c r="P504" s="5"/>
      <c r="R504" s="173"/>
      <c r="T504" s="6"/>
      <c r="U504" s="6"/>
      <c r="V504" s="6"/>
      <c r="W504" s="6"/>
      <c r="X504" s="6"/>
      <c r="Y504" s="6"/>
      <c r="Z504" s="6"/>
      <c r="AA504" s="6"/>
      <c r="AB504" s="6"/>
      <c r="AC504" s="6"/>
      <c r="AD504" s="6"/>
      <c r="AE504" s="6"/>
      <c r="AF504" s="6"/>
      <c r="AG504" s="6"/>
      <c r="AH504" s="6"/>
      <c r="AI504" s="6"/>
      <c r="AJ504" s="6"/>
      <c r="AK504" s="6"/>
      <c r="AL504" s="6"/>
      <c r="AM504" s="6"/>
    </row>
    <row r="505" spans="16:39" s="4" customFormat="1" ht="15" customHeight="1" x14ac:dyDescent="0.2">
      <c r="P505" s="5"/>
      <c r="R505" s="173"/>
      <c r="T505" s="6"/>
      <c r="U505" s="6"/>
      <c r="V505" s="6"/>
      <c r="W505" s="6"/>
      <c r="X505" s="6"/>
      <c r="Y505" s="6"/>
      <c r="Z505" s="6"/>
      <c r="AA505" s="6"/>
      <c r="AB505" s="6"/>
      <c r="AC505" s="6"/>
      <c r="AD505" s="6"/>
      <c r="AE505" s="6"/>
      <c r="AF505" s="6"/>
      <c r="AG505" s="6"/>
      <c r="AH505" s="6"/>
      <c r="AI505" s="6"/>
      <c r="AJ505" s="6"/>
      <c r="AK505" s="6"/>
      <c r="AL505" s="6"/>
      <c r="AM505" s="6"/>
    </row>
    <row r="506" spans="16:39" s="4" customFormat="1" ht="15" customHeight="1" x14ac:dyDescent="0.2">
      <c r="P506" s="5"/>
      <c r="R506" s="173"/>
      <c r="T506" s="6"/>
      <c r="U506" s="6"/>
      <c r="V506" s="6"/>
      <c r="W506" s="6"/>
      <c r="X506" s="6"/>
      <c r="Y506" s="6"/>
      <c r="Z506" s="6"/>
      <c r="AA506" s="6"/>
      <c r="AB506" s="6"/>
      <c r="AC506" s="6"/>
      <c r="AD506" s="6"/>
      <c r="AE506" s="6"/>
      <c r="AF506" s="6"/>
      <c r="AG506" s="6"/>
      <c r="AH506" s="6"/>
      <c r="AI506" s="6"/>
      <c r="AJ506" s="6"/>
      <c r="AK506" s="6"/>
      <c r="AL506" s="6"/>
      <c r="AM506" s="6"/>
    </row>
    <row r="507" spans="16:39" s="4" customFormat="1" ht="15" customHeight="1" x14ac:dyDescent="0.2">
      <c r="P507" s="5"/>
      <c r="R507" s="173"/>
      <c r="T507" s="6"/>
      <c r="U507" s="6"/>
      <c r="V507" s="6"/>
      <c r="W507" s="6"/>
      <c r="X507" s="6"/>
      <c r="Y507" s="6"/>
      <c r="Z507" s="6"/>
      <c r="AA507" s="6"/>
      <c r="AB507" s="6"/>
      <c r="AC507" s="6"/>
      <c r="AD507" s="6"/>
      <c r="AE507" s="6"/>
      <c r="AF507" s="6"/>
      <c r="AG507" s="6"/>
      <c r="AH507" s="6"/>
      <c r="AI507" s="6"/>
      <c r="AJ507" s="6"/>
      <c r="AK507" s="6"/>
      <c r="AL507" s="6"/>
      <c r="AM507" s="6"/>
    </row>
    <row r="508" spans="16:39" s="4" customFormat="1" ht="15" customHeight="1" x14ac:dyDescent="0.2">
      <c r="P508" s="5"/>
      <c r="R508" s="173"/>
      <c r="T508" s="6"/>
      <c r="U508" s="6"/>
      <c r="V508" s="6"/>
      <c r="W508" s="6"/>
      <c r="X508" s="6"/>
      <c r="Y508" s="6"/>
      <c r="Z508" s="6"/>
      <c r="AA508" s="6"/>
      <c r="AB508" s="6"/>
      <c r="AC508" s="6"/>
      <c r="AD508" s="6"/>
      <c r="AE508" s="6"/>
      <c r="AF508" s="6"/>
      <c r="AG508" s="6"/>
      <c r="AH508" s="6"/>
      <c r="AI508" s="6"/>
      <c r="AJ508" s="6"/>
      <c r="AK508" s="6"/>
      <c r="AL508" s="6"/>
      <c r="AM508" s="6"/>
    </row>
    <row r="509" spans="16:39" s="4" customFormat="1" ht="15" customHeight="1" x14ac:dyDescent="0.2">
      <c r="P509" s="5"/>
      <c r="R509" s="173"/>
      <c r="T509" s="6"/>
      <c r="U509" s="6"/>
      <c r="V509" s="6"/>
      <c r="W509" s="6"/>
      <c r="X509" s="6"/>
      <c r="Y509" s="6"/>
      <c r="Z509" s="6"/>
      <c r="AA509" s="6"/>
      <c r="AB509" s="6"/>
      <c r="AC509" s="6"/>
      <c r="AD509" s="6"/>
      <c r="AE509" s="6"/>
      <c r="AF509" s="6"/>
      <c r="AG509" s="6"/>
      <c r="AH509" s="6"/>
      <c r="AI509" s="6"/>
      <c r="AJ509" s="6"/>
      <c r="AK509" s="6"/>
      <c r="AL509" s="6"/>
      <c r="AM509" s="6"/>
    </row>
    <row r="510" spans="16:39" s="4" customFormat="1" ht="15" customHeight="1" x14ac:dyDescent="0.2">
      <c r="P510" s="5"/>
      <c r="R510" s="173"/>
      <c r="T510" s="6"/>
      <c r="U510" s="6"/>
      <c r="V510" s="6"/>
      <c r="W510" s="6"/>
      <c r="X510" s="6"/>
      <c r="Y510" s="6"/>
      <c r="Z510" s="6"/>
      <c r="AA510" s="6"/>
      <c r="AB510" s="6"/>
      <c r="AC510" s="6"/>
      <c r="AD510" s="6"/>
      <c r="AE510" s="6"/>
      <c r="AF510" s="6"/>
      <c r="AG510" s="6"/>
      <c r="AH510" s="6"/>
      <c r="AI510" s="6"/>
      <c r="AJ510" s="6"/>
      <c r="AK510" s="6"/>
      <c r="AL510" s="6"/>
      <c r="AM510" s="6"/>
    </row>
    <row r="511" spans="16:39" s="4" customFormat="1" ht="15" customHeight="1" x14ac:dyDescent="0.2">
      <c r="P511" s="5"/>
      <c r="R511" s="173"/>
      <c r="T511" s="6"/>
      <c r="U511" s="6"/>
      <c r="V511" s="6"/>
      <c r="W511" s="6"/>
      <c r="X511" s="6"/>
      <c r="Y511" s="6"/>
      <c r="Z511" s="6"/>
      <c r="AA511" s="6"/>
      <c r="AB511" s="6"/>
      <c r="AC511" s="6"/>
      <c r="AD511" s="6"/>
      <c r="AE511" s="6"/>
      <c r="AF511" s="6"/>
      <c r="AG511" s="6"/>
      <c r="AH511" s="6"/>
      <c r="AI511" s="6"/>
      <c r="AJ511" s="6"/>
      <c r="AK511" s="6"/>
      <c r="AL511" s="6"/>
      <c r="AM511" s="6"/>
    </row>
    <row r="512" spans="16:39" s="4" customFormat="1" ht="15" customHeight="1" x14ac:dyDescent="0.2">
      <c r="P512" s="5"/>
      <c r="R512" s="173"/>
      <c r="T512" s="6"/>
      <c r="U512" s="6"/>
      <c r="V512" s="6"/>
      <c r="W512" s="6"/>
      <c r="X512" s="6"/>
      <c r="Y512" s="6"/>
      <c r="Z512" s="6"/>
      <c r="AA512" s="6"/>
      <c r="AB512" s="6"/>
      <c r="AC512" s="6"/>
      <c r="AD512" s="6"/>
      <c r="AE512" s="6"/>
      <c r="AF512" s="6"/>
      <c r="AG512" s="6"/>
      <c r="AH512" s="6"/>
      <c r="AI512" s="6"/>
      <c r="AJ512" s="6"/>
      <c r="AK512" s="6"/>
      <c r="AL512" s="6"/>
      <c r="AM512" s="6"/>
    </row>
    <row r="513" spans="16:39" s="4" customFormat="1" ht="15" customHeight="1" x14ac:dyDescent="0.2">
      <c r="P513" s="5"/>
      <c r="R513" s="173"/>
      <c r="T513" s="6"/>
      <c r="U513" s="6"/>
      <c r="V513" s="6"/>
      <c r="W513" s="6"/>
      <c r="X513" s="6"/>
      <c r="Y513" s="6"/>
      <c r="Z513" s="6"/>
      <c r="AA513" s="6"/>
      <c r="AB513" s="6"/>
      <c r="AC513" s="6"/>
      <c r="AD513" s="6"/>
      <c r="AE513" s="6"/>
      <c r="AF513" s="6"/>
      <c r="AG513" s="6"/>
      <c r="AH513" s="6"/>
      <c r="AI513" s="6"/>
      <c r="AJ513" s="6"/>
      <c r="AK513" s="6"/>
      <c r="AL513" s="6"/>
      <c r="AM513" s="6"/>
    </row>
    <row r="514" spans="16:39" s="4" customFormat="1" ht="15" customHeight="1" x14ac:dyDescent="0.2">
      <c r="P514" s="5"/>
      <c r="R514" s="173"/>
      <c r="T514" s="6"/>
      <c r="U514" s="6"/>
      <c r="V514" s="6"/>
      <c r="W514" s="6"/>
      <c r="X514" s="6"/>
      <c r="Y514" s="6"/>
      <c r="Z514" s="6"/>
      <c r="AA514" s="6"/>
      <c r="AB514" s="6"/>
      <c r="AC514" s="6"/>
      <c r="AD514" s="6"/>
      <c r="AE514" s="6"/>
      <c r="AF514" s="6"/>
      <c r="AG514" s="6"/>
      <c r="AH514" s="6"/>
      <c r="AI514" s="6"/>
      <c r="AJ514" s="6"/>
      <c r="AK514" s="6"/>
      <c r="AL514" s="6"/>
      <c r="AM514" s="6"/>
    </row>
    <row r="515" spans="16:39" s="4" customFormat="1" ht="15" customHeight="1" x14ac:dyDescent="0.2">
      <c r="P515" s="5"/>
      <c r="R515" s="173"/>
      <c r="T515" s="6"/>
      <c r="U515" s="6"/>
      <c r="V515" s="6"/>
      <c r="W515" s="6"/>
      <c r="X515" s="6"/>
      <c r="Y515" s="6"/>
      <c r="Z515" s="6"/>
      <c r="AA515" s="6"/>
      <c r="AB515" s="6"/>
      <c r="AC515" s="6"/>
      <c r="AD515" s="6"/>
      <c r="AE515" s="6"/>
      <c r="AF515" s="6"/>
      <c r="AG515" s="6"/>
      <c r="AH515" s="6"/>
      <c r="AI515" s="6"/>
      <c r="AJ515" s="6"/>
      <c r="AK515" s="6"/>
      <c r="AL515" s="6"/>
      <c r="AM515" s="6"/>
    </row>
    <row r="516" spans="16:39" s="4" customFormat="1" ht="15" customHeight="1" x14ac:dyDescent="0.2">
      <c r="P516" s="5"/>
      <c r="R516" s="173"/>
      <c r="T516" s="6"/>
      <c r="U516" s="6"/>
      <c r="V516" s="6"/>
      <c r="W516" s="6"/>
      <c r="X516" s="6"/>
      <c r="Y516" s="6"/>
      <c r="Z516" s="6"/>
      <c r="AA516" s="6"/>
      <c r="AB516" s="6"/>
      <c r="AC516" s="6"/>
      <c r="AD516" s="6"/>
      <c r="AE516" s="6"/>
      <c r="AF516" s="6"/>
      <c r="AG516" s="6"/>
      <c r="AH516" s="6"/>
      <c r="AI516" s="6"/>
      <c r="AJ516" s="6"/>
      <c r="AK516" s="6"/>
      <c r="AL516" s="6"/>
      <c r="AM516" s="6"/>
    </row>
    <row r="517" spans="16:39" s="4" customFormat="1" ht="15" customHeight="1" x14ac:dyDescent="0.2">
      <c r="P517" s="5"/>
      <c r="R517" s="173"/>
      <c r="T517" s="6"/>
      <c r="U517" s="6"/>
      <c r="V517" s="6"/>
      <c r="W517" s="6"/>
      <c r="X517" s="6"/>
      <c r="Y517" s="6"/>
      <c r="Z517" s="6"/>
      <c r="AA517" s="6"/>
      <c r="AB517" s="6"/>
      <c r="AC517" s="6"/>
      <c r="AD517" s="6"/>
      <c r="AE517" s="6"/>
      <c r="AF517" s="6"/>
      <c r="AG517" s="6"/>
      <c r="AH517" s="6"/>
      <c r="AI517" s="6"/>
      <c r="AJ517" s="6"/>
      <c r="AK517" s="6"/>
      <c r="AL517" s="6"/>
      <c r="AM517" s="6"/>
    </row>
    <row r="518" spans="16:39" s="4" customFormat="1" ht="15" customHeight="1" x14ac:dyDescent="0.2">
      <c r="P518" s="5"/>
      <c r="R518" s="173"/>
      <c r="T518" s="6"/>
      <c r="U518" s="6"/>
      <c r="V518" s="6"/>
      <c r="W518" s="6"/>
      <c r="X518" s="6"/>
      <c r="Y518" s="6"/>
      <c r="Z518" s="6"/>
      <c r="AA518" s="6"/>
      <c r="AB518" s="6"/>
      <c r="AC518" s="6"/>
      <c r="AD518" s="6"/>
      <c r="AE518" s="6"/>
      <c r="AF518" s="6"/>
      <c r="AG518" s="6"/>
      <c r="AH518" s="6"/>
      <c r="AI518" s="6"/>
      <c r="AJ518" s="6"/>
      <c r="AK518" s="6"/>
      <c r="AL518" s="6"/>
      <c r="AM518" s="6"/>
    </row>
    <row r="519" spans="16:39" s="4" customFormat="1" ht="15" customHeight="1" x14ac:dyDescent="0.2">
      <c r="P519" s="5"/>
      <c r="R519" s="173"/>
      <c r="T519" s="6"/>
      <c r="U519" s="6"/>
      <c r="V519" s="6"/>
      <c r="W519" s="6"/>
      <c r="X519" s="6"/>
      <c r="Y519" s="6"/>
      <c r="Z519" s="6"/>
      <c r="AA519" s="6"/>
      <c r="AB519" s="6"/>
      <c r="AC519" s="6"/>
      <c r="AD519" s="6"/>
      <c r="AE519" s="6"/>
      <c r="AF519" s="6"/>
      <c r="AG519" s="6"/>
      <c r="AH519" s="6"/>
      <c r="AI519" s="6"/>
      <c r="AJ519" s="6"/>
      <c r="AK519" s="6"/>
      <c r="AL519" s="6"/>
      <c r="AM519" s="6"/>
    </row>
    <row r="520" spans="16:39" s="4" customFormat="1" ht="15" customHeight="1" x14ac:dyDescent="0.2">
      <c r="P520" s="5"/>
      <c r="R520" s="173"/>
      <c r="T520" s="6"/>
      <c r="U520" s="6"/>
      <c r="V520" s="6"/>
      <c r="W520" s="6"/>
      <c r="X520" s="6"/>
      <c r="Y520" s="6"/>
      <c r="Z520" s="6"/>
      <c r="AA520" s="6"/>
      <c r="AB520" s="6"/>
      <c r="AC520" s="6"/>
      <c r="AD520" s="6"/>
      <c r="AE520" s="6"/>
      <c r="AF520" s="6"/>
      <c r="AG520" s="6"/>
      <c r="AH520" s="6"/>
      <c r="AI520" s="6"/>
      <c r="AJ520" s="6"/>
      <c r="AK520" s="6"/>
      <c r="AL520" s="6"/>
      <c r="AM520" s="6"/>
    </row>
    <row r="521" spans="16:39" s="4" customFormat="1" ht="15" customHeight="1" x14ac:dyDescent="0.2">
      <c r="P521" s="5"/>
      <c r="R521" s="173"/>
      <c r="T521" s="6"/>
      <c r="U521" s="6"/>
      <c r="V521" s="6"/>
      <c r="W521" s="6"/>
      <c r="X521" s="6"/>
      <c r="Y521" s="6"/>
      <c r="Z521" s="6"/>
      <c r="AA521" s="6"/>
      <c r="AB521" s="6"/>
      <c r="AC521" s="6"/>
      <c r="AD521" s="6"/>
      <c r="AE521" s="6"/>
      <c r="AF521" s="6"/>
      <c r="AG521" s="6"/>
      <c r="AH521" s="6"/>
      <c r="AI521" s="6"/>
      <c r="AJ521" s="6"/>
      <c r="AK521" s="6"/>
      <c r="AL521" s="6"/>
      <c r="AM521" s="6"/>
    </row>
    <row r="522" spans="16:39" s="4" customFormat="1" ht="15" customHeight="1" x14ac:dyDescent="0.2">
      <c r="P522" s="5"/>
      <c r="R522" s="173"/>
      <c r="T522" s="6"/>
      <c r="U522" s="6"/>
      <c r="V522" s="6"/>
      <c r="W522" s="6"/>
      <c r="X522" s="6"/>
      <c r="Y522" s="6"/>
      <c r="Z522" s="6"/>
      <c r="AA522" s="6"/>
      <c r="AB522" s="6"/>
      <c r="AC522" s="6"/>
      <c r="AD522" s="6"/>
      <c r="AE522" s="6"/>
      <c r="AF522" s="6"/>
      <c r="AG522" s="6"/>
      <c r="AH522" s="6"/>
      <c r="AI522" s="6"/>
      <c r="AJ522" s="6"/>
      <c r="AK522" s="6"/>
      <c r="AL522" s="6"/>
      <c r="AM522" s="6"/>
    </row>
    <row r="523" spans="16:39" s="4" customFormat="1" ht="15" customHeight="1" x14ac:dyDescent="0.2">
      <c r="P523" s="5"/>
      <c r="R523" s="173"/>
      <c r="T523" s="6"/>
      <c r="U523" s="6"/>
      <c r="V523" s="6"/>
      <c r="W523" s="6"/>
      <c r="X523" s="6"/>
      <c r="Y523" s="6"/>
      <c r="Z523" s="6"/>
      <c r="AA523" s="6"/>
      <c r="AB523" s="6"/>
      <c r="AC523" s="6"/>
      <c r="AD523" s="6"/>
      <c r="AE523" s="6"/>
      <c r="AF523" s="6"/>
      <c r="AG523" s="6"/>
      <c r="AH523" s="6"/>
      <c r="AI523" s="6"/>
      <c r="AJ523" s="6"/>
      <c r="AK523" s="6"/>
      <c r="AL523" s="6"/>
      <c r="AM523" s="6"/>
    </row>
    <row r="524" spans="16:39" s="4" customFormat="1" ht="15" customHeight="1" x14ac:dyDescent="0.2">
      <c r="P524" s="5"/>
      <c r="R524" s="173"/>
      <c r="T524" s="6"/>
      <c r="U524" s="6"/>
      <c r="V524" s="6"/>
      <c r="W524" s="6"/>
      <c r="X524" s="6"/>
      <c r="Y524" s="6"/>
      <c r="Z524" s="6"/>
      <c r="AA524" s="6"/>
      <c r="AB524" s="6"/>
      <c r="AC524" s="6"/>
      <c r="AD524" s="6"/>
      <c r="AE524" s="6"/>
      <c r="AF524" s="6"/>
      <c r="AG524" s="6"/>
      <c r="AH524" s="6"/>
      <c r="AI524" s="6"/>
      <c r="AJ524" s="6"/>
      <c r="AK524" s="6"/>
      <c r="AL524" s="6"/>
      <c r="AM524" s="6"/>
    </row>
    <row r="525" spans="16:39" s="4" customFormat="1" ht="15" customHeight="1" x14ac:dyDescent="0.2">
      <c r="P525" s="5"/>
      <c r="R525" s="173"/>
      <c r="T525" s="6"/>
      <c r="U525" s="6"/>
      <c r="V525" s="6"/>
      <c r="W525" s="6"/>
      <c r="X525" s="6"/>
      <c r="Y525" s="6"/>
      <c r="Z525" s="6"/>
      <c r="AA525" s="6"/>
      <c r="AB525" s="6"/>
      <c r="AC525" s="6"/>
      <c r="AD525" s="6"/>
      <c r="AE525" s="6"/>
      <c r="AF525" s="6"/>
      <c r="AG525" s="6"/>
      <c r="AH525" s="6"/>
      <c r="AI525" s="6"/>
      <c r="AJ525" s="6"/>
      <c r="AK525" s="6"/>
      <c r="AL525" s="6"/>
      <c r="AM525" s="6"/>
    </row>
    <row r="526" spans="16:39" s="4" customFormat="1" ht="15" customHeight="1" x14ac:dyDescent="0.2">
      <c r="P526" s="5"/>
      <c r="R526" s="173"/>
      <c r="T526" s="6"/>
      <c r="U526" s="6"/>
      <c r="V526" s="6"/>
      <c r="W526" s="6"/>
      <c r="X526" s="6"/>
      <c r="Y526" s="6"/>
      <c r="Z526" s="6"/>
      <c r="AA526" s="6"/>
      <c r="AB526" s="6"/>
      <c r="AC526" s="6"/>
      <c r="AD526" s="6"/>
      <c r="AE526" s="6"/>
      <c r="AF526" s="6"/>
      <c r="AG526" s="6"/>
      <c r="AH526" s="6"/>
      <c r="AI526" s="6"/>
      <c r="AJ526" s="6"/>
      <c r="AK526" s="6"/>
      <c r="AL526" s="6"/>
      <c r="AM526" s="6"/>
    </row>
    <row r="527" spans="16:39" s="4" customFormat="1" ht="15" customHeight="1" x14ac:dyDescent="0.2">
      <c r="P527" s="5"/>
      <c r="R527" s="173"/>
      <c r="T527" s="6"/>
      <c r="U527" s="6"/>
      <c r="V527" s="6"/>
      <c r="W527" s="6"/>
      <c r="X527" s="6"/>
      <c r="Y527" s="6"/>
      <c r="Z527" s="6"/>
      <c r="AA527" s="6"/>
      <c r="AB527" s="6"/>
      <c r="AC527" s="6"/>
      <c r="AD527" s="6"/>
      <c r="AE527" s="6"/>
      <c r="AF527" s="6"/>
      <c r="AG527" s="6"/>
      <c r="AH527" s="6"/>
      <c r="AI527" s="6"/>
      <c r="AJ527" s="6"/>
      <c r="AK527" s="6"/>
      <c r="AL527" s="6"/>
      <c r="AM527" s="6"/>
    </row>
    <row r="528" spans="16:39" s="4" customFormat="1" ht="15" customHeight="1" x14ac:dyDescent="0.2">
      <c r="P528" s="5"/>
      <c r="R528" s="173"/>
      <c r="T528" s="6"/>
      <c r="U528" s="6"/>
      <c r="V528" s="6"/>
      <c r="W528" s="6"/>
      <c r="X528" s="6"/>
      <c r="Y528" s="6"/>
      <c r="Z528" s="6"/>
      <c r="AA528" s="6"/>
      <c r="AB528" s="6"/>
      <c r="AC528" s="6"/>
      <c r="AD528" s="6"/>
      <c r="AE528" s="6"/>
      <c r="AF528" s="6"/>
      <c r="AG528" s="6"/>
      <c r="AH528" s="6"/>
      <c r="AI528" s="6"/>
      <c r="AJ528" s="6"/>
      <c r="AK528" s="6"/>
      <c r="AL528" s="6"/>
      <c r="AM528" s="6"/>
    </row>
    <row r="529" spans="16:39" s="4" customFormat="1" ht="15" customHeight="1" x14ac:dyDescent="0.2">
      <c r="P529" s="5"/>
      <c r="R529" s="173"/>
      <c r="T529" s="6"/>
      <c r="U529" s="6"/>
      <c r="V529" s="6"/>
      <c r="W529" s="6"/>
      <c r="X529" s="6"/>
      <c r="Y529" s="6"/>
      <c r="Z529" s="6"/>
      <c r="AA529" s="6"/>
      <c r="AB529" s="6"/>
      <c r="AC529" s="6"/>
      <c r="AD529" s="6"/>
      <c r="AE529" s="6"/>
      <c r="AF529" s="6"/>
      <c r="AG529" s="6"/>
      <c r="AH529" s="6"/>
      <c r="AI529" s="6"/>
      <c r="AJ529" s="6"/>
      <c r="AK529" s="6"/>
      <c r="AL529" s="6"/>
      <c r="AM529" s="6"/>
    </row>
    <row r="530" spans="16:39" s="4" customFormat="1" ht="15" customHeight="1" x14ac:dyDescent="0.2">
      <c r="P530" s="5"/>
      <c r="R530" s="173"/>
      <c r="T530" s="6"/>
      <c r="U530" s="6"/>
      <c r="V530" s="6"/>
      <c r="W530" s="6"/>
      <c r="X530" s="6"/>
      <c r="Y530" s="6"/>
      <c r="Z530" s="6"/>
      <c r="AA530" s="6"/>
      <c r="AB530" s="6"/>
      <c r="AC530" s="6"/>
      <c r="AD530" s="6"/>
      <c r="AE530" s="6"/>
      <c r="AF530" s="6"/>
      <c r="AG530" s="6"/>
      <c r="AH530" s="6"/>
      <c r="AI530" s="6"/>
      <c r="AJ530" s="6"/>
      <c r="AK530" s="6"/>
      <c r="AL530" s="6"/>
      <c r="AM530" s="6"/>
    </row>
    <row r="531" spans="16:39" s="4" customFormat="1" ht="15" customHeight="1" x14ac:dyDescent="0.2">
      <c r="P531" s="5"/>
      <c r="R531" s="173"/>
      <c r="T531" s="6"/>
      <c r="U531" s="6"/>
      <c r="V531" s="6"/>
      <c r="W531" s="6"/>
      <c r="X531" s="6"/>
      <c r="Y531" s="6"/>
      <c r="Z531" s="6"/>
      <c r="AA531" s="6"/>
      <c r="AB531" s="6"/>
      <c r="AC531" s="6"/>
      <c r="AD531" s="6"/>
      <c r="AE531" s="6"/>
      <c r="AF531" s="6"/>
      <c r="AG531" s="6"/>
      <c r="AH531" s="6"/>
      <c r="AI531" s="6"/>
      <c r="AJ531" s="6"/>
      <c r="AK531" s="6"/>
      <c r="AL531" s="6"/>
      <c r="AM531" s="6"/>
    </row>
    <row r="532" spans="16:39" s="4" customFormat="1" ht="15" customHeight="1" x14ac:dyDescent="0.2">
      <c r="P532" s="5"/>
      <c r="R532" s="173"/>
      <c r="T532" s="6"/>
      <c r="U532" s="6"/>
      <c r="V532" s="6"/>
      <c r="W532" s="6"/>
      <c r="X532" s="6"/>
      <c r="Y532" s="6"/>
      <c r="Z532" s="6"/>
      <c r="AA532" s="6"/>
      <c r="AB532" s="6"/>
      <c r="AC532" s="6"/>
      <c r="AD532" s="6"/>
      <c r="AE532" s="6"/>
      <c r="AF532" s="6"/>
      <c r="AG532" s="6"/>
      <c r="AH532" s="6"/>
      <c r="AI532" s="6"/>
      <c r="AJ532" s="6"/>
      <c r="AK532" s="6"/>
      <c r="AL532" s="6"/>
      <c r="AM532" s="6"/>
    </row>
    <row r="533" spans="16:39" s="4" customFormat="1" ht="15" customHeight="1" x14ac:dyDescent="0.2">
      <c r="P533" s="5"/>
      <c r="R533" s="173"/>
      <c r="T533" s="6"/>
      <c r="U533" s="6"/>
      <c r="V533" s="6"/>
      <c r="W533" s="6"/>
      <c r="X533" s="6"/>
      <c r="Y533" s="6"/>
      <c r="Z533" s="6"/>
      <c r="AA533" s="6"/>
      <c r="AB533" s="6"/>
      <c r="AC533" s="6"/>
      <c r="AD533" s="6"/>
      <c r="AE533" s="6"/>
      <c r="AF533" s="6"/>
      <c r="AG533" s="6"/>
      <c r="AH533" s="6"/>
      <c r="AI533" s="6"/>
      <c r="AJ533" s="6"/>
      <c r="AK533" s="6"/>
      <c r="AL533" s="6"/>
      <c r="AM533" s="6"/>
    </row>
    <row r="534" spans="16:39" s="4" customFormat="1" ht="15" customHeight="1" x14ac:dyDescent="0.2">
      <c r="P534" s="5"/>
      <c r="R534" s="173"/>
      <c r="T534" s="6"/>
      <c r="U534" s="6"/>
      <c r="V534" s="6"/>
      <c r="W534" s="6"/>
      <c r="X534" s="6"/>
      <c r="Y534" s="6"/>
      <c r="Z534" s="6"/>
      <c r="AA534" s="6"/>
      <c r="AB534" s="6"/>
      <c r="AC534" s="6"/>
      <c r="AD534" s="6"/>
      <c r="AE534" s="6"/>
      <c r="AF534" s="6"/>
      <c r="AG534" s="6"/>
      <c r="AH534" s="6"/>
      <c r="AI534" s="6"/>
      <c r="AJ534" s="6"/>
      <c r="AK534" s="6"/>
      <c r="AL534" s="6"/>
      <c r="AM534" s="6"/>
    </row>
    <row r="535" spans="16:39" s="4" customFormat="1" ht="15" customHeight="1" x14ac:dyDescent="0.2">
      <c r="P535" s="5"/>
      <c r="R535" s="173"/>
      <c r="T535" s="6"/>
      <c r="U535" s="6"/>
      <c r="V535" s="6"/>
      <c r="W535" s="6"/>
      <c r="X535" s="6"/>
      <c r="Y535" s="6"/>
      <c r="Z535" s="6"/>
      <c r="AA535" s="6"/>
      <c r="AB535" s="6"/>
      <c r="AC535" s="6"/>
      <c r="AD535" s="6"/>
      <c r="AE535" s="6"/>
      <c r="AF535" s="6"/>
      <c r="AG535" s="6"/>
      <c r="AH535" s="6"/>
      <c r="AI535" s="6"/>
      <c r="AJ535" s="6"/>
      <c r="AK535" s="6"/>
      <c r="AL535" s="6"/>
      <c r="AM535" s="6"/>
    </row>
    <row r="536" spans="16:39" s="4" customFormat="1" ht="15" customHeight="1" x14ac:dyDescent="0.2">
      <c r="P536" s="5"/>
      <c r="R536" s="173"/>
      <c r="T536" s="6"/>
      <c r="U536" s="6"/>
      <c r="V536" s="6"/>
      <c r="W536" s="6"/>
      <c r="X536" s="6"/>
      <c r="Y536" s="6"/>
      <c r="Z536" s="6"/>
      <c r="AA536" s="6"/>
      <c r="AB536" s="6"/>
      <c r="AC536" s="6"/>
      <c r="AD536" s="6"/>
      <c r="AE536" s="6"/>
      <c r="AF536" s="6"/>
      <c r="AG536" s="6"/>
      <c r="AH536" s="6"/>
      <c r="AI536" s="6"/>
      <c r="AJ536" s="6"/>
      <c r="AK536" s="6"/>
      <c r="AL536" s="6"/>
      <c r="AM536" s="6"/>
    </row>
    <row r="537" spans="16:39" s="4" customFormat="1" ht="15" customHeight="1" x14ac:dyDescent="0.2">
      <c r="P537" s="5"/>
      <c r="R537" s="173"/>
      <c r="T537" s="6"/>
      <c r="U537" s="6"/>
      <c r="V537" s="6"/>
      <c r="W537" s="6"/>
      <c r="X537" s="6"/>
      <c r="Y537" s="6"/>
      <c r="Z537" s="6"/>
      <c r="AA537" s="6"/>
      <c r="AB537" s="6"/>
      <c r="AC537" s="6"/>
      <c r="AD537" s="6"/>
      <c r="AE537" s="6"/>
      <c r="AF537" s="6"/>
      <c r="AG537" s="6"/>
      <c r="AH537" s="6"/>
      <c r="AI537" s="6"/>
      <c r="AJ537" s="6"/>
      <c r="AK537" s="6"/>
      <c r="AL537" s="6"/>
      <c r="AM537" s="6"/>
    </row>
    <row r="538" spans="16:39" s="4" customFormat="1" ht="15" customHeight="1" x14ac:dyDescent="0.2">
      <c r="P538" s="5"/>
      <c r="R538" s="173"/>
      <c r="T538" s="6"/>
      <c r="U538" s="6"/>
      <c r="V538" s="6"/>
      <c r="W538" s="6"/>
      <c r="X538" s="6"/>
      <c r="Y538" s="6"/>
      <c r="Z538" s="6"/>
      <c r="AA538" s="6"/>
      <c r="AB538" s="6"/>
      <c r="AC538" s="6"/>
      <c r="AD538" s="6"/>
      <c r="AE538" s="6"/>
      <c r="AF538" s="6"/>
      <c r="AG538" s="6"/>
      <c r="AH538" s="6"/>
      <c r="AI538" s="6"/>
      <c r="AJ538" s="6"/>
      <c r="AK538" s="6"/>
      <c r="AL538" s="6"/>
      <c r="AM538" s="6"/>
    </row>
    <row r="539" spans="16:39" s="4" customFormat="1" ht="15" customHeight="1" x14ac:dyDescent="0.2">
      <c r="P539" s="5"/>
      <c r="R539" s="173"/>
      <c r="T539" s="6"/>
      <c r="U539" s="6"/>
      <c r="V539" s="6"/>
      <c r="W539" s="6"/>
      <c r="X539" s="6"/>
      <c r="Y539" s="6"/>
      <c r="Z539" s="6"/>
      <c r="AA539" s="6"/>
      <c r="AB539" s="6"/>
      <c r="AC539" s="6"/>
      <c r="AD539" s="6"/>
      <c r="AE539" s="6"/>
      <c r="AF539" s="6"/>
      <c r="AG539" s="6"/>
      <c r="AH539" s="6"/>
      <c r="AI539" s="6"/>
      <c r="AJ539" s="6"/>
      <c r="AK539" s="6"/>
      <c r="AL539" s="6"/>
      <c r="AM539" s="6"/>
    </row>
    <row r="540" spans="16:39" s="4" customFormat="1" ht="15" customHeight="1" x14ac:dyDescent="0.2">
      <c r="P540" s="5"/>
      <c r="R540" s="173"/>
      <c r="T540" s="6"/>
      <c r="U540" s="6"/>
      <c r="V540" s="6"/>
      <c r="W540" s="6"/>
      <c r="X540" s="6"/>
      <c r="Y540" s="6"/>
      <c r="Z540" s="6"/>
      <c r="AA540" s="6"/>
      <c r="AB540" s="6"/>
      <c r="AC540" s="6"/>
      <c r="AD540" s="6"/>
      <c r="AE540" s="6"/>
      <c r="AF540" s="6"/>
      <c r="AG540" s="6"/>
      <c r="AH540" s="6"/>
      <c r="AI540" s="6"/>
      <c r="AJ540" s="6"/>
      <c r="AK540" s="6"/>
      <c r="AL540" s="6"/>
      <c r="AM540" s="6"/>
    </row>
    <row r="541" spans="16:39" s="4" customFormat="1" ht="15" customHeight="1" x14ac:dyDescent="0.2">
      <c r="P541" s="5"/>
      <c r="R541" s="173"/>
      <c r="T541" s="6"/>
      <c r="U541" s="6"/>
      <c r="V541" s="6"/>
      <c r="W541" s="6"/>
      <c r="X541" s="6"/>
      <c r="Y541" s="6"/>
      <c r="Z541" s="6"/>
      <c r="AA541" s="6"/>
      <c r="AB541" s="6"/>
      <c r="AC541" s="6"/>
      <c r="AD541" s="6"/>
      <c r="AE541" s="6"/>
      <c r="AF541" s="6"/>
      <c r="AG541" s="6"/>
      <c r="AH541" s="6"/>
      <c r="AI541" s="6"/>
      <c r="AJ541" s="6"/>
      <c r="AK541" s="6"/>
      <c r="AL541" s="6"/>
      <c r="AM541" s="6"/>
    </row>
    <row r="542" spans="16:39" s="4" customFormat="1" ht="15" customHeight="1" x14ac:dyDescent="0.2">
      <c r="P542" s="5"/>
      <c r="R542" s="173"/>
      <c r="T542" s="6"/>
      <c r="U542" s="6"/>
      <c r="V542" s="6"/>
      <c r="W542" s="6"/>
      <c r="X542" s="6"/>
      <c r="Y542" s="6"/>
      <c r="Z542" s="6"/>
      <c r="AA542" s="6"/>
      <c r="AB542" s="6"/>
      <c r="AC542" s="6"/>
      <c r="AD542" s="6"/>
      <c r="AE542" s="6"/>
      <c r="AF542" s="6"/>
      <c r="AG542" s="6"/>
      <c r="AH542" s="6"/>
      <c r="AI542" s="6"/>
      <c r="AJ542" s="6"/>
      <c r="AK542" s="6"/>
      <c r="AL542" s="6"/>
      <c r="AM542" s="6"/>
    </row>
    <row r="543" spans="16:39" s="4" customFormat="1" ht="15" customHeight="1" x14ac:dyDescent="0.2">
      <c r="P543" s="5"/>
      <c r="R543" s="173"/>
      <c r="T543" s="6"/>
      <c r="U543" s="6"/>
      <c r="V543" s="6"/>
      <c r="W543" s="6"/>
      <c r="X543" s="6"/>
      <c r="Y543" s="6"/>
      <c r="Z543" s="6"/>
      <c r="AA543" s="6"/>
      <c r="AB543" s="6"/>
      <c r="AC543" s="6"/>
      <c r="AD543" s="6"/>
      <c r="AE543" s="6"/>
      <c r="AF543" s="6"/>
      <c r="AG543" s="6"/>
      <c r="AH543" s="6"/>
      <c r="AI543" s="6"/>
      <c r="AJ543" s="6"/>
      <c r="AK543" s="6"/>
      <c r="AL543" s="6"/>
      <c r="AM543" s="6"/>
    </row>
    <row r="544" spans="16:39" s="4" customFormat="1" ht="15" customHeight="1" x14ac:dyDescent="0.2">
      <c r="P544" s="5"/>
      <c r="R544" s="173"/>
      <c r="T544" s="6"/>
      <c r="U544" s="6"/>
      <c r="V544" s="6"/>
      <c r="W544" s="6"/>
      <c r="X544" s="6"/>
      <c r="Y544" s="6"/>
      <c r="Z544" s="6"/>
      <c r="AA544" s="6"/>
      <c r="AB544" s="6"/>
      <c r="AC544" s="6"/>
      <c r="AD544" s="6"/>
      <c r="AE544" s="6"/>
      <c r="AF544" s="6"/>
      <c r="AG544" s="6"/>
      <c r="AH544" s="6"/>
      <c r="AI544" s="6"/>
      <c r="AJ544" s="6"/>
      <c r="AK544" s="6"/>
      <c r="AL544" s="6"/>
      <c r="AM544" s="6"/>
    </row>
    <row r="545" spans="16:39" s="4" customFormat="1" ht="15" customHeight="1" x14ac:dyDescent="0.2">
      <c r="P545" s="5"/>
      <c r="R545" s="173"/>
      <c r="T545" s="6"/>
      <c r="U545" s="6"/>
      <c r="V545" s="6"/>
      <c r="W545" s="6"/>
      <c r="X545" s="6"/>
      <c r="Y545" s="6"/>
      <c r="Z545" s="6"/>
      <c r="AA545" s="6"/>
      <c r="AB545" s="6"/>
      <c r="AC545" s="6"/>
      <c r="AD545" s="6"/>
      <c r="AE545" s="6"/>
      <c r="AF545" s="6"/>
      <c r="AG545" s="6"/>
      <c r="AH545" s="6"/>
      <c r="AI545" s="6"/>
      <c r="AJ545" s="6"/>
      <c r="AK545" s="6"/>
      <c r="AL545" s="6"/>
      <c r="AM545" s="6"/>
    </row>
    <row r="546" spans="16:39" s="4" customFormat="1" ht="15" customHeight="1" x14ac:dyDescent="0.2">
      <c r="P546" s="5"/>
      <c r="R546" s="173"/>
      <c r="T546" s="6"/>
      <c r="U546" s="6"/>
      <c r="V546" s="6"/>
      <c r="W546" s="6"/>
      <c r="X546" s="6"/>
      <c r="Y546" s="6"/>
      <c r="Z546" s="6"/>
      <c r="AA546" s="6"/>
      <c r="AB546" s="6"/>
      <c r="AC546" s="6"/>
      <c r="AD546" s="6"/>
      <c r="AE546" s="6"/>
      <c r="AF546" s="6"/>
      <c r="AG546" s="6"/>
      <c r="AH546" s="6"/>
      <c r="AI546" s="6"/>
      <c r="AJ546" s="6"/>
      <c r="AK546" s="6"/>
      <c r="AL546" s="6"/>
      <c r="AM546" s="6"/>
    </row>
    <row r="547" spans="16:39" s="4" customFormat="1" ht="15" customHeight="1" x14ac:dyDescent="0.2">
      <c r="P547" s="5"/>
      <c r="R547" s="173"/>
      <c r="T547" s="6"/>
      <c r="U547" s="6"/>
      <c r="V547" s="6"/>
      <c r="W547" s="6"/>
      <c r="X547" s="6"/>
      <c r="Y547" s="6"/>
      <c r="Z547" s="6"/>
      <c r="AA547" s="6"/>
      <c r="AB547" s="6"/>
      <c r="AC547" s="6"/>
      <c r="AD547" s="6"/>
      <c r="AE547" s="6"/>
      <c r="AF547" s="6"/>
      <c r="AG547" s="6"/>
      <c r="AH547" s="6"/>
      <c r="AI547" s="6"/>
      <c r="AJ547" s="6"/>
      <c r="AK547" s="6"/>
      <c r="AL547" s="6"/>
      <c r="AM547" s="6"/>
    </row>
    <row r="548" spans="16:39" s="4" customFormat="1" ht="15" customHeight="1" x14ac:dyDescent="0.2">
      <c r="P548" s="5"/>
      <c r="R548" s="173"/>
      <c r="T548" s="6"/>
      <c r="U548" s="6"/>
      <c r="V548" s="6"/>
      <c r="W548" s="6"/>
      <c r="X548" s="6"/>
      <c r="Y548" s="6"/>
      <c r="Z548" s="6"/>
      <c r="AA548" s="6"/>
      <c r="AB548" s="6"/>
      <c r="AC548" s="6"/>
      <c r="AD548" s="6"/>
      <c r="AE548" s="6"/>
      <c r="AF548" s="6"/>
      <c r="AG548" s="6"/>
      <c r="AH548" s="6"/>
      <c r="AI548" s="6"/>
      <c r="AJ548" s="6"/>
      <c r="AK548" s="6"/>
      <c r="AL548" s="6"/>
      <c r="AM548" s="6"/>
    </row>
    <row r="549" spans="16:39" s="4" customFormat="1" ht="15" customHeight="1" x14ac:dyDescent="0.2">
      <c r="P549" s="5"/>
      <c r="R549" s="173"/>
      <c r="T549" s="6"/>
      <c r="U549" s="6"/>
      <c r="V549" s="6"/>
      <c r="W549" s="6"/>
      <c r="X549" s="6"/>
      <c r="Y549" s="6"/>
      <c r="Z549" s="6"/>
      <c r="AA549" s="6"/>
      <c r="AB549" s="6"/>
      <c r="AC549" s="6"/>
      <c r="AD549" s="6"/>
      <c r="AE549" s="6"/>
      <c r="AF549" s="6"/>
      <c r="AG549" s="6"/>
      <c r="AH549" s="6"/>
      <c r="AI549" s="6"/>
      <c r="AJ549" s="6"/>
      <c r="AK549" s="6"/>
      <c r="AL549" s="6"/>
      <c r="AM549" s="6"/>
    </row>
    <row r="550" spans="16:39" s="4" customFormat="1" ht="15" customHeight="1" x14ac:dyDescent="0.2">
      <c r="P550" s="5"/>
      <c r="R550" s="173"/>
      <c r="T550" s="6"/>
      <c r="U550" s="6"/>
      <c r="V550" s="6"/>
      <c r="W550" s="6"/>
      <c r="X550" s="6"/>
      <c r="Y550" s="6"/>
      <c r="Z550" s="6"/>
      <c r="AA550" s="6"/>
      <c r="AB550" s="6"/>
      <c r="AC550" s="6"/>
      <c r="AD550" s="6"/>
      <c r="AE550" s="6"/>
      <c r="AF550" s="6"/>
      <c r="AG550" s="6"/>
      <c r="AH550" s="6"/>
      <c r="AI550" s="6"/>
      <c r="AJ550" s="6"/>
      <c r="AK550" s="6"/>
      <c r="AL550" s="6"/>
      <c r="AM550" s="6"/>
    </row>
    <row r="551" spans="16:39" s="4" customFormat="1" ht="15" customHeight="1" x14ac:dyDescent="0.2">
      <c r="P551" s="5"/>
      <c r="R551" s="173"/>
      <c r="T551" s="6"/>
      <c r="U551" s="6"/>
      <c r="V551" s="6"/>
      <c r="W551" s="6"/>
      <c r="X551" s="6"/>
      <c r="Y551" s="6"/>
      <c r="Z551" s="6"/>
      <c r="AA551" s="6"/>
      <c r="AB551" s="6"/>
      <c r="AC551" s="6"/>
      <c r="AD551" s="6"/>
      <c r="AE551" s="6"/>
      <c r="AF551" s="6"/>
      <c r="AG551" s="6"/>
      <c r="AH551" s="6"/>
      <c r="AI551" s="6"/>
      <c r="AJ551" s="6"/>
      <c r="AK551" s="6"/>
      <c r="AL551" s="6"/>
      <c r="AM551" s="6"/>
    </row>
    <row r="552" spans="16:39" s="4" customFormat="1" ht="15" customHeight="1" x14ac:dyDescent="0.2">
      <c r="P552" s="5"/>
      <c r="R552" s="173"/>
      <c r="T552" s="6"/>
      <c r="U552" s="6"/>
      <c r="V552" s="6"/>
      <c r="W552" s="6"/>
      <c r="X552" s="6"/>
      <c r="Y552" s="6"/>
      <c r="Z552" s="6"/>
      <c r="AA552" s="6"/>
      <c r="AB552" s="6"/>
      <c r="AC552" s="6"/>
      <c r="AD552" s="6"/>
      <c r="AE552" s="6"/>
      <c r="AF552" s="6"/>
      <c r="AG552" s="6"/>
      <c r="AH552" s="6"/>
      <c r="AI552" s="6"/>
      <c r="AJ552" s="6"/>
      <c r="AK552" s="6"/>
      <c r="AL552" s="6"/>
      <c r="AM552" s="6"/>
    </row>
    <row r="553" spans="16:39" s="4" customFormat="1" ht="15" customHeight="1" x14ac:dyDescent="0.2">
      <c r="P553" s="5"/>
      <c r="R553" s="173"/>
      <c r="T553" s="6"/>
      <c r="U553" s="6"/>
      <c r="V553" s="6"/>
      <c r="W553" s="6"/>
      <c r="X553" s="6"/>
      <c r="Y553" s="6"/>
      <c r="Z553" s="6"/>
      <c r="AA553" s="6"/>
      <c r="AB553" s="6"/>
      <c r="AC553" s="6"/>
      <c r="AD553" s="6"/>
      <c r="AE553" s="6"/>
      <c r="AF553" s="6"/>
      <c r="AG553" s="6"/>
      <c r="AH553" s="6"/>
      <c r="AI553" s="6"/>
      <c r="AJ553" s="6"/>
      <c r="AK553" s="6"/>
      <c r="AL553" s="6"/>
      <c r="AM553" s="6"/>
    </row>
    <row r="554" spans="16:39" s="4" customFormat="1" ht="15" customHeight="1" x14ac:dyDescent="0.2">
      <c r="P554" s="5"/>
      <c r="R554" s="173"/>
      <c r="T554" s="6"/>
      <c r="U554" s="6"/>
      <c r="V554" s="6"/>
      <c r="W554" s="6"/>
      <c r="X554" s="6"/>
      <c r="Y554" s="6"/>
      <c r="Z554" s="6"/>
      <c r="AA554" s="6"/>
      <c r="AB554" s="6"/>
      <c r="AC554" s="6"/>
      <c r="AD554" s="6"/>
      <c r="AE554" s="6"/>
      <c r="AF554" s="6"/>
      <c r="AG554" s="6"/>
      <c r="AH554" s="6"/>
      <c r="AI554" s="6"/>
      <c r="AJ554" s="6"/>
      <c r="AK554" s="6"/>
      <c r="AL554" s="6"/>
      <c r="AM554" s="6"/>
    </row>
    <row r="555" spans="16:39" s="4" customFormat="1" ht="15" customHeight="1" x14ac:dyDescent="0.2">
      <c r="P555" s="5"/>
      <c r="R555" s="173"/>
      <c r="T555" s="6"/>
      <c r="U555" s="6"/>
      <c r="V555" s="6"/>
      <c r="W555" s="6"/>
      <c r="X555" s="6"/>
      <c r="Y555" s="6"/>
      <c r="Z555" s="6"/>
      <c r="AA555" s="6"/>
      <c r="AB555" s="6"/>
      <c r="AC555" s="6"/>
      <c r="AD555" s="6"/>
      <c r="AE555" s="6"/>
      <c r="AF555" s="6"/>
      <c r="AG555" s="6"/>
      <c r="AH555" s="6"/>
      <c r="AI555" s="6"/>
      <c r="AJ555" s="6"/>
      <c r="AK555" s="6"/>
      <c r="AL555" s="6"/>
      <c r="AM555" s="6"/>
    </row>
    <row r="556" spans="16:39" s="4" customFormat="1" ht="15" customHeight="1" x14ac:dyDescent="0.2">
      <c r="P556" s="5"/>
      <c r="R556" s="173"/>
      <c r="T556" s="6"/>
      <c r="U556" s="6"/>
      <c r="V556" s="6"/>
      <c r="W556" s="6"/>
      <c r="X556" s="6"/>
      <c r="Y556" s="6"/>
      <c r="Z556" s="6"/>
      <c r="AA556" s="6"/>
      <c r="AB556" s="6"/>
      <c r="AC556" s="6"/>
      <c r="AD556" s="6"/>
      <c r="AE556" s="6"/>
      <c r="AF556" s="6"/>
      <c r="AG556" s="6"/>
      <c r="AH556" s="6"/>
      <c r="AI556" s="6"/>
      <c r="AJ556" s="6"/>
      <c r="AK556" s="6"/>
      <c r="AL556" s="6"/>
      <c r="AM556" s="6"/>
    </row>
    <row r="557" spans="16:39" s="4" customFormat="1" ht="15" customHeight="1" x14ac:dyDescent="0.2">
      <c r="P557" s="5"/>
      <c r="R557" s="173"/>
      <c r="T557" s="6"/>
      <c r="U557" s="6"/>
      <c r="V557" s="6"/>
      <c r="W557" s="6"/>
      <c r="X557" s="6"/>
      <c r="Y557" s="6"/>
      <c r="Z557" s="6"/>
      <c r="AA557" s="6"/>
      <c r="AB557" s="6"/>
      <c r="AC557" s="6"/>
      <c r="AD557" s="6"/>
      <c r="AE557" s="6"/>
      <c r="AF557" s="6"/>
      <c r="AG557" s="6"/>
      <c r="AH557" s="6"/>
      <c r="AI557" s="6"/>
      <c r="AJ557" s="6"/>
      <c r="AK557" s="6"/>
      <c r="AL557" s="6"/>
      <c r="AM557" s="6"/>
    </row>
    <row r="558" spans="16:39" s="4" customFormat="1" ht="15" customHeight="1" x14ac:dyDescent="0.2">
      <c r="P558" s="5"/>
      <c r="R558" s="173"/>
      <c r="T558" s="6"/>
      <c r="U558" s="6"/>
      <c r="V558" s="6"/>
      <c r="W558" s="6"/>
      <c r="X558" s="6"/>
      <c r="Y558" s="6"/>
      <c r="Z558" s="6"/>
      <c r="AA558" s="6"/>
      <c r="AB558" s="6"/>
      <c r="AC558" s="6"/>
      <c r="AD558" s="6"/>
      <c r="AE558" s="6"/>
      <c r="AF558" s="6"/>
      <c r="AG558" s="6"/>
      <c r="AH558" s="6"/>
      <c r="AI558" s="6"/>
      <c r="AJ558" s="6"/>
      <c r="AK558" s="6"/>
      <c r="AL558" s="6"/>
      <c r="AM558" s="6"/>
    </row>
    <row r="559" spans="16:39" s="4" customFormat="1" ht="15" customHeight="1" x14ac:dyDescent="0.2">
      <c r="P559" s="5"/>
      <c r="R559" s="173"/>
      <c r="T559" s="6"/>
      <c r="U559" s="6"/>
      <c r="V559" s="6"/>
      <c r="W559" s="6"/>
      <c r="X559" s="6"/>
      <c r="Y559" s="6"/>
      <c r="Z559" s="6"/>
      <c r="AA559" s="6"/>
      <c r="AB559" s="6"/>
      <c r="AC559" s="6"/>
      <c r="AD559" s="6"/>
      <c r="AE559" s="6"/>
      <c r="AF559" s="6"/>
      <c r="AG559" s="6"/>
      <c r="AH559" s="6"/>
      <c r="AI559" s="6"/>
      <c r="AJ559" s="6"/>
      <c r="AK559" s="6"/>
      <c r="AL559" s="6"/>
      <c r="AM559" s="6"/>
    </row>
    <row r="560" spans="16:39" s="4" customFormat="1" ht="15" customHeight="1" x14ac:dyDescent="0.2">
      <c r="P560" s="5"/>
      <c r="R560" s="173"/>
      <c r="T560" s="6"/>
      <c r="U560" s="6"/>
      <c r="V560" s="6"/>
      <c r="W560" s="6"/>
      <c r="X560" s="6"/>
      <c r="Y560" s="6"/>
      <c r="Z560" s="6"/>
      <c r="AA560" s="6"/>
      <c r="AB560" s="6"/>
      <c r="AC560" s="6"/>
      <c r="AD560" s="6"/>
      <c r="AE560" s="6"/>
      <c r="AF560" s="6"/>
      <c r="AG560" s="6"/>
      <c r="AH560" s="6"/>
      <c r="AI560" s="6"/>
      <c r="AJ560" s="6"/>
      <c r="AK560" s="6"/>
      <c r="AL560" s="6"/>
      <c r="AM560" s="6"/>
    </row>
    <row r="561" spans="16:39" s="4" customFormat="1" ht="15" customHeight="1" x14ac:dyDescent="0.2">
      <c r="P561" s="5"/>
      <c r="R561" s="173"/>
      <c r="T561" s="6"/>
      <c r="U561" s="6"/>
      <c r="V561" s="6"/>
      <c r="W561" s="6"/>
      <c r="X561" s="6"/>
      <c r="Y561" s="6"/>
      <c r="Z561" s="6"/>
      <c r="AA561" s="6"/>
      <c r="AB561" s="6"/>
      <c r="AC561" s="6"/>
      <c r="AD561" s="6"/>
      <c r="AE561" s="6"/>
      <c r="AF561" s="6"/>
      <c r="AG561" s="6"/>
      <c r="AH561" s="6"/>
      <c r="AI561" s="6"/>
      <c r="AJ561" s="6"/>
      <c r="AK561" s="6"/>
      <c r="AL561" s="6"/>
      <c r="AM561" s="6"/>
    </row>
    <row r="562" spans="16:39" s="4" customFormat="1" ht="15" customHeight="1" x14ac:dyDescent="0.2">
      <c r="P562" s="5"/>
      <c r="R562" s="173"/>
      <c r="T562" s="6"/>
      <c r="U562" s="6"/>
      <c r="V562" s="6"/>
      <c r="W562" s="6"/>
      <c r="X562" s="6"/>
      <c r="Y562" s="6"/>
      <c r="Z562" s="6"/>
      <c r="AA562" s="6"/>
      <c r="AB562" s="6"/>
      <c r="AC562" s="6"/>
      <c r="AD562" s="6"/>
      <c r="AE562" s="6"/>
      <c r="AF562" s="6"/>
      <c r="AG562" s="6"/>
      <c r="AH562" s="6"/>
      <c r="AI562" s="6"/>
      <c r="AJ562" s="6"/>
      <c r="AK562" s="6"/>
      <c r="AL562" s="6"/>
      <c r="AM562" s="6"/>
    </row>
    <row r="563" spans="16:39" s="4" customFormat="1" ht="15" customHeight="1" x14ac:dyDescent="0.2">
      <c r="P563" s="5"/>
      <c r="R563" s="173"/>
      <c r="T563" s="6"/>
      <c r="U563" s="6"/>
      <c r="V563" s="6"/>
      <c r="W563" s="6"/>
      <c r="X563" s="6"/>
      <c r="Y563" s="6"/>
      <c r="Z563" s="6"/>
      <c r="AA563" s="6"/>
      <c r="AB563" s="6"/>
      <c r="AC563" s="6"/>
      <c r="AD563" s="6"/>
      <c r="AE563" s="6"/>
      <c r="AF563" s="6"/>
      <c r="AG563" s="6"/>
      <c r="AH563" s="6"/>
      <c r="AI563" s="6"/>
      <c r="AJ563" s="6"/>
      <c r="AK563" s="6"/>
      <c r="AL563" s="6"/>
      <c r="AM563" s="6"/>
    </row>
    <row r="564" spans="16:39" s="4" customFormat="1" ht="15" customHeight="1" x14ac:dyDescent="0.2">
      <c r="P564" s="5"/>
      <c r="R564" s="173"/>
      <c r="T564" s="6"/>
      <c r="U564" s="6"/>
      <c r="V564" s="6"/>
      <c r="W564" s="6"/>
      <c r="X564" s="6"/>
      <c r="Y564" s="6"/>
      <c r="Z564" s="6"/>
      <c r="AA564" s="6"/>
      <c r="AB564" s="6"/>
      <c r="AC564" s="6"/>
      <c r="AD564" s="6"/>
      <c r="AE564" s="6"/>
      <c r="AF564" s="6"/>
      <c r="AG564" s="6"/>
      <c r="AH564" s="6"/>
      <c r="AI564" s="6"/>
      <c r="AJ564" s="6"/>
      <c r="AK564" s="6"/>
      <c r="AL564" s="6"/>
      <c r="AM564" s="6"/>
    </row>
    <row r="565" spans="16:39" s="4" customFormat="1" ht="15" customHeight="1" x14ac:dyDescent="0.2">
      <c r="P565" s="5"/>
      <c r="R565" s="173"/>
      <c r="T565" s="6"/>
      <c r="U565" s="6"/>
      <c r="V565" s="6"/>
      <c r="W565" s="6"/>
      <c r="X565" s="6"/>
      <c r="Y565" s="6"/>
      <c r="Z565" s="6"/>
      <c r="AA565" s="6"/>
      <c r="AB565" s="6"/>
      <c r="AC565" s="6"/>
      <c r="AD565" s="6"/>
      <c r="AE565" s="6"/>
      <c r="AF565" s="6"/>
      <c r="AG565" s="6"/>
      <c r="AH565" s="6"/>
      <c r="AI565" s="6"/>
      <c r="AJ565" s="6"/>
      <c r="AK565" s="6"/>
      <c r="AL565" s="6"/>
      <c r="AM565" s="6"/>
    </row>
    <row r="566" spans="16:39" s="4" customFormat="1" ht="15" customHeight="1" x14ac:dyDescent="0.2">
      <c r="P566" s="5"/>
      <c r="R566" s="173"/>
      <c r="T566" s="6"/>
      <c r="U566" s="6"/>
      <c r="V566" s="6"/>
      <c r="W566" s="6"/>
      <c r="X566" s="6"/>
      <c r="Y566" s="6"/>
      <c r="Z566" s="6"/>
      <c r="AA566" s="6"/>
      <c r="AB566" s="6"/>
      <c r="AC566" s="6"/>
      <c r="AD566" s="6"/>
      <c r="AE566" s="6"/>
      <c r="AF566" s="6"/>
      <c r="AG566" s="6"/>
      <c r="AH566" s="6"/>
      <c r="AI566" s="6"/>
      <c r="AJ566" s="6"/>
      <c r="AK566" s="6"/>
      <c r="AL566" s="6"/>
      <c r="AM566" s="6"/>
    </row>
    <row r="567" spans="16:39" s="4" customFormat="1" ht="15" customHeight="1" x14ac:dyDescent="0.2">
      <c r="P567" s="5"/>
      <c r="R567" s="173"/>
      <c r="T567" s="6"/>
      <c r="U567" s="6"/>
      <c r="V567" s="6"/>
      <c r="W567" s="6"/>
      <c r="X567" s="6"/>
      <c r="Y567" s="6"/>
      <c r="Z567" s="6"/>
      <c r="AA567" s="6"/>
      <c r="AB567" s="6"/>
      <c r="AC567" s="6"/>
      <c r="AD567" s="6"/>
      <c r="AE567" s="6"/>
      <c r="AF567" s="6"/>
      <c r="AG567" s="6"/>
      <c r="AH567" s="6"/>
      <c r="AI567" s="6"/>
      <c r="AJ567" s="6"/>
      <c r="AK567" s="6"/>
      <c r="AL567" s="6"/>
      <c r="AM567" s="6"/>
    </row>
    <row r="568" spans="16:39" s="4" customFormat="1" ht="15" customHeight="1" x14ac:dyDescent="0.2">
      <c r="P568" s="5"/>
      <c r="R568" s="173"/>
      <c r="T568" s="6"/>
      <c r="U568" s="6"/>
      <c r="V568" s="6"/>
      <c r="W568" s="6"/>
      <c r="X568" s="6"/>
      <c r="Y568" s="6"/>
      <c r="Z568" s="6"/>
      <c r="AA568" s="6"/>
      <c r="AB568" s="6"/>
      <c r="AC568" s="6"/>
      <c r="AD568" s="6"/>
      <c r="AE568" s="6"/>
      <c r="AF568" s="6"/>
      <c r="AG568" s="6"/>
      <c r="AH568" s="6"/>
      <c r="AI568" s="6"/>
      <c r="AJ568" s="6"/>
      <c r="AK568" s="6"/>
      <c r="AL568" s="6"/>
      <c r="AM568" s="6"/>
    </row>
    <row r="569" spans="16:39" s="4" customFormat="1" ht="15" customHeight="1" x14ac:dyDescent="0.2">
      <c r="P569" s="5"/>
      <c r="R569" s="173"/>
      <c r="T569" s="6"/>
      <c r="U569" s="6"/>
      <c r="V569" s="6"/>
      <c r="W569" s="6"/>
      <c r="X569" s="6"/>
      <c r="Y569" s="6"/>
      <c r="Z569" s="6"/>
      <c r="AA569" s="6"/>
      <c r="AB569" s="6"/>
      <c r="AC569" s="6"/>
      <c r="AD569" s="6"/>
      <c r="AE569" s="6"/>
      <c r="AF569" s="6"/>
      <c r="AG569" s="6"/>
      <c r="AH569" s="6"/>
      <c r="AI569" s="6"/>
      <c r="AJ569" s="6"/>
      <c r="AK569" s="6"/>
      <c r="AL569" s="6"/>
      <c r="AM569" s="6"/>
    </row>
    <row r="570" spans="16:39" s="4" customFormat="1" ht="15" customHeight="1" x14ac:dyDescent="0.2">
      <c r="P570" s="5"/>
      <c r="R570" s="173"/>
      <c r="T570" s="6"/>
      <c r="U570" s="6"/>
      <c r="V570" s="6"/>
      <c r="W570" s="6"/>
      <c r="X570" s="6"/>
      <c r="Y570" s="6"/>
      <c r="Z570" s="6"/>
      <c r="AA570" s="6"/>
      <c r="AB570" s="6"/>
      <c r="AC570" s="6"/>
      <c r="AD570" s="6"/>
      <c r="AE570" s="6"/>
      <c r="AF570" s="6"/>
      <c r="AG570" s="6"/>
      <c r="AH570" s="6"/>
      <c r="AI570" s="6"/>
      <c r="AJ570" s="6"/>
      <c r="AK570" s="6"/>
      <c r="AL570" s="6"/>
      <c r="AM570" s="6"/>
    </row>
    <row r="571" spans="16:39" s="4" customFormat="1" ht="15" customHeight="1" x14ac:dyDescent="0.2">
      <c r="P571" s="5"/>
      <c r="R571" s="173"/>
      <c r="T571" s="6"/>
      <c r="U571" s="6"/>
      <c r="V571" s="6"/>
      <c r="W571" s="6"/>
      <c r="X571" s="6"/>
      <c r="Y571" s="6"/>
      <c r="Z571" s="6"/>
      <c r="AA571" s="6"/>
      <c r="AB571" s="6"/>
      <c r="AC571" s="6"/>
      <c r="AD571" s="6"/>
      <c r="AE571" s="6"/>
      <c r="AF571" s="6"/>
      <c r="AG571" s="6"/>
      <c r="AH571" s="6"/>
      <c r="AI571" s="6"/>
      <c r="AJ571" s="6"/>
      <c r="AK571" s="6"/>
      <c r="AL571" s="6"/>
      <c r="AM571" s="6"/>
    </row>
    <row r="572" spans="16:39" s="4" customFormat="1" ht="15" customHeight="1" x14ac:dyDescent="0.2">
      <c r="P572" s="5"/>
      <c r="R572" s="173"/>
      <c r="T572" s="6"/>
      <c r="U572" s="6"/>
      <c r="V572" s="6"/>
      <c r="W572" s="6"/>
      <c r="X572" s="6"/>
      <c r="Y572" s="6"/>
      <c r="Z572" s="6"/>
      <c r="AA572" s="6"/>
      <c r="AB572" s="6"/>
      <c r="AC572" s="6"/>
      <c r="AD572" s="6"/>
      <c r="AE572" s="6"/>
      <c r="AF572" s="6"/>
      <c r="AG572" s="6"/>
      <c r="AH572" s="6"/>
      <c r="AI572" s="6"/>
      <c r="AJ572" s="6"/>
      <c r="AK572" s="6"/>
      <c r="AL572" s="6"/>
      <c r="AM572" s="6"/>
    </row>
    <row r="573" spans="16:39" s="4" customFormat="1" ht="15" customHeight="1" x14ac:dyDescent="0.2">
      <c r="P573" s="5"/>
      <c r="R573" s="173"/>
      <c r="T573" s="6"/>
      <c r="U573" s="6"/>
      <c r="V573" s="6"/>
      <c r="W573" s="6"/>
      <c r="X573" s="6"/>
      <c r="Y573" s="6"/>
      <c r="Z573" s="6"/>
      <c r="AA573" s="6"/>
      <c r="AB573" s="6"/>
      <c r="AC573" s="6"/>
      <c r="AD573" s="6"/>
      <c r="AE573" s="6"/>
      <c r="AF573" s="6"/>
      <c r="AG573" s="6"/>
      <c r="AH573" s="6"/>
      <c r="AI573" s="6"/>
      <c r="AJ573" s="6"/>
      <c r="AK573" s="6"/>
      <c r="AL573" s="6"/>
      <c r="AM573" s="6"/>
    </row>
    <row r="574" spans="16:39" s="4" customFormat="1" ht="15" customHeight="1" x14ac:dyDescent="0.2">
      <c r="P574" s="5"/>
      <c r="R574" s="173"/>
      <c r="T574" s="6"/>
      <c r="U574" s="6"/>
      <c r="V574" s="6"/>
      <c r="W574" s="6"/>
      <c r="X574" s="6"/>
      <c r="Y574" s="6"/>
      <c r="Z574" s="6"/>
      <c r="AA574" s="6"/>
      <c r="AB574" s="6"/>
      <c r="AC574" s="6"/>
      <c r="AD574" s="6"/>
      <c r="AE574" s="6"/>
      <c r="AF574" s="6"/>
      <c r="AG574" s="6"/>
      <c r="AH574" s="6"/>
      <c r="AI574" s="6"/>
      <c r="AJ574" s="6"/>
      <c r="AK574" s="6"/>
      <c r="AL574" s="6"/>
      <c r="AM574" s="6"/>
    </row>
    <row r="575" spans="16:39" s="4" customFormat="1" ht="15" customHeight="1" x14ac:dyDescent="0.2">
      <c r="P575" s="5"/>
      <c r="R575" s="173"/>
      <c r="T575" s="6"/>
      <c r="U575" s="6"/>
      <c r="V575" s="6"/>
      <c r="W575" s="6"/>
      <c r="X575" s="6"/>
      <c r="Y575" s="6"/>
      <c r="Z575" s="6"/>
      <c r="AA575" s="6"/>
      <c r="AB575" s="6"/>
      <c r="AC575" s="6"/>
      <c r="AD575" s="6"/>
      <c r="AE575" s="6"/>
      <c r="AF575" s="6"/>
      <c r="AG575" s="6"/>
      <c r="AH575" s="6"/>
      <c r="AI575" s="6"/>
      <c r="AJ575" s="6"/>
      <c r="AK575" s="6"/>
      <c r="AL575" s="6"/>
      <c r="AM575" s="6"/>
    </row>
    <row r="576" spans="16:39" s="4" customFormat="1" ht="15" customHeight="1" x14ac:dyDescent="0.2">
      <c r="P576" s="5"/>
      <c r="R576" s="173"/>
      <c r="T576" s="6"/>
      <c r="U576" s="6"/>
      <c r="V576" s="6"/>
      <c r="W576" s="6"/>
      <c r="X576" s="6"/>
      <c r="Y576" s="6"/>
      <c r="Z576" s="6"/>
      <c r="AA576" s="6"/>
      <c r="AB576" s="6"/>
      <c r="AC576" s="6"/>
      <c r="AD576" s="6"/>
      <c r="AE576" s="6"/>
      <c r="AF576" s="6"/>
      <c r="AG576" s="6"/>
      <c r="AH576" s="6"/>
      <c r="AI576" s="6"/>
      <c r="AJ576" s="6"/>
      <c r="AK576" s="6"/>
      <c r="AL576" s="6"/>
      <c r="AM576" s="6"/>
    </row>
    <row r="577" spans="16:39" s="4" customFormat="1" ht="15" customHeight="1" x14ac:dyDescent="0.2">
      <c r="P577" s="5"/>
      <c r="R577" s="173"/>
      <c r="T577" s="6"/>
      <c r="U577" s="6"/>
      <c r="V577" s="6"/>
      <c r="W577" s="6"/>
      <c r="X577" s="6"/>
      <c r="Y577" s="6"/>
      <c r="Z577" s="6"/>
      <c r="AA577" s="6"/>
      <c r="AB577" s="6"/>
      <c r="AC577" s="6"/>
      <c r="AD577" s="6"/>
      <c r="AE577" s="6"/>
      <c r="AF577" s="6"/>
      <c r="AG577" s="6"/>
      <c r="AH577" s="6"/>
      <c r="AI577" s="6"/>
      <c r="AJ577" s="6"/>
      <c r="AK577" s="6"/>
      <c r="AL577" s="6"/>
      <c r="AM577" s="6"/>
    </row>
    <row r="578" spans="16:39" s="4" customFormat="1" ht="15" customHeight="1" x14ac:dyDescent="0.2">
      <c r="P578" s="5"/>
      <c r="R578" s="173"/>
      <c r="T578" s="6"/>
      <c r="U578" s="6"/>
      <c r="V578" s="6"/>
      <c r="W578" s="6"/>
      <c r="X578" s="6"/>
      <c r="Y578" s="6"/>
      <c r="Z578" s="6"/>
      <c r="AA578" s="6"/>
      <c r="AB578" s="6"/>
      <c r="AC578" s="6"/>
      <c r="AD578" s="6"/>
      <c r="AE578" s="6"/>
      <c r="AF578" s="6"/>
      <c r="AG578" s="6"/>
      <c r="AH578" s="6"/>
      <c r="AI578" s="6"/>
      <c r="AJ578" s="6"/>
      <c r="AK578" s="6"/>
      <c r="AL578" s="6"/>
      <c r="AM578" s="6"/>
    </row>
    <row r="579" spans="16:39" s="4" customFormat="1" ht="15" customHeight="1" x14ac:dyDescent="0.2">
      <c r="P579" s="5"/>
      <c r="R579" s="173"/>
      <c r="T579" s="6"/>
      <c r="U579" s="6"/>
      <c r="V579" s="6"/>
      <c r="W579" s="6"/>
      <c r="X579" s="6"/>
      <c r="Y579" s="6"/>
      <c r="Z579" s="6"/>
      <c r="AA579" s="6"/>
      <c r="AB579" s="6"/>
      <c r="AC579" s="6"/>
      <c r="AD579" s="6"/>
      <c r="AE579" s="6"/>
      <c r="AF579" s="6"/>
      <c r="AG579" s="6"/>
      <c r="AH579" s="6"/>
      <c r="AI579" s="6"/>
      <c r="AJ579" s="6"/>
      <c r="AK579" s="6"/>
      <c r="AL579" s="6"/>
      <c r="AM579" s="6"/>
    </row>
    <row r="580" spans="16:39" s="4" customFormat="1" ht="15" customHeight="1" x14ac:dyDescent="0.2">
      <c r="P580" s="5"/>
      <c r="R580" s="173"/>
      <c r="T580" s="6"/>
      <c r="U580" s="6"/>
      <c r="V580" s="6"/>
      <c r="W580" s="6"/>
      <c r="X580" s="6"/>
      <c r="Y580" s="6"/>
      <c r="Z580" s="6"/>
      <c r="AA580" s="6"/>
      <c r="AB580" s="6"/>
      <c r="AC580" s="6"/>
      <c r="AD580" s="6"/>
      <c r="AE580" s="6"/>
      <c r="AF580" s="6"/>
      <c r="AG580" s="6"/>
      <c r="AH580" s="6"/>
      <c r="AI580" s="6"/>
      <c r="AJ580" s="6"/>
      <c r="AK580" s="6"/>
      <c r="AL580" s="6"/>
      <c r="AM580" s="6"/>
    </row>
    <row r="581" spans="16:39" s="4" customFormat="1" ht="15" customHeight="1" x14ac:dyDescent="0.2">
      <c r="P581" s="5"/>
      <c r="R581" s="173"/>
      <c r="T581" s="6"/>
      <c r="U581" s="6"/>
      <c r="V581" s="6"/>
      <c r="W581" s="6"/>
      <c r="X581" s="6"/>
      <c r="Y581" s="6"/>
      <c r="Z581" s="6"/>
      <c r="AA581" s="6"/>
      <c r="AB581" s="6"/>
      <c r="AC581" s="6"/>
      <c r="AD581" s="6"/>
      <c r="AE581" s="6"/>
      <c r="AF581" s="6"/>
      <c r="AG581" s="6"/>
      <c r="AH581" s="6"/>
      <c r="AI581" s="6"/>
      <c r="AJ581" s="6"/>
      <c r="AK581" s="6"/>
      <c r="AL581" s="6"/>
      <c r="AM581" s="6"/>
    </row>
    <row r="582" spans="16:39" s="4" customFormat="1" ht="15" customHeight="1" x14ac:dyDescent="0.2">
      <c r="P582" s="5"/>
      <c r="R582" s="173"/>
      <c r="T582" s="6"/>
      <c r="U582" s="6"/>
      <c r="V582" s="6"/>
      <c r="W582" s="6"/>
      <c r="X582" s="6"/>
      <c r="Y582" s="6"/>
      <c r="Z582" s="6"/>
      <c r="AA582" s="6"/>
      <c r="AB582" s="6"/>
      <c r="AC582" s="6"/>
      <c r="AD582" s="6"/>
      <c r="AE582" s="6"/>
      <c r="AF582" s="6"/>
      <c r="AG582" s="6"/>
      <c r="AH582" s="6"/>
      <c r="AI582" s="6"/>
      <c r="AJ582" s="6"/>
      <c r="AK582" s="6"/>
      <c r="AL582" s="6"/>
      <c r="AM582" s="6"/>
    </row>
    <row r="583" spans="16:39" s="4" customFormat="1" ht="15" customHeight="1" x14ac:dyDescent="0.2">
      <c r="P583" s="5"/>
      <c r="R583" s="173"/>
      <c r="T583" s="6"/>
      <c r="U583" s="6"/>
      <c r="V583" s="6"/>
      <c r="W583" s="6"/>
      <c r="X583" s="6"/>
      <c r="Y583" s="6"/>
      <c r="Z583" s="6"/>
      <c r="AA583" s="6"/>
      <c r="AB583" s="6"/>
      <c r="AC583" s="6"/>
      <c r="AD583" s="6"/>
      <c r="AE583" s="6"/>
      <c r="AF583" s="6"/>
      <c r="AG583" s="6"/>
      <c r="AH583" s="6"/>
      <c r="AI583" s="6"/>
      <c r="AJ583" s="6"/>
      <c r="AK583" s="6"/>
      <c r="AL583" s="6"/>
      <c r="AM583" s="6"/>
    </row>
    <row r="584" spans="16:39" s="4" customFormat="1" ht="15" customHeight="1" x14ac:dyDescent="0.2">
      <c r="P584" s="5"/>
      <c r="R584" s="173"/>
      <c r="T584" s="6"/>
      <c r="U584" s="6"/>
      <c r="V584" s="6"/>
      <c r="W584" s="6"/>
      <c r="X584" s="6"/>
      <c r="Y584" s="6"/>
      <c r="Z584" s="6"/>
      <c r="AA584" s="6"/>
      <c r="AB584" s="6"/>
      <c r="AC584" s="6"/>
      <c r="AD584" s="6"/>
      <c r="AE584" s="6"/>
      <c r="AF584" s="6"/>
      <c r="AG584" s="6"/>
      <c r="AH584" s="6"/>
      <c r="AI584" s="6"/>
      <c r="AJ584" s="6"/>
      <c r="AK584" s="6"/>
      <c r="AL584" s="6"/>
      <c r="AM584" s="6"/>
    </row>
    <row r="585" spans="16:39" s="4" customFormat="1" ht="15" customHeight="1" x14ac:dyDescent="0.2">
      <c r="P585" s="5"/>
      <c r="R585" s="173"/>
      <c r="T585" s="6"/>
      <c r="U585" s="6"/>
      <c r="V585" s="6"/>
      <c r="W585" s="6"/>
      <c r="X585" s="6"/>
      <c r="Y585" s="6"/>
      <c r="Z585" s="6"/>
      <c r="AA585" s="6"/>
      <c r="AB585" s="6"/>
      <c r="AC585" s="6"/>
      <c r="AD585" s="6"/>
      <c r="AE585" s="6"/>
      <c r="AF585" s="6"/>
      <c r="AG585" s="6"/>
      <c r="AH585" s="6"/>
      <c r="AI585" s="6"/>
      <c r="AJ585" s="6"/>
      <c r="AK585" s="6"/>
      <c r="AL585" s="6"/>
      <c r="AM585" s="6"/>
    </row>
    <row r="586" spans="16:39" s="4" customFormat="1" ht="15" customHeight="1" x14ac:dyDescent="0.2">
      <c r="P586" s="5"/>
      <c r="R586" s="173"/>
      <c r="T586" s="6"/>
      <c r="U586" s="6"/>
      <c r="V586" s="6"/>
      <c r="W586" s="6"/>
      <c r="X586" s="6"/>
      <c r="Y586" s="6"/>
      <c r="Z586" s="6"/>
      <c r="AA586" s="6"/>
      <c r="AB586" s="6"/>
      <c r="AC586" s="6"/>
      <c r="AD586" s="6"/>
      <c r="AE586" s="6"/>
      <c r="AF586" s="6"/>
      <c r="AG586" s="6"/>
      <c r="AH586" s="6"/>
      <c r="AI586" s="6"/>
      <c r="AJ586" s="6"/>
      <c r="AK586" s="6"/>
      <c r="AL586" s="6"/>
      <c r="AM586" s="6"/>
    </row>
    <row r="587" spans="16:39" s="4" customFormat="1" ht="15" customHeight="1" x14ac:dyDescent="0.2">
      <c r="P587" s="5"/>
      <c r="R587" s="173"/>
      <c r="T587" s="6"/>
      <c r="U587" s="6"/>
      <c r="V587" s="6"/>
      <c r="W587" s="6"/>
      <c r="X587" s="6"/>
      <c r="Y587" s="6"/>
      <c r="Z587" s="6"/>
      <c r="AA587" s="6"/>
      <c r="AB587" s="6"/>
      <c r="AC587" s="6"/>
      <c r="AD587" s="6"/>
      <c r="AE587" s="6"/>
      <c r="AF587" s="6"/>
      <c r="AG587" s="6"/>
      <c r="AH587" s="6"/>
      <c r="AI587" s="6"/>
      <c r="AJ587" s="6"/>
      <c r="AK587" s="6"/>
      <c r="AL587" s="6"/>
      <c r="AM587" s="6"/>
    </row>
    <row r="588" spans="16:39" s="4" customFormat="1" ht="15" customHeight="1" x14ac:dyDescent="0.2">
      <c r="P588" s="5"/>
      <c r="R588" s="173"/>
      <c r="T588" s="6"/>
      <c r="U588" s="6"/>
      <c r="V588" s="6"/>
      <c r="W588" s="6"/>
      <c r="X588" s="6"/>
      <c r="Y588" s="6"/>
      <c r="Z588" s="6"/>
      <c r="AA588" s="6"/>
      <c r="AB588" s="6"/>
      <c r="AC588" s="6"/>
      <c r="AD588" s="6"/>
      <c r="AE588" s="6"/>
      <c r="AF588" s="6"/>
      <c r="AG588" s="6"/>
      <c r="AH588" s="6"/>
      <c r="AI588" s="6"/>
      <c r="AJ588" s="6"/>
      <c r="AK588" s="6"/>
      <c r="AL588" s="6"/>
      <c r="AM588" s="6"/>
    </row>
    <row r="589" spans="16:39" s="4" customFormat="1" ht="15" customHeight="1" x14ac:dyDescent="0.2">
      <c r="P589" s="5"/>
      <c r="R589" s="173"/>
      <c r="T589" s="6"/>
      <c r="U589" s="6"/>
      <c r="V589" s="6"/>
      <c r="W589" s="6"/>
      <c r="X589" s="6"/>
      <c r="Y589" s="6"/>
      <c r="Z589" s="6"/>
      <c r="AA589" s="6"/>
      <c r="AB589" s="6"/>
      <c r="AC589" s="6"/>
      <c r="AD589" s="6"/>
      <c r="AE589" s="6"/>
      <c r="AF589" s="6"/>
      <c r="AG589" s="6"/>
      <c r="AH589" s="6"/>
      <c r="AI589" s="6"/>
      <c r="AJ589" s="6"/>
      <c r="AK589" s="6"/>
      <c r="AL589" s="6"/>
      <c r="AM589" s="6"/>
    </row>
    <row r="590" spans="16:39" s="4" customFormat="1" ht="15" customHeight="1" x14ac:dyDescent="0.2">
      <c r="P590" s="5"/>
      <c r="R590" s="173"/>
      <c r="T590" s="6"/>
      <c r="U590" s="6"/>
      <c r="V590" s="6"/>
      <c r="W590" s="6"/>
      <c r="X590" s="6"/>
      <c r="Y590" s="6"/>
      <c r="Z590" s="6"/>
      <c r="AA590" s="6"/>
      <c r="AB590" s="6"/>
      <c r="AC590" s="6"/>
      <c r="AD590" s="6"/>
      <c r="AE590" s="6"/>
      <c r="AF590" s="6"/>
      <c r="AG590" s="6"/>
      <c r="AH590" s="6"/>
      <c r="AI590" s="6"/>
      <c r="AJ590" s="6"/>
      <c r="AK590" s="6"/>
      <c r="AL590" s="6"/>
      <c r="AM590" s="6"/>
    </row>
    <row r="591" spans="16:39" s="4" customFormat="1" ht="15" customHeight="1" x14ac:dyDescent="0.2">
      <c r="P591" s="5"/>
      <c r="R591" s="173"/>
      <c r="T591" s="6"/>
      <c r="U591" s="6"/>
      <c r="V591" s="6"/>
      <c r="W591" s="6"/>
      <c r="X591" s="6"/>
      <c r="Y591" s="6"/>
      <c r="Z591" s="6"/>
      <c r="AA591" s="6"/>
      <c r="AB591" s="6"/>
      <c r="AC591" s="6"/>
      <c r="AD591" s="6"/>
      <c r="AE591" s="6"/>
      <c r="AF591" s="6"/>
      <c r="AG591" s="6"/>
      <c r="AH591" s="6"/>
      <c r="AI591" s="6"/>
      <c r="AJ591" s="6"/>
      <c r="AK591" s="6"/>
      <c r="AL591" s="6"/>
      <c r="AM591" s="6"/>
    </row>
    <row r="592" spans="16:39" s="4" customFormat="1" ht="15" customHeight="1" x14ac:dyDescent="0.2">
      <c r="P592" s="5"/>
      <c r="R592" s="173"/>
      <c r="T592" s="6"/>
      <c r="U592" s="6"/>
      <c r="V592" s="6"/>
      <c r="W592" s="6"/>
      <c r="X592" s="6"/>
      <c r="Y592" s="6"/>
      <c r="Z592" s="6"/>
      <c r="AA592" s="6"/>
      <c r="AB592" s="6"/>
      <c r="AC592" s="6"/>
      <c r="AD592" s="6"/>
      <c r="AE592" s="6"/>
      <c r="AF592" s="6"/>
      <c r="AG592" s="6"/>
      <c r="AH592" s="6"/>
      <c r="AI592" s="6"/>
      <c r="AJ592" s="6"/>
      <c r="AK592" s="6"/>
      <c r="AL592" s="6"/>
      <c r="AM592" s="6"/>
    </row>
    <row r="593" spans="16:39" s="4" customFormat="1" ht="15" customHeight="1" x14ac:dyDescent="0.2">
      <c r="P593" s="5"/>
      <c r="R593" s="173"/>
      <c r="T593" s="6"/>
      <c r="U593" s="6"/>
      <c r="V593" s="6"/>
      <c r="W593" s="6"/>
      <c r="X593" s="6"/>
      <c r="Y593" s="6"/>
      <c r="Z593" s="6"/>
      <c r="AA593" s="6"/>
      <c r="AB593" s="6"/>
      <c r="AC593" s="6"/>
      <c r="AD593" s="6"/>
      <c r="AE593" s="6"/>
      <c r="AF593" s="6"/>
      <c r="AG593" s="6"/>
      <c r="AH593" s="6"/>
      <c r="AI593" s="6"/>
      <c r="AJ593" s="6"/>
      <c r="AK593" s="6"/>
      <c r="AL593" s="6"/>
      <c r="AM593" s="6"/>
    </row>
    <row r="594" spans="16:39" s="4" customFormat="1" ht="15" customHeight="1" x14ac:dyDescent="0.2">
      <c r="P594" s="5"/>
      <c r="R594" s="173"/>
      <c r="T594" s="6"/>
      <c r="U594" s="6"/>
      <c r="V594" s="6"/>
      <c r="W594" s="6"/>
      <c r="X594" s="6"/>
      <c r="Y594" s="6"/>
      <c r="Z594" s="6"/>
      <c r="AA594" s="6"/>
      <c r="AB594" s="6"/>
      <c r="AC594" s="6"/>
      <c r="AD594" s="6"/>
      <c r="AE594" s="6"/>
      <c r="AF594" s="6"/>
      <c r="AG594" s="6"/>
      <c r="AH594" s="6"/>
      <c r="AI594" s="6"/>
      <c r="AJ594" s="6"/>
      <c r="AK594" s="6"/>
      <c r="AL594" s="6"/>
      <c r="AM594" s="6"/>
    </row>
    <row r="595" spans="16:39" s="4" customFormat="1" ht="15" customHeight="1" x14ac:dyDescent="0.2">
      <c r="P595" s="5"/>
      <c r="R595" s="173"/>
      <c r="T595" s="6"/>
      <c r="U595" s="6"/>
      <c r="V595" s="6"/>
      <c r="W595" s="6"/>
      <c r="X595" s="6"/>
      <c r="Y595" s="6"/>
      <c r="Z595" s="6"/>
      <c r="AA595" s="6"/>
      <c r="AB595" s="6"/>
      <c r="AC595" s="6"/>
      <c r="AD595" s="6"/>
      <c r="AE595" s="6"/>
      <c r="AF595" s="6"/>
      <c r="AG595" s="6"/>
      <c r="AH595" s="6"/>
      <c r="AI595" s="6"/>
      <c r="AJ595" s="6"/>
      <c r="AK595" s="6"/>
      <c r="AL595" s="6"/>
      <c r="AM595" s="6"/>
    </row>
    <row r="596" spans="16:39" s="4" customFormat="1" ht="15" customHeight="1" x14ac:dyDescent="0.2">
      <c r="P596" s="5"/>
      <c r="R596" s="173"/>
      <c r="T596" s="6"/>
      <c r="U596" s="6"/>
      <c r="V596" s="6"/>
      <c r="W596" s="6"/>
      <c r="X596" s="6"/>
      <c r="Y596" s="6"/>
      <c r="Z596" s="6"/>
      <c r="AA596" s="6"/>
      <c r="AB596" s="6"/>
      <c r="AC596" s="6"/>
      <c r="AD596" s="6"/>
      <c r="AE596" s="6"/>
      <c r="AF596" s="6"/>
      <c r="AG596" s="6"/>
      <c r="AH596" s="6"/>
      <c r="AI596" s="6"/>
      <c r="AJ596" s="6"/>
      <c r="AK596" s="6"/>
      <c r="AL596" s="6"/>
      <c r="AM596" s="6"/>
    </row>
    <row r="597" spans="16:39" s="4" customFormat="1" ht="15" customHeight="1" x14ac:dyDescent="0.2">
      <c r="P597" s="5"/>
      <c r="R597" s="173"/>
      <c r="T597" s="6"/>
      <c r="U597" s="6"/>
      <c r="V597" s="6"/>
      <c r="W597" s="6"/>
      <c r="X597" s="6"/>
      <c r="Y597" s="6"/>
      <c r="Z597" s="6"/>
      <c r="AA597" s="6"/>
      <c r="AB597" s="6"/>
      <c r="AC597" s="6"/>
      <c r="AD597" s="6"/>
      <c r="AE597" s="6"/>
      <c r="AF597" s="6"/>
      <c r="AG597" s="6"/>
      <c r="AH597" s="6"/>
      <c r="AI597" s="6"/>
      <c r="AJ597" s="6"/>
      <c r="AK597" s="6"/>
      <c r="AL597" s="6"/>
      <c r="AM597" s="6"/>
    </row>
    <row r="598" spans="16:39" s="4" customFormat="1" ht="15" customHeight="1" x14ac:dyDescent="0.2">
      <c r="P598" s="5"/>
      <c r="R598" s="173"/>
      <c r="T598" s="6"/>
      <c r="U598" s="6"/>
      <c r="V598" s="6"/>
      <c r="W598" s="6"/>
      <c r="X598" s="6"/>
      <c r="Y598" s="6"/>
      <c r="Z598" s="6"/>
      <c r="AA598" s="6"/>
      <c r="AB598" s="6"/>
      <c r="AC598" s="6"/>
      <c r="AD598" s="6"/>
      <c r="AE598" s="6"/>
      <c r="AF598" s="6"/>
      <c r="AG598" s="6"/>
      <c r="AH598" s="6"/>
      <c r="AI598" s="6"/>
      <c r="AJ598" s="6"/>
      <c r="AK598" s="6"/>
      <c r="AL598" s="6"/>
      <c r="AM598" s="6"/>
    </row>
    <row r="599" spans="16:39" s="4" customFormat="1" ht="15" customHeight="1" x14ac:dyDescent="0.2">
      <c r="P599" s="5"/>
      <c r="R599" s="173"/>
      <c r="T599" s="6"/>
      <c r="U599" s="6"/>
      <c r="V599" s="6"/>
      <c r="W599" s="6"/>
      <c r="X599" s="6"/>
      <c r="Y599" s="6"/>
      <c r="Z599" s="6"/>
      <c r="AA599" s="6"/>
      <c r="AB599" s="6"/>
      <c r="AC599" s="6"/>
      <c r="AD599" s="6"/>
      <c r="AE599" s="6"/>
      <c r="AF599" s="6"/>
      <c r="AG599" s="6"/>
      <c r="AH599" s="6"/>
      <c r="AI599" s="6"/>
      <c r="AJ599" s="6"/>
      <c r="AK599" s="6"/>
      <c r="AL599" s="6"/>
      <c r="AM599" s="6"/>
    </row>
    <row r="600" spans="16:39" s="4" customFormat="1" ht="15" customHeight="1" x14ac:dyDescent="0.2">
      <c r="P600" s="5"/>
      <c r="R600" s="173"/>
      <c r="T600" s="6"/>
      <c r="U600" s="6"/>
      <c r="V600" s="6"/>
      <c r="W600" s="6"/>
      <c r="X600" s="6"/>
      <c r="Y600" s="6"/>
      <c r="Z600" s="6"/>
      <c r="AA600" s="6"/>
      <c r="AB600" s="6"/>
      <c r="AC600" s="6"/>
      <c r="AD600" s="6"/>
      <c r="AE600" s="6"/>
      <c r="AF600" s="6"/>
      <c r="AG600" s="6"/>
      <c r="AH600" s="6"/>
      <c r="AI600" s="6"/>
      <c r="AJ600" s="6"/>
      <c r="AK600" s="6"/>
      <c r="AL600" s="6"/>
      <c r="AM600" s="6"/>
    </row>
    <row r="601" spans="16:39" s="4" customFormat="1" ht="15" customHeight="1" x14ac:dyDescent="0.2">
      <c r="P601" s="5"/>
      <c r="R601" s="173"/>
      <c r="T601" s="6"/>
      <c r="U601" s="6"/>
      <c r="V601" s="6"/>
      <c r="W601" s="6"/>
      <c r="X601" s="6"/>
      <c r="Y601" s="6"/>
      <c r="Z601" s="6"/>
      <c r="AA601" s="6"/>
      <c r="AB601" s="6"/>
      <c r="AC601" s="6"/>
      <c r="AD601" s="6"/>
      <c r="AE601" s="6"/>
      <c r="AF601" s="6"/>
      <c r="AG601" s="6"/>
      <c r="AH601" s="6"/>
      <c r="AI601" s="6"/>
      <c r="AJ601" s="6"/>
      <c r="AK601" s="6"/>
      <c r="AL601" s="6"/>
      <c r="AM601" s="6"/>
    </row>
    <row r="602" spans="16:39" s="4" customFormat="1" ht="15" customHeight="1" x14ac:dyDescent="0.2">
      <c r="P602" s="5"/>
      <c r="R602" s="173"/>
      <c r="T602" s="6"/>
      <c r="U602" s="6"/>
      <c r="V602" s="6"/>
      <c r="W602" s="6"/>
      <c r="X602" s="6"/>
      <c r="Y602" s="6"/>
      <c r="Z602" s="6"/>
      <c r="AA602" s="6"/>
      <c r="AB602" s="6"/>
      <c r="AC602" s="6"/>
      <c r="AD602" s="6"/>
      <c r="AE602" s="6"/>
      <c r="AF602" s="6"/>
      <c r="AG602" s="6"/>
      <c r="AH602" s="6"/>
      <c r="AI602" s="6"/>
      <c r="AJ602" s="6"/>
      <c r="AK602" s="6"/>
      <c r="AL602" s="6"/>
      <c r="AM602" s="6"/>
    </row>
    <row r="603" spans="16:39" s="4" customFormat="1" ht="15" customHeight="1" x14ac:dyDescent="0.2">
      <c r="P603" s="5"/>
      <c r="R603" s="173"/>
      <c r="T603" s="6"/>
      <c r="U603" s="6"/>
      <c r="V603" s="6"/>
      <c r="W603" s="6"/>
      <c r="X603" s="6"/>
      <c r="Y603" s="6"/>
      <c r="Z603" s="6"/>
      <c r="AA603" s="6"/>
      <c r="AB603" s="6"/>
      <c r="AC603" s="6"/>
      <c r="AD603" s="6"/>
      <c r="AE603" s="6"/>
      <c r="AF603" s="6"/>
      <c r="AG603" s="6"/>
      <c r="AH603" s="6"/>
      <c r="AI603" s="6"/>
      <c r="AJ603" s="6"/>
      <c r="AK603" s="6"/>
      <c r="AL603" s="6"/>
      <c r="AM603" s="6"/>
    </row>
    <row r="604" spans="16:39" s="4" customFormat="1" ht="15" customHeight="1" x14ac:dyDescent="0.2">
      <c r="P604" s="5"/>
      <c r="R604" s="173"/>
      <c r="T604" s="6"/>
      <c r="U604" s="6"/>
      <c r="V604" s="6"/>
      <c r="W604" s="6"/>
      <c r="X604" s="6"/>
      <c r="Y604" s="6"/>
      <c r="Z604" s="6"/>
      <c r="AA604" s="6"/>
      <c r="AB604" s="6"/>
      <c r="AC604" s="6"/>
      <c r="AD604" s="6"/>
      <c r="AE604" s="6"/>
      <c r="AF604" s="6"/>
      <c r="AG604" s="6"/>
      <c r="AH604" s="6"/>
      <c r="AI604" s="6"/>
      <c r="AJ604" s="6"/>
      <c r="AK604" s="6"/>
      <c r="AL604" s="6"/>
      <c r="AM604" s="6"/>
    </row>
    <row r="605" spans="16:39" s="4" customFormat="1" ht="15" customHeight="1" x14ac:dyDescent="0.2">
      <c r="P605" s="5"/>
      <c r="R605" s="173"/>
      <c r="T605" s="6"/>
      <c r="U605" s="6"/>
      <c r="V605" s="6"/>
      <c r="W605" s="6"/>
      <c r="X605" s="6"/>
      <c r="Y605" s="6"/>
      <c r="Z605" s="6"/>
      <c r="AA605" s="6"/>
      <c r="AB605" s="6"/>
      <c r="AC605" s="6"/>
      <c r="AD605" s="6"/>
      <c r="AE605" s="6"/>
      <c r="AF605" s="6"/>
      <c r="AG605" s="6"/>
      <c r="AH605" s="6"/>
      <c r="AI605" s="6"/>
      <c r="AJ605" s="6"/>
      <c r="AK605" s="6"/>
      <c r="AL605" s="6"/>
      <c r="AM605" s="6"/>
    </row>
    <row r="606" spans="16:39" s="4" customFormat="1" ht="15" customHeight="1" x14ac:dyDescent="0.2">
      <c r="P606" s="5"/>
      <c r="R606" s="173"/>
      <c r="T606" s="6"/>
      <c r="U606" s="6"/>
      <c r="V606" s="6"/>
      <c r="W606" s="6"/>
      <c r="X606" s="6"/>
      <c r="Y606" s="6"/>
      <c r="Z606" s="6"/>
      <c r="AA606" s="6"/>
      <c r="AB606" s="6"/>
      <c r="AC606" s="6"/>
      <c r="AD606" s="6"/>
      <c r="AE606" s="6"/>
      <c r="AF606" s="6"/>
      <c r="AG606" s="6"/>
      <c r="AH606" s="6"/>
      <c r="AI606" s="6"/>
      <c r="AJ606" s="6"/>
      <c r="AK606" s="6"/>
      <c r="AL606" s="6"/>
      <c r="AM606" s="6"/>
    </row>
    <row r="607" spans="16:39" s="4" customFormat="1" ht="15" customHeight="1" x14ac:dyDescent="0.2">
      <c r="P607" s="5"/>
      <c r="R607" s="173"/>
      <c r="T607" s="6"/>
      <c r="U607" s="6"/>
      <c r="V607" s="6"/>
      <c r="W607" s="6"/>
      <c r="X607" s="6"/>
      <c r="Y607" s="6"/>
      <c r="Z607" s="6"/>
      <c r="AA607" s="6"/>
      <c r="AB607" s="6"/>
      <c r="AC607" s="6"/>
      <c r="AD607" s="6"/>
      <c r="AE607" s="6"/>
      <c r="AF607" s="6"/>
      <c r="AG607" s="6"/>
      <c r="AH607" s="6"/>
      <c r="AI607" s="6"/>
      <c r="AJ607" s="6"/>
      <c r="AK607" s="6"/>
      <c r="AL607" s="6"/>
      <c r="AM607" s="6"/>
    </row>
    <row r="608" spans="16:39" s="4" customFormat="1" ht="15" customHeight="1" x14ac:dyDescent="0.2">
      <c r="P608" s="5"/>
      <c r="R608" s="173"/>
      <c r="T608" s="6"/>
      <c r="U608" s="6"/>
      <c r="V608" s="6"/>
      <c r="W608" s="6"/>
      <c r="X608" s="6"/>
      <c r="Y608" s="6"/>
      <c r="Z608" s="6"/>
      <c r="AA608" s="6"/>
      <c r="AB608" s="6"/>
      <c r="AC608" s="6"/>
      <c r="AD608" s="6"/>
      <c r="AE608" s="6"/>
      <c r="AF608" s="6"/>
      <c r="AG608" s="6"/>
      <c r="AH608" s="6"/>
      <c r="AI608" s="6"/>
      <c r="AJ608" s="6"/>
      <c r="AK608" s="6"/>
      <c r="AL608" s="6"/>
      <c r="AM608" s="6"/>
    </row>
    <row r="609" spans="16:39" s="4" customFormat="1" ht="15" customHeight="1" x14ac:dyDescent="0.2">
      <c r="P609" s="5"/>
      <c r="R609" s="173"/>
      <c r="T609" s="6"/>
      <c r="U609" s="6"/>
      <c r="V609" s="6"/>
      <c r="W609" s="6"/>
      <c r="X609" s="6"/>
      <c r="Y609" s="6"/>
      <c r="Z609" s="6"/>
      <c r="AA609" s="6"/>
      <c r="AB609" s="6"/>
      <c r="AC609" s="6"/>
      <c r="AD609" s="6"/>
      <c r="AE609" s="6"/>
      <c r="AF609" s="6"/>
      <c r="AG609" s="6"/>
      <c r="AH609" s="6"/>
      <c r="AI609" s="6"/>
      <c r="AJ609" s="6"/>
      <c r="AK609" s="6"/>
      <c r="AL609" s="6"/>
      <c r="AM609" s="6"/>
    </row>
    <row r="610" spans="16:39" s="4" customFormat="1" ht="15" customHeight="1" x14ac:dyDescent="0.2">
      <c r="P610" s="5"/>
      <c r="R610" s="173"/>
      <c r="T610" s="6"/>
      <c r="U610" s="6"/>
      <c r="V610" s="6"/>
      <c r="W610" s="6"/>
      <c r="X610" s="6"/>
      <c r="Y610" s="6"/>
      <c r="Z610" s="6"/>
      <c r="AA610" s="6"/>
      <c r="AB610" s="6"/>
      <c r="AC610" s="6"/>
      <c r="AD610" s="6"/>
      <c r="AE610" s="6"/>
      <c r="AF610" s="6"/>
      <c r="AG610" s="6"/>
      <c r="AH610" s="6"/>
      <c r="AI610" s="6"/>
      <c r="AJ610" s="6"/>
      <c r="AK610" s="6"/>
      <c r="AL610" s="6"/>
      <c r="AM610" s="6"/>
    </row>
    <row r="611" spans="16:39" s="4" customFormat="1" ht="15" customHeight="1" x14ac:dyDescent="0.2">
      <c r="P611" s="5"/>
      <c r="R611" s="173"/>
      <c r="T611" s="6"/>
      <c r="U611" s="6"/>
      <c r="V611" s="6"/>
      <c r="W611" s="6"/>
      <c r="X611" s="6"/>
      <c r="Y611" s="6"/>
      <c r="Z611" s="6"/>
      <c r="AA611" s="6"/>
      <c r="AB611" s="6"/>
      <c r="AC611" s="6"/>
      <c r="AD611" s="6"/>
      <c r="AE611" s="6"/>
      <c r="AF611" s="6"/>
      <c r="AG611" s="6"/>
      <c r="AH611" s="6"/>
      <c r="AI611" s="6"/>
      <c r="AJ611" s="6"/>
      <c r="AK611" s="6"/>
      <c r="AL611" s="6"/>
      <c r="AM611" s="6"/>
    </row>
    <row r="612" spans="16:39" s="4" customFormat="1" ht="15" customHeight="1" x14ac:dyDescent="0.2">
      <c r="P612" s="5"/>
      <c r="R612" s="173"/>
      <c r="T612" s="6"/>
      <c r="U612" s="6"/>
      <c r="V612" s="6"/>
      <c r="W612" s="6"/>
      <c r="X612" s="6"/>
      <c r="Y612" s="6"/>
      <c r="Z612" s="6"/>
      <c r="AA612" s="6"/>
      <c r="AB612" s="6"/>
      <c r="AC612" s="6"/>
      <c r="AD612" s="6"/>
      <c r="AE612" s="6"/>
      <c r="AF612" s="6"/>
      <c r="AG612" s="6"/>
      <c r="AH612" s="6"/>
      <c r="AI612" s="6"/>
      <c r="AJ612" s="6"/>
      <c r="AK612" s="6"/>
      <c r="AL612" s="6"/>
      <c r="AM612" s="6"/>
    </row>
    <row r="613" spans="16:39" s="4" customFormat="1" ht="15" customHeight="1" x14ac:dyDescent="0.2">
      <c r="P613" s="5"/>
      <c r="R613" s="173"/>
      <c r="T613" s="6"/>
      <c r="U613" s="6"/>
      <c r="V613" s="6"/>
      <c r="W613" s="6"/>
      <c r="X613" s="6"/>
      <c r="Y613" s="6"/>
      <c r="Z613" s="6"/>
      <c r="AA613" s="6"/>
      <c r="AB613" s="6"/>
      <c r="AC613" s="6"/>
      <c r="AD613" s="6"/>
      <c r="AE613" s="6"/>
      <c r="AF613" s="6"/>
      <c r="AG613" s="6"/>
      <c r="AH613" s="6"/>
      <c r="AI613" s="6"/>
      <c r="AJ613" s="6"/>
      <c r="AK613" s="6"/>
      <c r="AL613" s="6"/>
      <c r="AM613" s="6"/>
    </row>
    <row r="614" spans="16:39" s="4" customFormat="1" ht="15" customHeight="1" x14ac:dyDescent="0.2">
      <c r="P614" s="5"/>
      <c r="R614" s="173"/>
      <c r="T614" s="6"/>
      <c r="U614" s="6"/>
      <c r="V614" s="6"/>
      <c r="W614" s="6"/>
      <c r="X614" s="6"/>
      <c r="Y614" s="6"/>
      <c r="Z614" s="6"/>
      <c r="AA614" s="6"/>
      <c r="AB614" s="6"/>
      <c r="AC614" s="6"/>
      <c r="AD614" s="6"/>
      <c r="AE614" s="6"/>
      <c r="AF614" s="6"/>
      <c r="AG614" s="6"/>
      <c r="AH614" s="6"/>
      <c r="AI614" s="6"/>
      <c r="AJ614" s="6"/>
      <c r="AK614" s="6"/>
      <c r="AL614" s="6"/>
      <c r="AM614" s="6"/>
    </row>
    <row r="615" spans="16:39" s="4" customFormat="1" ht="15" customHeight="1" x14ac:dyDescent="0.2">
      <c r="P615" s="5"/>
      <c r="R615" s="173"/>
      <c r="T615" s="6"/>
      <c r="U615" s="6"/>
      <c r="V615" s="6"/>
      <c r="W615" s="6"/>
      <c r="X615" s="6"/>
      <c r="Y615" s="6"/>
      <c r="Z615" s="6"/>
      <c r="AA615" s="6"/>
      <c r="AB615" s="6"/>
      <c r="AC615" s="6"/>
      <c r="AD615" s="6"/>
      <c r="AE615" s="6"/>
      <c r="AF615" s="6"/>
      <c r="AG615" s="6"/>
      <c r="AH615" s="6"/>
      <c r="AI615" s="6"/>
      <c r="AJ615" s="6"/>
      <c r="AK615" s="6"/>
      <c r="AL615" s="6"/>
      <c r="AM615" s="6"/>
    </row>
    <row r="616" spans="16:39" s="4" customFormat="1" ht="15" customHeight="1" x14ac:dyDescent="0.2">
      <c r="P616" s="5"/>
      <c r="R616" s="173"/>
      <c r="T616" s="6"/>
      <c r="U616" s="6"/>
      <c r="V616" s="6"/>
      <c r="W616" s="6"/>
      <c r="X616" s="6"/>
      <c r="Y616" s="6"/>
      <c r="Z616" s="6"/>
      <c r="AA616" s="6"/>
      <c r="AB616" s="6"/>
      <c r="AC616" s="6"/>
      <c r="AD616" s="6"/>
      <c r="AE616" s="6"/>
      <c r="AF616" s="6"/>
      <c r="AG616" s="6"/>
      <c r="AH616" s="6"/>
      <c r="AI616" s="6"/>
      <c r="AJ616" s="6"/>
      <c r="AK616" s="6"/>
      <c r="AL616" s="6"/>
      <c r="AM616" s="6"/>
    </row>
    <row r="617" spans="16:39" s="4" customFormat="1" ht="15" customHeight="1" x14ac:dyDescent="0.2">
      <c r="P617" s="5"/>
      <c r="R617" s="173"/>
      <c r="T617" s="6"/>
      <c r="U617" s="6"/>
      <c r="V617" s="6"/>
      <c r="W617" s="6"/>
      <c r="X617" s="6"/>
      <c r="Y617" s="6"/>
      <c r="Z617" s="6"/>
      <c r="AA617" s="6"/>
      <c r="AB617" s="6"/>
      <c r="AC617" s="6"/>
      <c r="AD617" s="6"/>
      <c r="AE617" s="6"/>
      <c r="AF617" s="6"/>
      <c r="AG617" s="6"/>
      <c r="AH617" s="6"/>
      <c r="AI617" s="6"/>
      <c r="AJ617" s="6"/>
      <c r="AK617" s="6"/>
      <c r="AL617" s="6"/>
      <c r="AM617" s="6"/>
    </row>
    <row r="618" spans="16:39" s="4" customFormat="1" ht="15" customHeight="1" x14ac:dyDescent="0.2">
      <c r="P618" s="5"/>
      <c r="R618" s="173"/>
      <c r="T618" s="6"/>
      <c r="U618" s="6"/>
      <c r="V618" s="6"/>
      <c r="W618" s="6"/>
      <c r="X618" s="6"/>
      <c r="Y618" s="6"/>
      <c r="Z618" s="6"/>
      <c r="AA618" s="6"/>
      <c r="AB618" s="6"/>
      <c r="AC618" s="6"/>
      <c r="AD618" s="6"/>
      <c r="AE618" s="6"/>
      <c r="AF618" s="6"/>
      <c r="AG618" s="6"/>
      <c r="AH618" s="6"/>
      <c r="AI618" s="6"/>
      <c r="AJ618" s="6"/>
      <c r="AK618" s="6"/>
      <c r="AL618" s="6"/>
      <c r="AM618" s="6"/>
    </row>
    <row r="619" spans="16:39" s="4" customFormat="1" ht="15" customHeight="1" x14ac:dyDescent="0.2">
      <c r="P619" s="5"/>
      <c r="R619" s="173"/>
      <c r="T619" s="6"/>
      <c r="U619" s="6"/>
      <c r="V619" s="6"/>
      <c r="W619" s="6"/>
      <c r="X619" s="6"/>
      <c r="Y619" s="6"/>
      <c r="Z619" s="6"/>
      <c r="AA619" s="6"/>
      <c r="AB619" s="6"/>
      <c r="AC619" s="6"/>
      <c r="AD619" s="6"/>
      <c r="AE619" s="6"/>
      <c r="AF619" s="6"/>
      <c r="AG619" s="6"/>
      <c r="AH619" s="6"/>
      <c r="AI619" s="6"/>
      <c r="AJ619" s="6"/>
      <c r="AK619" s="6"/>
      <c r="AL619" s="6"/>
      <c r="AM619" s="6"/>
    </row>
    <row r="620" spans="16:39" s="4" customFormat="1" ht="15" customHeight="1" x14ac:dyDescent="0.2">
      <c r="P620" s="5"/>
      <c r="R620" s="173"/>
      <c r="T620" s="6"/>
      <c r="U620" s="6"/>
      <c r="V620" s="6"/>
      <c r="W620" s="6"/>
      <c r="X620" s="6"/>
      <c r="Y620" s="6"/>
      <c r="Z620" s="6"/>
      <c r="AA620" s="6"/>
      <c r="AB620" s="6"/>
      <c r="AC620" s="6"/>
      <c r="AD620" s="6"/>
      <c r="AE620" s="6"/>
      <c r="AF620" s="6"/>
      <c r="AG620" s="6"/>
      <c r="AH620" s="6"/>
      <c r="AI620" s="6"/>
      <c r="AJ620" s="6"/>
      <c r="AK620" s="6"/>
      <c r="AL620" s="6"/>
      <c r="AM620" s="6"/>
    </row>
    <row r="621" spans="16:39" s="4" customFormat="1" ht="15" customHeight="1" x14ac:dyDescent="0.2">
      <c r="P621" s="5"/>
      <c r="R621" s="173"/>
      <c r="T621" s="6"/>
      <c r="U621" s="6"/>
      <c r="V621" s="6"/>
      <c r="W621" s="6"/>
      <c r="X621" s="6"/>
      <c r="Y621" s="6"/>
      <c r="Z621" s="6"/>
      <c r="AA621" s="6"/>
      <c r="AB621" s="6"/>
      <c r="AC621" s="6"/>
      <c r="AD621" s="6"/>
      <c r="AE621" s="6"/>
      <c r="AF621" s="6"/>
      <c r="AG621" s="6"/>
      <c r="AH621" s="6"/>
      <c r="AI621" s="6"/>
      <c r="AJ621" s="6"/>
      <c r="AK621" s="6"/>
      <c r="AL621" s="6"/>
      <c r="AM621" s="6"/>
    </row>
    <row r="622" spans="16:39" s="4" customFormat="1" ht="15" customHeight="1" x14ac:dyDescent="0.2">
      <c r="P622" s="5"/>
      <c r="R622" s="173"/>
      <c r="T622" s="6"/>
      <c r="U622" s="6"/>
      <c r="V622" s="6"/>
      <c r="W622" s="6"/>
      <c r="X622" s="6"/>
      <c r="Y622" s="6"/>
      <c r="Z622" s="6"/>
      <c r="AA622" s="6"/>
      <c r="AB622" s="6"/>
      <c r="AC622" s="6"/>
      <c r="AD622" s="6"/>
      <c r="AE622" s="6"/>
      <c r="AF622" s="6"/>
      <c r="AG622" s="6"/>
      <c r="AH622" s="6"/>
      <c r="AI622" s="6"/>
      <c r="AJ622" s="6"/>
      <c r="AK622" s="6"/>
      <c r="AL622" s="6"/>
      <c r="AM622" s="6"/>
    </row>
    <row r="623" spans="16:39" s="4" customFormat="1" ht="15" customHeight="1" x14ac:dyDescent="0.2">
      <c r="P623" s="5"/>
      <c r="R623" s="173"/>
      <c r="T623" s="6"/>
      <c r="U623" s="6"/>
      <c r="V623" s="6"/>
      <c r="W623" s="6"/>
      <c r="X623" s="6"/>
      <c r="Y623" s="6"/>
      <c r="Z623" s="6"/>
      <c r="AA623" s="6"/>
      <c r="AB623" s="6"/>
      <c r="AC623" s="6"/>
      <c r="AD623" s="6"/>
      <c r="AE623" s="6"/>
      <c r="AF623" s="6"/>
      <c r="AG623" s="6"/>
      <c r="AH623" s="6"/>
      <c r="AI623" s="6"/>
      <c r="AJ623" s="6"/>
      <c r="AK623" s="6"/>
      <c r="AL623" s="6"/>
      <c r="AM623" s="6"/>
    </row>
    <row r="624" spans="16:39" s="4" customFormat="1" ht="15" customHeight="1" x14ac:dyDescent="0.2">
      <c r="P624" s="5"/>
      <c r="R624" s="173"/>
      <c r="T624" s="6"/>
      <c r="U624" s="6"/>
      <c r="V624" s="6"/>
      <c r="W624" s="6"/>
      <c r="X624" s="6"/>
      <c r="Y624" s="6"/>
      <c r="Z624" s="6"/>
      <c r="AA624" s="6"/>
      <c r="AB624" s="6"/>
      <c r="AC624" s="6"/>
      <c r="AD624" s="6"/>
      <c r="AE624" s="6"/>
      <c r="AF624" s="6"/>
      <c r="AG624" s="6"/>
      <c r="AH624" s="6"/>
      <c r="AI624" s="6"/>
      <c r="AJ624" s="6"/>
      <c r="AK624" s="6"/>
      <c r="AL624" s="6"/>
      <c r="AM624" s="6"/>
    </row>
    <row r="625" spans="16:39" s="4" customFormat="1" ht="15" customHeight="1" x14ac:dyDescent="0.2">
      <c r="P625" s="5"/>
      <c r="R625" s="173"/>
      <c r="T625" s="6"/>
      <c r="U625" s="6"/>
      <c r="V625" s="6"/>
      <c r="W625" s="6"/>
      <c r="X625" s="6"/>
      <c r="Y625" s="6"/>
      <c r="Z625" s="6"/>
      <c r="AA625" s="6"/>
      <c r="AB625" s="6"/>
      <c r="AC625" s="6"/>
      <c r="AD625" s="6"/>
      <c r="AE625" s="6"/>
      <c r="AF625" s="6"/>
      <c r="AG625" s="6"/>
      <c r="AH625" s="6"/>
      <c r="AI625" s="6"/>
      <c r="AJ625" s="6"/>
      <c r="AK625" s="6"/>
      <c r="AL625" s="6"/>
      <c r="AM625" s="6"/>
    </row>
    <row r="626" spans="16:39" s="4" customFormat="1" ht="15" customHeight="1" x14ac:dyDescent="0.2">
      <c r="P626" s="5"/>
      <c r="R626" s="173"/>
      <c r="T626" s="6"/>
      <c r="U626" s="6"/>
      <c r="V626" s="6"/>
      <c r="W626" s="6"/>
      <c r="X626" s="6"/>
      <c r="Y626" s="6"/>
      <c r="Z626" s="6"/>
      <c r="AA626" s="6"/>
      <c r="AB626" s="6"/>
      <c r="AC626" s="6"/>
      <c r="AD626" s="6"/>
      <c r="AE626" s="6"/>
      <c r="AF626" s="6"/>
      <c r="AG626" s="6"/>
      <c r="AH626" s="6"/>
      <c r="AI626" s="6"/>
      <c r="AJ626" s="6"/>
      <c r="AK626" s="6"/>
      <c r="AL626" s="6"/>
      <c r="AM626" s="6"/>
    </row>
    <row r="627" spans="16:39" s="4" customFormat="1" ht="15" customHeight="1" x14ac:dyDescent="0.2">
      <c r="P627" s="5"/>
      <c r="R627" s="173"/>
      <c r="T627" s="6"/>
      <c r="U627" s="6"/>
      <c r="V627" s="6"/>
      <c r="W627" s="6"/>
      <c r="X627" s="6"/>
      <c r="Y627" s="6"/>
      <c r="Z627" s="6"/>
      <c r="AA627" s="6"/>
      <c r="AB627" s="6"/>
      <c r="AC627" s="6"/>
      <c r="AD627" s="6"/>
      <c r="AE627" s="6"/>
      <c r="AF627" s="6"/>
      <c r="AG627" s="6"/>
      <c r="AH627" s="6"/>
      <c r="AI627" s="6"/>
      <c r="AJ627" s="6"/>
      <c r="AK627" s="6"/>
      <c r="AL627" s="6"/>
      <c r="AM627" s="6"/>
    </row>
    <row r="628" spans="16:39" s="4" customFormat="1" ht="15" customHeight="1" x14ac:dyDescent="0.2">
      <c r="P628" s="5"/>
      <c r="R628" s="173"/>
      <c r="T628" s="6"/>
      <c r="U628" s="6"/>
      <c r="V628" s="6"/>
      <c r="W628" s="6"/>
      <c r="X628" s="6"/>
      <c r="Y628" s="6"/>
      <c r="Z628" s="6"/>
      <c r="AA628" s="6"/>
      <c r="AB628" s="6"/>
      <c r="AC628" s="6"/>
      <c r="AD628" s="6"/>
      <c r="AE628" s="6"/>
      <c r="AF628" s="6"/>
      <c r="AG628" s="6"/>
      <c r="AH628" s="6"/>
      <c r="AI628" s="6"/>
      <c r="AJ628" s="6"/>
      <c r="AK628" s="6"/>
      <c r="AL628" s="6"/>
      <c r="AM628" s="6"/>
    </row>
    <row r="629" spans="16:39" s="4" customFormat="1" ht="15" customHeight="1" x14ac:dyDescent="0.2">
      <c r="P629" s="5"/>
      <c r="R629" s="173"/>
      <c r="T629" s="6"/>
      <c r="U629" s="6"/>
      <c r="V629" s="6"/>
      <c r="W629" s="6"/>
      <c r="X629" s="6"/>
      <c r="Y629" s="6"/>
      <c r="Z629" s="6"/>
      <c r="AA629" s="6"/>
      <c r="AB629" s="6"/>
      <c r="AC629" s="6"/>
      <c r="AD629" s="6"/>
      <c r="AE629" s="6"/>
      <c r="AF629" s="6"/>
      <c r="AG629" s="6"/>
      <c r="AH629" s="6"/>
      <c r="AI629" s="6"/>
      <c r="AJ629" s="6"/>
      <c r="AK629" s="6"/>
      <c r="AL629" s="6"/>
      <c r="AM629" s="6"/>
    </row>
    <row r="630" spans="16:39" s="4" customFormat="1" ht="15" customHeight="1" x14ac:dyDescent="0.2">
      <c r="P630" s="5"/>
      <c r="R630" s="173"/>
      <c r="T630" s="6"/>
      <c r="U630" s="6"/>
      <c r="V630" s="6"/>
      <c r="W630" s="6"/>
      <c r="X630" s="6"/>
      <c r="Y630" s="6"/>
      <c r="Z630" s="6"/>
      <c r="AA630" s="6"/>
      <c r="AB630" s="6"/>
      <c r="AC630" s="6"/>
      <c r="AD630" s="6"/>
      <c r="AE630" s="6"/>
      <c r="AF630" s="6"/>
      <c r="AG630" s="6"/>
      <c r="AH630" s="6"/>
      <c r="AI630" s="6"/>
      <c r="AJ630" s="6"/>
      <c r="AK630" s="6"/>
      <c r="AL630" s="6"/>
      <c r="AM630" s="6"/>
    </row>
    <row r="631" spans="16:39" s="4" customFormat="1" ht="15" customHeight="1" x14ac:dyDescent="0.2">
      <c r="P631" s="5"/>
      <c r="R631" s="173"/>
      <c r="T631" s="6"/>
      <c r="U631" s="6"/>
      <c r="V631" s="6"/>
      <c r="W631" s="6"/>
      <c r="X631" s="6"/>
      <c r="Y631" s="6"/>
      <c r="Z631" s="6"/>
      <c r="AA631" s="6"/>
      <c r="AB631" s="6"/>
      <c r="AC631" s="6"/>
      <c r="AD631" s="6"/>
      <c r="AE631" s="6"/>
      <c r="AF631" s="6"/>
      <c r="AG631" s="6"/>
      <c r="AH631" s="6"/>
      <c r="AI631" s="6"/>
      <c r="AJ631" s="6"/>
      <c r="AK631" s="6"/>
      <c r="AL631" s="6"/>
      <c r="AM631" s="6"/>
    </row>
    <row r="632" spans="16:39" s="4" customFormat="1" ht="15" customHeight="1" x14ac:dyDescent="0.2">
      <c r="P632" s="5"/>
      <c r="R632" s="173"/>
      <c r="T632" s="6"/>
      <c r="U632" s="6"/>
      <c r="V632" s="6"/>
      <c r="W632" s="6"/>
      <c r="X632" s="6"/>
      <c r="Y632" s="6"/>
      <c r="Z632" s="6"/>
      <c r="AA632" s="6"/>
      <c r="AB632" s="6"/>
      <c r="AC632" s="6"/>
      <c r="AD632" s="6"/>
      <c r="AE632" s="6"/>
      <c r="AF632" s="6"/>
      <c r="AG632" s="6"/>
      <c r="AH632" s="6"/>
      <c r="AI632" s="6"/>
      <c r="AJ632" s="6"/>
      <c r="AK632" s="6"/>
      <c r="AL632" s="6"/>
      <c r="AM632" s="6"/>
    </row>
    <row r="633" spans="16:39" s="4" customFormat="1" ht="15" customHeight="1" x14ac:dyDescent="0.2">
      <c r="P633" s="5"/>
      <c r="R633" s="173"/>
      <c r="T633" s="6"/>
      <c r="U633" s="6"/>
      <c r="V633" s="6"/>
      <c r="W633" s="6"/>
      <c r="X633" s="6"/>
      <c r="Y633" s="6"/>
      <c r="Z633" s="6"/>
      <c r="AA633" s="6"/>
      <c r="AB633" s="6"/>
      <c r="AC633" s="6"/>
      <c r="AD633" s="6"/>
      <c r="AE633" s="6"/>
      <c r="AF633" s="6"/>
      <c r="AG633" s="6"/>
      <c r="AH633" s="6"/>
      <c r="AI633" s="6"/>
      <c r="AJ633" s="6"/>
      <c r="AK633" s="6"/>
      <c r="AL633" s="6"/>
      <c r="AM633" s="6"/>
    </row>
    <row r="634" spans="16:39" s="4" customFormat="1" ht="15" customHeight="1" x14ac:dyDescent="0.2">
      <c r="P634" s="5"/>
      <c r="R634" s="173"/>
      <c r="T634" s="6"/>
      <c r="U634" s="6"/>
      <c r="V634" s="6"/>
      <c r="W634" s="6"/>
      <c r="X634" s="6"/>
      <c r="Y634" s="6"/>
      <c r="Z634" s="6"/>
      <c r="AA634" s="6"/>
      <c r="AB634" s="6"/>
      <c r="AC634" s="6"/>
      <c r="AD634" s="6"/>
      <c r="AE634" s="6"/>
      <c r="AF634" s="6"/>
      <c r="AG634" s="6"/>
      <c r="AH634" s="6"/>
      <c r="AI634" s="6"/>
      <c r="AJ634" s="6"/>
      <c r="AK634" s="6"/>
      <c r="AL634" s="6"/>
      <c r="AM634" s="6"/>
    </row>
    <row r="635" spans="16:39" s="4" customFormat="1" ht="15" customHeight="1" x14ac:dyDescent="0.2">
      <c r="P635" s="5"/>
      <c r="R635" s="173"/>
      <c r="T635" s="6"/>
      <c r="U635" s="6"/>
      <c r="V635" s="6"/>
      <c r="W635" s="6"/>
      <c r="X635" s="6"/>
      <c r="Y635" s="6"/>
      <c r="Z635" s="6"/>
      <c r="AA635" s="6"/>
      <c r="AB635" s="6"/>
      <c r="AC635" s="6"/>
      <c r="AD635" s="6"/>
      <c r="AE635" s="6"/>
      <c r="AF635" s="6"/>
      <c r="AG635" s="6"/>
      <c r="AH635" s="6"/>
      <c r="AI635" s="6"/>
      <c r="AJ635" s="6"/>
      <c r="AK635" s="6"/>
      <c r="AL635" s="6"/>
      <c r="AM635" s="6"/>
    </row>
    <row r="636" spans="16:39" s="4" customFormat="1" ht="15" customHeight="1" x14ac:dyDescent="0.2">
      <c r="P636" s="5"/>
      <c r="R636" s="173"/>
      <c r="T636" s="6"/>
      <c r="U636" s="6"/>
      <c r="V636" s="6"/>
      <c r="W636" s="6"/>
      <c r="X636" s="6"/>
      <c r="Y636" s="6"/>
      <c r="Z636" s="6"/>
      <c r="AA636" s="6"/>
      <c r="AB636" s="6"/>
      <c r="AC636" s="6"/>
      <c r="AD636" s="6"/>
      <c r="AE636" s="6"/>
      <c r="AF636" s="6"/>
      <c r="AG636" s="6"/>
      <c r="AH636" s="6"/>
      <c r="AI636" s="6"/>
      <c r="AJ636" s="6"/>
      <c r="AK636" s="6"/>
      <c r="AL636" s="6"/>
      <c r="AM636" s="6"/>
    </row>
    <row r="637" spans="16:39" s="4" customFormat="1" ht="15" customHeight="1" x14ac:dyDescent="0.2">
      <c r="P637" s="5"/>
      <c r="R637" s="173"/>
      <c r="T637" s="6"/>
      <c r="U637" s="6"/>
      <c r="V637" s="6"/>
      <c r="W637" s="6"/>
      <c r="X637" s="6"/>
      <c r="Y637" s="6"/>
      <c r="Z637" s="6"/>
      <c r="AA637" s="6"/>
      <c r="AB637" s="6"/>
      <c r="AC637" s="6"/>
      <c r="AD637" s="6"/>
      <c r="AE637" s="6"/>
      <c r="AF637" s="6"/>
      <c r="AG637" s="6"/>
      <c r="AH637" s="6"/>
      <c r="AI637" s="6"/>
      <c r="AJ637" s="6"/>
      <c r="AK637" s="6"/>
      <c r="AL637" s="6"/>
      <c r="AM637" s="6"/>
    </row>
    <row r="638" spans="16:39" s="4" customFormat="1" ht="15" customHeight="1" x14ac:dyDescent="0.2">
      <c r="P638" s="5"/>
      <c r="R638" s="173"/>
      <c r="T638" s="6"/>
      <c r="U638" s="6"/>
      <c r="V638" s="6"/>
      <c r="W638" s="6"/>
      <c r="X638" s="6"/>
      <c r="Y638" s="6"/>
      <c r="Z638" s="6"/>
      <c r="AA638" s="6"/>
      <c r="AB638" s="6"/>
      <c r="AC638" s="6"/>
      <c r="AD638" s="6"/>
      <c r="AE638" s="6"/>
      <c r="AF638" s="6"/>
      <c r="AG638" s="6"/>
      <c r="AH638" s="6"/>
      <c r="AI638" s="6"/>
      <c r="AJ638" s="6"/>
      <c r="AK638" s="6"/>
      <c r="AL638" s="6"/>
      <c r="AM638" s="6"/>
    </row>
    <row r="639" spans="16:39" s="4" customFormat="1" ht="15" customHeight="1" x14ac:dyDescent="0.2">
      <c r="P639" s="5"/>
      <c r="R639" s="173"/>
      <c r="T639" s="6"/>
      <c r="U639" s="6"/>
      <c r="V639" s="6"/>
      <c r="W639" s="6"/>
      <c r="X639" s="6"/>
      <c r="Y639" s="6"/>
      <c r="Z639" s="6"/>
      <c r="AA639" s="6"/>
      <c r="AB639" s="6"/>
      <c r="AC639" s="6"/>
      <c r="AD639" s="6"/>
      <c r="AE639" s="6"/>
      <c r="AF639" s="6"/>
      <c r="AG639" s="6"/>
      <c r="AH639" s="6"/>
      <c r="AI639" s="6"/>
      <c r="AJ639" s="6"/>
      <c r="AK639" s="6"/>
      <c r="AL639" s="6"/>
      <c r="AM639" s="6"/>
    </row>
    <row r="640" spans="16:39" s="4" customFormat="1" ht="15" customHeight="1" x14ac:dyDescent="0.2">
      <c r="P640" s="5"/>
      <c r="R640" s="173"/>
      <c r="T640" s="6"/>
      <c r="U640" s="6"/>
      <c r="V640" s="6"/>
      <c r="W640" s="6"/>
      <c r="X640" s="6"/>
      <c r="Y640" s="6"/>
      <c r="Z640" s="6"/>
      <c r="AA640" s="6"/>
      <c r="AB640" s="6"/>
      <c r="AC640" s="6"/>
      <c r="AD640" s="6"/>
      <c r="AE640" s="6"/>
      <c r="AF640" s="6"/>
      <c r="AG640" s="6"/>
      <c r="AH640" s="6"/>
      <c r="AI640" s="6"/>
      <c r="AJ640" s="6"/>
      <c r="AK640" s="6"/>
      <c r="AL640" s="6"/>
      <c r="AM640" s="6"/>
    </row>
    <row r="641" spans="16:39" s="4" customFormat="1" ht="15" customHeight="1" x14ac:dyDescent="0.2">
      <c r="P641" s="5"/>
      <c r="R641" s="173"/>
      <c r="T641" s="6"/>
      <c r="U641" s="6"/>
      <c r="V641" s="6"/>
      <c r="W641" s="6"/>
      <c r="X641" s="6"/>
      <c r="Y641" s="6"/>
      <c r="Z641" s="6"/>
      <c r="AA641" s="6"/>
      <c r="AB641" s="6"/>
      <c r="AC641" s="6"/>
      <c r="AD641" s="6"/>
      <c r="AE641" s="6"/>
      <c r="AF641" s="6"/>
      <c r="AG641" s="6"/>
      <c r="AH641" s="6"/>
      <c r="AI641" s="6"/>
      <c r="AJ641" s="6"/>
      <c r="AK641" s="6"/>
      <c r="AL641" s="6"/>
      <c r="AM641" s="6"/>
    </row>
    <row r="642" spans="16:39" s="4" customFormat="1" ht="15" customHeight="1" x14ac:dyDescent="0.2">
      <c r="P642" s="5"/>
      <c r="R642" s="173"/>
      <c r="T642" s="6"/>
      <c r="U642" s="6"/>
      <c r="V642" s="6"/>
      <c r="W642" s="6"/>
      <c r="X642" s="6"/>
      <c r="Y642" s="6"/>
      <c r="Z642" s="6"/>
      <c r="AA642" s="6"/>
      <c r="AB642" s="6"/>
      <c r="AC642" s="6"/>
      <c r="AD642" s="6"/>
      <c r="AE642" s="6"/>
      <c r="AF642" s="6"/>
      <c r="AG642" s="6"/>
      <c r="AH642" s="6"/>
      <c r="AI642" s="6"/>
      <c r="AJ642" s="6"/>
      <c r="AK642" s="6"/>
      <c r="AL642" s="6"/>
      <c r="AM642" s="6"/>
    </row>
    <row r="643" spans="16:39" s="4" customFormat="1" ht="15" customHeight="1" x14ac:dyDescent="0.2">
      <c r="P643" s="5"/>
      <c r="R643" s="173"/>
      <c r="T643" s="6"/>
      <c r="U643" s="6"/>
      <c r="V643" s="6"/>
      <c r="W643" s="6"/>
      <c r="X643" s="6"/>
      <c r="Y643" s="6"/>
      <c r="Z643" s="6"/>
      <c r="AA643" s="6"/>
      <c r="AB643" s="6"/>
      <c r="AC643" s="6"/>
      <c r="AD643" s="6"/>
      <c r="AE643" s="6"/>
      <c r="AF643" s="6"/>
      <c r="AG643" s="6"/>
      <c r="AH643" s="6"/>
      <c r="AI643" s="6"/>
      <c r="AJ643" s="6"/>
      <c r="AK643" s="6"/>
      <c r="AL643" s="6"/>
      <c r="AM643" s="6"/>
    </row>
    <row r="644" spans="16:39" s="4" customFormat="1" ht="15" customHeight="1" x14ac:dyDescent="0.2">
      <c r="P644" s="5"/>
      <c r="R644" s="173"/>
      <c r="T644" s="6"/>
      <c r="U644" s="6"/>
      <c r="V644" s="6"/>
      <c r="W644" s="6"/>
      <c r="X644" s="6"/>
      <c r="Y644" s="6"/>
      <c r="Z644" s="6"/>
      <c r="AA644" s="6"/>
      <c r="AB644" s="6"/>
      <c r="AC644" s="6"/>
      <c r="AD644" s="6"/>
      <c r="AE644" s="6"/>
      <c r="AF644" s="6"/>
      <c r="AG644" s="6"/>
      <c r="AH644" s="6"/>
      <c r="AI644" s="6"/>
      <c r="AJ644" s="6"/>
      <c r="AK644" s="6"/>
      <c r="AL644" s="6"/>
      <c r="AM644" s="6"/>
    </row>
    <row r="645" spans="16:39" s="4" customFormat="1" ht="15" customHeight="1" x14ac:dyDescent="0.2">
      <c r="P645" s="5"/>
      <c r="R645" s="173"/>
      <c r="T645" s="6"/>
      <c r="U645" s="6"/>
      <c r="V645" s="6"/>
      <c r="W645" s="6"/>
      <c r="X645" s="6"/>
      <c r="Y645" s="6"/>
      <c r="Z645" s="6"/>
      <c r="AA645" s="6"/>
      <c r="AB645" s="6"/>
      <c r="AC645" s="6"/>
      <c r="AD645" s="6"/>
      <c r="AE645" s="6"/>
      <c r="AF645" s="6"/>
      <c r="AG645" s="6"/>
      <c r="AH645" s="6"/>
      <c r="AI645" s="6"/>
      <c r="AJ645" s="6"/>
      <c r="AK645" s="6"/>
      <c r="AL645" s="6"/>
      <c r="AM645" s="6"/>
    </row>
    <row r="646" spans="16:39" s="4" customFormat="1" ht="15" customHeight="1" x14ac:dyDescent="0.2">
      <c r="P646" s="5"/>
      <c r="R646" s="173"/>
      <c r="T646" s="6"/>
      <c r="U646" s="6"/>
      <c r="V646" s="6"/>
      <c r="W646" s="6"/>
      <c r="X646" s="6"/>
      <c r="Y646" s="6"/>
      <c r="Z646" s="6"/>
      <c r="AA646" s="6"/>
      <c r="AB646" s="6"/>
      <c r="AC646" s="6"/>
      <c r="AD646" s="6"/>
      <c r="AE646" s="6"/>
      <c r="AF646" s="6"/>
      <c r="AG646" s="6"/>
      <c r="AH646" s="6"/>
      <c r="AI646" s="6"/>
      <c r="AJ646" s="6"/>
      <c r="AK646" s="6"/>
      <c r="AL646" s="6"/>
      <c r="AM646" s="6"/>
    </row>
    <row r="647" spans="16:39" s="4" customFormat="1" ht="15" customHeight="1" x14ac:dyDescent="0.2">
      <c r="P647" s="5"/>
      <c r="R647" s="173"/>
      <c r="T647" s="6"/>
      <c r="U647" s="6"/>
      <c r="V647" s="6"/>
      <c r="W647" s="6"/>
      <c r="X647" s="6"/>
      <c r="Y647" s="6"/>
      <c r="Z647" s="6"/>
      <c r="AA647" s="6"/>
      <c r="AB647" s="6"/>
      <c r="AC647" s="6"/>
      <c r="AD647" s="6"/>
      <c r="AE647" s="6"/>
      <c r="AF647" s="6"/>
      <c r="AG647" s="6"/>
      <c r="AH647" s="6"/>
      <c r="AI647" s="6"/>
      <c r="AJ647" s="6"/>
      <c r="AK647" s="6"/>
      <c r="AL647" s="6"/>
      <c r="AM647" s="6"/>
    </row>
    <row r="648" spans="16:39" s="4" customFormat="1" ht="15" customHeight="1" x14ac:dyDescent="0.2">
      <c r="P648" s="5"/>
      <c r="R648" s="173"/>
      <c r="T648" s="6"/>
      <c r="U648" s="6"/>
      <c r="V648" s="6"/>
      <c r="W648" s="6"/>
      <c r="X648" s="6"/>
      <c r="Y648" s="6"/>
      <c r="Z648" s="6"/>
      <c r="AA648" s="6"/>
      <c r="AB648" s="6"/>
      <c r="AC648" s="6"/>
      <c r="AD648" s="6"/>
      <c r="AE648" s="6"/>
      <c r="AF648" s="6"/>
      <c r="AG648" s="6"/>
      <c r="AH648" s="6"/>
      <c r="AI648" s="6"/>
      <c r="AJ648" s="6"/>
      <c r="AK648" s="6"/>
      <c r="AL648" s="6"/>
      <c r="AM648" s="6"/>
    </row>
    <row r="649" spans="16:39" s="4" customFormat="1" ht="15" customHeight="1" x14ac:dyDescent="0.2">
      <c r="P649" s="5"/>
      <c r="R649" s="173"/>
      <c r="T649" s="6"/>
      <c r="U649" s="6"/>
      <c r="V649" s="6"/>
      <c r="W649" s="6"/>
      <c r="X649" s="6"/>
      <c r="Y649" s="6"/>
      <c r="Z649" s="6"/>
      <c r="AA649" s="6"/>
      <c r="AB649" s="6"/>
      <c r="AC649" s="6"/>
      <c r="AD649" s="6"/>
      <c r="AE649" s="6"/>
      <c r="AF649" s="6"/>
      <c r="AG649" s="6"/>
      <c r="AH649" s="6"/>
      <c r="AI649" s="6"/>
      <c r="AJ649" s="6"/>
      <c r="AK649" s="6"/>
      <c r="AL649" s="6"/>
      <c r="AM649" s="6"/>
    </row>
    <row r="650" spans="16:39" s="4" customFormat="1" ht="15" customHeight="1" x14ac:dyDescent="0.2">
      <c r="P650" s="5"/>
      <c r="R650" s="173"/>
      <c r="T650" s="6"/>
      <c r="U650" s="6"/>
      <c r="V650" s="6"/>
      <c r="W650" s="6"/>
      <c r="X650" s="6"/>
      <c r="Y650" s="6"/>
      <c r="Z650" s="6"/>
      <c r="AA650" s="6"/>
      <c r="AB650" s="6"/>
      <c r="AC650" s="6"/>
      <c r="AD650" s="6"/>
      <c r="AE650" s="6"/>
      <c r="AF650" s="6"/>
      <c r="AG650" s="6"/>
      <c r="AH650" s="6"/>
      <c r="AI650" s="6"/>
      <c r="AJ650" s="6"/>
      <c r="AK650" s="6"/>
      <c r="AL650" s="6"/>
      <c r="AM650" s="6"/>
    </row>
    <row r="651" spans="16:39" s="4" customFormat="1" ht="15" customHeight="1" x14ac:dyDescent="0.2">
      <c r="P651" s="5"/>
      <c r="R651" s="173"/>
      <c r="T651" s="6"/>
      <c r="U651" s="6"/>
      <c r="V651" s="6"/>
      <c r="W651" s="6"/>
      <c r="X651" s="6"/>
      <c r="Y651" s="6"/>
      <c r="Z651" s="6"/>
      <c r="AA651" s="6"/>
      <c r="AB651" s="6"/>
      <c r="AC651" s="6"/>
      <c r="AD651" s="6"/>
      <c r="AE651" s="6"/>
      <c r="AF651" s="6"/>
      <c r="AG651" s="6"/>
      <c r="AH651" s="6"/>
      <c r="AI651" s="6"/>
      <c r="AJ651" s="6"/>
      <c r="AK651" s="6"/>
      <c r="AL651" s="6"/>
      <c r="AM651" s="6"/>
    </row>
    <row r="652" spans="16:39" s="4" customFormat="1" ht="15" customHeight="1" x14ac:dyDescent="0.2">
      <c r="P652" s="5"/>
      <c r="R652" s="173"/>
      <c r="T652" s="6"/>
      <c r="U652" s="6"/>
      <c r="V652" s="6"/>
      <c r="W652" s="6"/>
      <c r="X652" s="6"/>
      <c r="Y652" s="6"/>
      <c r="Z652" s="6"/>
      <c r="AA652" s="6"/>
      <c r="AB652" s="6"/>
      <c r="AC652" s="6"/>
      <c r="AD652" s="6"/>
      <c r="AE652" s="6"/>
      <c r="AF652" s="6"/>
      <c r="AG652" s="6"/>
      <c r="AH652" s="6"/>
      <c r="AI652" s="6"/>
      <c r="AJ652" s="6"/>
      <c r="AK652" s="6"/>
      <c r="AL652" s="6"/>
      <c r="AM652" s="6"/>
    </row>
    <row r="653" spans="16:39" s="4" customFormat="1" ht="15" customHeight="1" x14ac:dyDescent="0.2">
      <c r="P653" s="5"/>
      <c r="R653" s="173"/>
      <c r="T653" s="6"/>
      <c r="U653" s="6"/>
      <c r="V653" s="6"/>
      <c r="W653" s="6"/>
      <c r="X653" s="6"/>
      <c r="Y653" s="6"/>
      <c r="Z653" s="6"/>
      <c r="AA653" s="6"/>
      <c r="AB653" s="6"/>
      <c r="AC653" s="6"/>
      <c r="AD653" s="6"/>
      <c r="AE653" s="6"/>
      <c r="AF653" s="6"/>
      <c r="AG653" s="6"/>
      <c r="AH653" s="6"/>
      <c r="AI653" s="6"/>
      <c r="AJ653" s="6"/>
      <c r="AK653" s="6"/>
      <c r="AL653" s="6"/>
      <c r="AM653" s="6"/>
    </row>
    <row r="654" spans="16:39" s="4" customFormat="1" ht="15" customHeight="1" x14ac:dyDescent="0.2">
      <c r="P654" s="5"/>
      <c r="R654" s="173"/>
      <c r="T654" s="6"/>
      <c r="U654" s="6"/>
      <c r="V654" s="6"/>
      <c r="W654" s="6"/>
      <c r="X654" s="6"/>
      <c r="Y654" s="6"/>
      <c r="Z654" s="6"/>
      <c r="AA654" s="6"/>
      <c r="AB654" s="6"/>
      <c r="AC654" s="6"/>
      <c r="AD654" s="6"/>
      <c r="AE654" s="6"/>
      <c r="AF654" s="6"/>
      <c r="AG654" s="6"/>
      <c r="AH654" s="6"/>
      <c r="AI654" s="6"/>
      <c r="AJ654" s="6"/>
      <c r="AK654" s="6"/>
      <c r="AL654" s="6"/>
      <c r="AM654" s="6"/>
    </row>
    <row r="655" spans="16:39" s="4" customFormat="1" ht="15" customHeight="1" x14ac:dyDescent="0.2">
      <c r="P655" s="5"/>
      <c r="R655" s="173"/>
      <c r="T655" s="6"/>
      <c r="U655" s="6"/>
      <c r="V655" s="6"/>
      <c r="W655" s="6"/>
      <c r="X655" s="6"/>
      <c r="Y655" s="6"/>
      <c r="Z655" s="6"/>
      <c r="AA655" s="6"/>
      <c r="AB655" s="6"/>
      <c r="AC655" s="6"/>
      <c r="AD655" s="6"/>
      <c r="AE655" s="6"/>
      <c r="AF655" s="6"/>
      <c r="AG655" s="6"/>
      <c r="AH655" s="6"/>
      <c r="AI655" s="6"/>
      <c r="AJ655" s="6"/>
      <c r="AK655" s="6"/>
      <c r="AL655" s="6"/>
      <c r="AM655" s="6"/>
    </row>
    <row r="656" spans="16:39" s="4" customFormat="1" ht="15" customHeight="1" x14ac:dyDescent="0.2">
      <c r="P656" s="5"/>
      <c r="R656" s="173"/>
      <c r="T656" s="6"/>
      <c r="U656" s="6"/>
      <c r="V656" s="6"/>
      <c r="W656" s="6"/>
      <c r="X656" s="6"/>
      <c r="Y656" s="6"/>
      <c r="Z656" s="6"/>
      <c r="AA656" s="6"/>
      <c r="AB656" s="6"/>
      <c r="AC656" s="6"/>
      <c r="AD656" s="6"/>
      <c r="AE656" s="6"/>
      <c r="AF656" s="6"/>
      <c r="AG656" s="6"/>
      <c r="AH656" s="6"/>
      <c r="AI656" s="6"/>
      <c r="AJ656" s="6"/>
      <c r="AK656" s="6"/>
      <c r="AL656" s="6"/>
      <c r="AM656" s="6"/>
    </row>
    <row r="657" spans="16:39" s="4" customFormat="1" ht="15" customHeight="1" x14ac:dyDescent="0.2">
      <c r="P657" s="5"/>
      <c r="R657" s="173"/>
      <c r="T657" s="6"/>
      <c r="U657" s="6"/>
      <c r="V657" s="6"/>
      <c r="W657" s="6"/>
      <c r="X657" s="6"/>
      <c r="Y657" s="6"/>
      <c r="Z657" s="6"/>
      <c r="AA657" s="6"/>
      <c r="AB657" s="6"/>
      <c r="AC657" s="6"/>
      <c r="AD657" s="6"/>
      <c r="AE657" s="6"/>
      <c r="AF657" s="6"/>
      <c r="AG657" s="6"/>
      <c r="AH657" s="6"/>
      <c r="AI657" s="6"/>
      <c r="AJ657" s="6"/>
      <c r="AK657" s="6"/>
      <c r="AL657" s="6"/>
      <c r="AM657" s="6"/>
    </row>
    <row r="658" spans="16:39" s="4" customFormat="1" ht="15" customHeight="1" x14ac:dyDescent="0.2">
      <c r="P658" s="5"/>
      <c r="R658" s="173"/>
      <c r="T658" s="6"/>
      <c r="U658" s="6"/>
      <c r="V658" s="6"/>
      <c r="W658" s="6"/>
      <c r="X658" s="6"/>
      <c r="Y658" s="6"/>
      <c r="Z658" s="6"/>
      <c r="AA658" s="6"/>
      <c r="AB658" s="6"/>
      <c r="AC658" s="6"/>
      <c r="AD658" s="6"/>
      <c r="AE658" s="6"/>
      <c r="AF658" s="6"/>
      <c r="AG658" s="6"/>
      <c r="AH658" s="6"/>
      <c r="AI658" s="6"/>
      <c r="AJ658" s="6"/>
      <c r="AK658" s="6"/>
      <c r="AL658" s="6"/>
      <c r="AM658" s="6"/>
    </row>
    <row r="659" spans="16:39" s="4" customFormat="1" ht="15" customHeight="1" x14ac:dyDescent="0.2">
      <c r="P659" s="5"/>
      <c r="R659" s="173"/>
      <c r="T659" s="6"/>
      <c r="U659" s="6"/>
      <c r="V659" s="6"/>
      <c r="W659" s="6"/>
      <c r="X659" s="6"/>
      <c r="Y659" s="6"/>
      <c r="Z659" s="6"/>
      <c r="AA659" s="6"/>
      <c r="AB659" s="6"/>
      <c r="AC659" s="6"/>
      <c r="AD659" s="6"/>
      <c r="AE659" s="6"/>
      <c r="AF659" s="6"/>
      <c r="AG659" s="6"/>
      <c r="AH659" s="6"/>
      <c r="AI659" s="6"/>
      <c r="AJ659" s="6"/>
      <c r="AK659" s="6"/>
      <c r="AL659" s="6"/>
      <c r="AM659" s="6"/>
    </row>
    <row r="660" spans="16:39" s="4" customFormat="1" ht="15" customHeight="1" x14ac:dyDescent="0.2">
      <c r="P660" s="5"/>
      <c r="R660" s="173"/>
      <c r="T660" s="6"/>
      <c r="U660" s="6"/>
      <c r="V660" s="6"/>
      <c r="W660" s="6"/>
      <c r="X660" s="6"/>
      <c r="Y660" s="6"/>
      <c r="Z660" s="6"/>
      <c r="AA660" s="6"/>
      <c r="AB660" s="6"/>
      <c r="AC660" s="6"/>
      <c r="AD660" s="6"/>
      <c r="AE660" s="6"/>
      <c r="AF660" s="6"/>
      <c r="AG660" s="6"/>
      <c r="AH660" s="6"/>
      <c r="AI660" s="6"/>
      <c r="AJ660" s="6"/>
      <c r="AK660" s="6"/>
      <c r="AL660" s="6"/>
      <c r="AM660" s="6"/>
    </row>
    <row r="661" spans="16:39" s="4" customFormat="1" ht="15" customHeight="1" x14ac:dyDescent="0.2">
      <c r="P661" s="5"/>
      <c r="R661" s="173"/>
      <c r="T661" s="6"/>
      <c r="U661" s="6"/>
      <c r="V661" s="6"/>
      <c r="W661" s="6"/>
      <c r="X661" s="6"/>
      <c r="Y661" s="6"/>
      <c r="Z661" s="6"/>
      <c r="AA661" s="6"/>
      <c r="AB661" s="6"/>
      <c r="AC661" s="6"/>
      <c r="AD661" s="6"/>
      <c r="AE661" s="6"/>
      <c r="AF661" s="6"/>
      <c r="AG661" s="6"/>
      <c r="AH661" s="6"/>
      <c r="AI661" s="6"/>
      <c r="AJ661" s="6"/>
      <c r="AK661" s="6"/>
      <c r="AL661" s="6"/>
      <c r="AM661" s="6"/>
    </row>
    <row r="662" spans="16:39" s="4" customFormat="1" ht="15" customHeight="1" x14ac:dyDescent="0.2">
      <c r="P662" s="5"/>
      <c r="R662" s="173"/>
      <c r="T662" s="6"/>
      <c r="U662" s="6"/>
      <c r="V662" s="6"/>
      <c r="W662" s="6"/>
      <c r="X662" s="6"/>
      <c r="Y662" s="6"/>
      <c r="Z662" s="6"/>
      <c r="AA662" s="6"/>
      <c r="AB662" s="6"/>
      <c r="AC662" s="6"/>
      <c r="AD662" s="6"/>
      <c r="AE662" s="6"/>
      <c r="AF662" s="6"/>
      <c r="AG662" s="6"/>
      <c r="AH662" s="6"/>
      <c r="AI662" s="6"/>
      <c r="AJ662" s="6"/>
      <c r="AK662" s="6"/>
      <c r="AL662" s="6"/>
      <c r="AM662" s="6"/>
    </row>
    <row r="663" spans="16:39" s="4" customFormat="1" ht="15" customHeight="1" x14ac:dyDescent="0.2">
      <c r="P663" s="5"/>
      <c r="R663" s="173"/>
      <c r="T663" s="6"/>
      <c r="U663" s="6"/>
      <c r="V663" s="6"/>
      <c r="W663" s="6"/>
      <c r="X663" s="6"/>
      <c r="Y663" s="6"/>
      <c r="Z663" s="6"/>
      <c r="AA663" s="6"/>
      <c r="AB663" s="6"/>
      <c r="AC663" s="6"/>
      <c r="AD663" s="6"/>
      <c r="AE663" s="6"/>
      <c r="AF663" s="6"/>
      <c r="AG663" s="6"/>
      <c r="AH663" s="6"/>
      <c r="AI663" s="6"/>
      <c r="AJ663" s="6"/>
      <c r="AK663" s="6"/>
      <c r="AL663" s="6"/>
      <c r="AM663" s="6"/>
    </row>
    <row r="664" spans="16:39" s="4" customFormat="1" ht="15" customHeight="1" x14ac:dyDescent="0.2">
      <c r="P664" s="5"/>
      <c r="R664" s="173"/>
      <c r="T664" s="6"/>
      <c r="U664" s="6"/>
      <c r="V664" s="6"/>
      <c r="W664" s="6"/>
      <c r="X664" s="6"/>
      <c r="Y664" s="6"/>
      <c r="Z664" s="6"/>
      <c r="AA664" s="6"/>
      <c r="AB664" s="6"/>
      <c r="AC664" s="6"/>
      <c r="AD664" s="6"/>
      <c r="AE664" s="6"/>
      <c r="AF664" s="6"/>
      <c r="AG664" s="6"/>
      <c r="AH664" s="6"/>
      <c r="AI664" s="6"/>
      <c r="AJ664" s="6"/>
      <c r="AK664" s="6"/>
      <c r="AL664" s="6"/>
      <c r="AM664" s="6"/>
    </row>
    <row r="665" spans="16:39" s="4" customFormat="1" ht="15" customHeight="1" x14ac:dyDescent="0.2">
      <c r="P665" s="5"/>
      <c r="R665" s="173"/>
      <c r="T665" s="6"/>
      <c r="U665" s="6"/>
      <c r="V665" s="6"/>
      <c r="W665" s="6"/>
      <c r="X665" s="6"/>
      <c r="Y665" s="6"/>
      <c r="Z665" s="6"/>
      <c r="AA665" s="6"/>
      <c r="AB665" s="6"/>
      <c r="AC665" s="6"/>
      <c r="AD665" s="6"/>
      <c r="AE665" s="6"/>
      <c r="AF665" s="6"/>
      <c r="AG665" s="6"/>
      <c r="AH665" s="6"/>
      <c r="AI665" s="6"/>
      <c r="AJ665" s="6"/>
      <c r="AK665" s="6"/>
      <c r="AL665" s="6"/>
      <c r="AM665" s="6"/>
    </row>
    <row r="666" spans="16:39" s="4" customFormat="1" ht="15" customHeight="1" x14ac:dyDescent="0.2">
      <c r="P666" s="5"/>
      <c r="R666" s="173"/>
      <c r="T666" s="6"/>
      <c r="U666" s="6"/>
      <c r="V666" s="6"/>
      <c r="W666" s="6"/>
      <c r="X666" s="6"/>
      <c r="Y666" s="6"/>
      <c r="Z666" s="6"/>
      <c r="AA666" s="6"/>
      <c r="AB666" s="6"/>
      <c r="AC666" s="6"/>
      <c r="AD666" s="6"/>
      <c r="AE666" s="6"/>
      <c r="AF666" s="6"/>
      <c r="AG666" s="6"/>
      <c r="AH666" s="6"/>
      <c r="AI666" s="6"/>
      <c r="AJ666" s="6"/>
      <c r="AK666" s="6"/>
      <c r="AL666" s="6"/>
      <c r="AM666" s="6"/>
    </row>
    <row r="667" spans="16:39" s="4" customFormat="1" ht="15" customHeight="1" x14ac:dyDescent="0.2">
      <c r="P667" s="5"/>
      <c r="R667" s="173"/>
      <c r="T667" s="6"/>
      <c r="U667" s="6"/>
      <c r="V667" s="6"/>
      <c r="W667" s="6"/>
      <c r="X667" s="6"/>
      <c r="Y667" s="6"/>
      <c r="Z667" s="6"/>
      <c r="AA667" s="6"/>
      <c r="AB667" s="6"/>
      <c r="AC667" s="6"/>
      <c r="AD667" s="6"/>
      <c r="AE667" s="6"/>
      <c r="AF667" s="6"/>
      <c r="AG667" s="6"/>
      <c r="AH667" s="6"/>
      <c r="AI667" s="6"/>
      <c r="AJ667" s="6"/>
      <c r="AK667" s="6"/>
      <c r="AL667" s="6"/>
      <c r="AM667" s="6"/>
    </row>
    <row r="668" spans="16:39" s="4" customFormat="1" ht="15" customHeight="1" x14ac:dyDescent="0.2">
      <c r="P668" s="5"/>
      <c r="R668" s="173"/>
      <c r="T668" s="6"/>
      <c r="U668" s="6"/>
      <c r="V668" s="6"/>
      <c r="W668" s="6"/>
      <c r="X668" s="6"/>
      <c r="Y668" s="6"/>
      <c r="Z668" s="6"/>
      <c r="AA668" s="6"/>
      <c r="AB668" s="6"/>
      <c r="AC668" s="6"/>
      <c r="AD668" s="6"/>
      <c r="AE668" s="6"/>
      <c r="AF668" s="6"/>
      <c r="AG668" s="6"/>
      <c r="AH668" s="6"/>
      <c r="AI668" s="6"/>
      <c r="AJ668" s="6"/>
      <c r="AK668" s="6"/>
      <c r="AL668" s="6"/>
      <c r="AM668" s="6"/>
    </row>
    <row r="669" spans="16:39" s="4" customFormat="1" ht="15" customHeight="1" x14ac:dyDescent="0.2">
      <c r="P669" s="5"/>
      <c r="R669" s="173"/>
      <c r="T669" s="6"/>
      <c r="U669" s="6"/>
      <c r="V669" s="6"/>
      <c r="W669" s="6"/>
      <c r="X669" s="6"/>
      <c r="Y669" s="6"/>
      <c r="Z669" s="6"/>
      <c r="AA669" s="6"/>
      <c r="AB669" s="6"/>
      <c r="AC669" s="6"/>
      <c r="AD669" s="6"/>
      <c r="AE669" s="6"/>
      <c r="AF669" s="6"/>
      <c r="AG669" s="6"/>
      <c r="AH669" s="6"/>
      <c r="AI669" s="6"/>
      <c r="AJ669" s="6"/>
      <c r="AK669" s="6"/>
      <c r="AL669" s="6"/>
      <c r="AM669" s="6"/>
    </row>
    <row r="670" spans="16:39" s="4" customFormat="1" ht="15" customHeight="1" x14ac:dyDescent="0.2">
      <c r="P670" s="5"/>
      <c r="R670" s="173"/>
      <c r="T670" s="6"/>
      <c r="U670" s="6"/>
      <c r="V670" s="6"/>
      <c r="W670" s="6"/>
      <c r="X670" s="6"/>
      <c r="Y670" s="6"/>
      <c r="Z670" s="6"/>
      <c r="AA670" s="6"/>
      <c r="AB670" s="6"/>
      <c r="AC670" s="6"/>
      <c r="AD670" s="6"/>
      <c r="AE670" s="6"/>
      <c r="AF670" s="6"/>
      <c r="AG670" s="6"/>
      <c r="AH670" s="6"/>
      <c r="AI670" s="6"/>
      <c r="AJ670" s="6"/>
      <c r="AK670" s="6"/>
      <c r="AL670" s="6"/>
      <c r="AM670" s="6"/>
    </row>
    <row r="671" spans="16:39" s="4" customFormat="1" ht="15" customHeight="1" x14ac:dyDescent="0.2">
      <c r="P671" s="5"/>
      <c r="R671" s="173"/>
      <c r="T671" s="6"/>
      <c r="U671" s="6"/>
      <c r="V671" s="6"/>
      <c r="W671" s="6"/>
      <c r="X671" s="6"/>
      <c r="Y671" s="6"/>
      <c r="Z671" s="6"/>
      <c r="AA671" s="6"/>
      <c r="AB671" s="6"/>
      <c r="AC671" s="6"/>
      <c r="AD671" s="6"/>
      <c r="AE671" s="6"/>
      <c r="AF671" s="6"/>
      <c r="AG671" s="6"/>
      <c r="AH671" s="6"/>
      <c r="AI671" s="6"/>
      <c r="AJ671" s="6"/>
      <c r="AK671" s="6"/>
      <c r="AL671" s="6"/>
      <c r="AM671" s="6"/>
    </row>
    <row r="672" spans="16:39" s="4" customFormat="1" ht="15" customHeight="1" x14ac:dyDescent="0.2">
      <c r="P672" s="5"/>
      <c r="R672" s="173"/>
      <c r="T672" s="6"/>
      <c r="U672" s="6"/>
      <c r="V672" s="6"/>
      <c r="W672" s="6"/>
      <c r="X672" s="6"/>
      <c r="Y672" s="6"/>
      <c r="Z672" s="6"/>
      <c r="AA672" s="6"/>
      <c r="AB672" s="6"/>
      <c r="AC672" s="6"/>
      <c r="AD672" s="6"/>
      <c r="AE672" s="6"/>
      <c r="AF672" s="6"/>
      <c r="AG672" s="6"/>
      <c r="AH672" s="6"/>
      <c r="AI672" s="6"/>
      <c r="AJ672" s="6"/>
      <c r="AK672" s="6"/>
      <c r="AL672" s="6"/>
      <c r="AM672" s="6"/>
    </row>
    <row r="673" spans="16:39" s="4" customFormat="1" ht="15" customHeight="1" x14ac:dyDescent="0.2">
      <c r="P673" s="5"/>
      <c r="R673" s="173"/>
      <c r="T673" s="6"/>
      <c r="U673" s="6"/>
      <c r="V673" s="6"/>
      <c r="W673" s="6"/>
      <c r="X673" s="6"/>
      <c r="Y673" s="6"/>
      <c r="Z673" s="6"/>
      <c r="AA673" s="6"/>
      <c r="AB673" s="6"/>
      <c r="AC673" s="6"/>
      <c r="AD673" s="6"/>
      <c r="AE673" s="6"/>
      <c r="AF673" s="6"/>
      <c r="AG673" s="6"/>
      <c r="AH673" s="6"/>
      <c r="AI673" s="6"/>
      <c r="AJ673" s="6"/>
      <c r="AK673" s="6"/>
      <c r="AL673" s="6"/>
      <c r="AM673" s="6"/>
    </row>
    <row r="674" spans="16:39" s="4" customFormat="1" ht="15" customHeight="1" x14ac:dyDescent="0.2">
      <c r="P674" s="5"/>
      <c r="R674" s="173"/>
      <c r="T674" s="6"/>
      <c r="U674" s="6"/>
      <c r="V674" s="6"/>
      <c r="W674" s="6"/>
      <c r="X674" s="6"/>
      <c r="Y674" s="6"/>
      <c r="Z674" s="6"/>
      <c r="AA674" s="6"/>
      <c r="AB674" s="6"/>
      <c r="AC674" s="6"/>
      <c r="AD674" s="6"/>
      <c r="AE674" s="6"/>
      <c r="AF674" s="6"/>
      <c r="AG674" s="6"/>
      <c r="AH674" s="6"/>
      <c r="AI674" s="6"/>
      <c r="AJ674" s="6"/>
      <c r="AK674" s="6"/>
      <c r="AL674" s="6"/>
      <c r="AM674" s="6"/>
    </row>
    <row r="675" spans="16:39" s="4" customFormat="1" ht="15" customHeight="1" x14ac:dyDescent="0.2">
      <c r="P675" s="5"/>
      <c r="R675" s="173"/>
      <c r="T675" s="6"/>
      <c r="U675" s="6"/>
      <c r="V675" s="6"/>
      <c r="W675" s="6"/>
      <c r="X675" s="6"/>
      <c r="Y675" s="6"/>
      <c r="Z675" s="6"/>
      <c r="AA675" s="6"/>
      <c r="AB675" s="6"/>
      <c r="AC675" s="6"/>
      <c r="AD675" s="6"/>
      <c r="AE675" s="6"/>
      <c r="AF675" s="6"/>
      <c r="AG675" s="6"/>
      <c r="AH675" s="6"/>
      <c r="AI675" s="6"/>
      <c r="AJ675" s="6"/>
      <c r="AK675" s="6"/>
      <c r="AL675" s="6"/>
      <c r="AM675" s="6"/>
    </row>
    <row r="676" spans="16:39" s="4" customFormat="1" ht="15" customHeight="1" x14ac:dyDescent="0.2">
      <c r="P676" s="5"/>
      <c r="R676" s="173"/>
      <c r="T676" s="6"/>
      <c r="U676" s="6"/>
      <c r="V676" s="6"/>
      <c r="W676" s="6"/>
      <c r="X676" s="6"/>
      <c r="Y676" s="6"/>
      <c r="Z676" s="6"/>
      <c r="AA676" s="6"/>
      <c r="AB676" s="6"/>
      <c r="AC676" s="6"/>
      <c r="AD676" s="6"/>
      <c r="AE676" s="6"/>
      <c r="AF676" s="6"/>
      <c r="AG676" s="6"/>
      <c r="AH676" s="6"/>
      <c r="AI676" s="6"/>
      <c r="AJ676" s="6"/>
      <c r="AK676" s="6"/>
      <c r="AL676" s="6"/>
      <c r="AM676" s="6"/>
    </row>
    <row r="677" spans="16:39" s="4" customFormat="1" ht="15" customHeight="1" x14ac:dyDescent="0.2">
      <c r="P677" s="5"/>
      <c r="R677" s="173"/>
      <c r="T677" s="6"/>
      <c r="U677" s="6"/>
      <c r="V677" s="6"/>
      <c r="W677" s="6"/>
      <c r="X677" s="6"/>
      <c r="Y677" s="6"/>
      <c r="Z677" s="6"/>
      <c r="AA677" s="6"/>
      <c r="AB677" s="6"/>
      <c r="AC677" s="6"/>
      <c r="AD677" s="6"/>
      <c r="AE677" s="6"/>
      <c r="AF677" s="6"/>
      <c r="AG677" s="6"/>
      <c r="AH677" s="6"/>
      <c r="AI677" s="6"/>
      <c r="AJ677" s="6"/>
      <c r="AK677" s="6"/>
      <c r="AL677" s="6"/>
      <c r="AM677" s="6"/>
    </row>
    <row r="678" spans="16:39" s="4" customFormat="1" ht="15" customHeight="1" x14ac:dyDescent="0.2">
      <c r="P678" s="5"/>
      <c r="R678" s="173"/>
      <c r="T678" s="6"/>
      <c r="U678" s="6"/>
      <c r="V678" s="6"/>
      <c r="W678" s="6"/>
      <c r="X678" s="6"/>
      <c r="Y678" s="6"/>
      <c r="Z678" s="6"/>
      <c r="AA678" s="6"/>
      <c r="AB678" s="6"/>
      <c r="AC678" s="6"/>
      <c r="AD678" s="6"/>
      <c r="AE678" s="6"/>
      <c r="AF678" s="6"/>
      <c r="AG678" s="6"/>
      <c r="AH678" s="6"/>
      <c r="AI678" s="6"/>
      <c r="AJ678" s="6"/>
      <c r="AK678" s="6"/>
      <c r="AL678" s="6"/>
      <c r="AM678" s="6"/>
    </row>
    <row r="679" spans="16:39" s="4" customFormat="1" ht="15" customHeight="1" x14ac:dyDescent="0.2">
      <c r="P679" s="5"/>
      <c r="R679" s="173"/>
      <c r="T679" s="6"/>
      <c r="U679" s="6"/>
      <c r="V679" s="6"/>
      <c r="W679" s="6"/>
      <c r="X679" s="6"/>
      <c r="Y679" s="6"/>
      <c r="Z679" s="6"/>
      <c r="AA679" s="6"/>
      <c r="AB679" s="6"/>
      <c r="AC679" s="6"/>
      <c r="AD679" s="6"/>
      <c r="AE679" s="6"/>
      <c r="AF679" s="6"/>
      <c r="AG679" s="6"/>
      <c r="AH679" s="6"/>
      <c r="AI679" s="6"/>
      <c r="AJ679" s="6"/>
      <c r="AK679" s="6"/>
      <c r="AL679" s="6"/>
      <c r="AM679" s="6"/>
    </row>
    <row r="680" spans="16:39" s="4" customFormat="1" ht="15" customHeight="1" x14ac:dyDescent="0.2">
      <c r="P680" s="5"/>
      <c r="R680" s="173"/>
      <c r="T680" s="6"/>
      <c r="U680" s="6"/>
      <c r="V680" s="6"/>
      <c r="W680" s="6"/>
      <c r="X680" s="6"/>
      <c r="Y680" s="6"/>
      <c r="Z680" s="6"/>
      <c r="AA680" s="6"/>
      <c r="AB680" s="6"/>
      <c r="AC680" s="6"/>
      <c r="AD680" s="6"/>
      <c r="AE680" s="6"/>
      <c r="AF680" s="6"/>
      <c r="AG680" s="6"/>
      <c r="AH680" s="6"/>
      <c r="AI680" s="6"/>
      <c r="AJ680" s="6"/>
      <c r="AK680" s="6"/>
      <c r="AL680" s="6"/>
      <c r="AM680" s="6"/>
    </row>
    <row r="681" spans="16:39" s="4" customFormat="1" ht="15" customHeight="1" x14ac:dyDescent="0.2">
      <c r="P681" s="5"/>
      <c r="R681" s="173"/>
      <c r="T681" s="6"/>
      <c r="U681" s="6"/>
      <c r="V681" s="6"/>
      <c r="W681" s="6"/>
      <c r="X681" s="6"/>
      <c r="Y681" s="6"/>
      <c r="Z681" s="6"/>
      <c r="AA681" s="6"/>
      <c r="AB681" s="6"/>
      <c r="AC681" s="6"/>
      <c r="AD681" s="6"/>
      <c r="AE681" s="6"/>
      <c r="AF681" s="6"/>
      <c r="AG681" s="6"/>
      <c r="AH681" s="6"/>
      <c r="AI681" s="6"/>
      <c r="AJ681" s="6"/>
      <c r="AK681" s="6"/>
      <c r="AL681" s="6"/>
      <c r="AM681" s="6"/>
    </row>
    <row r="682" spans="16:39" s="4" customFormat="1" ht="15" customHeight="1" x14ac:dyDescent="0.2">
      <c r="P682" s="5"/>
      <c r="R682" s="173"/>
      <c r="T682" s="6"/>
      <c r="U682" s="6"/>
      <c r="V682" s="6"/>
      <c r="W682" s="6"/>
      <c r="X682" s="6"/>
      <c r="Y682" s="6"/>
      <c r="Z682" s="6"/>
      <c r="AA682" s="6"/>
      <c r="AB682" s="6"/>
      <c r="AC682" s="6"/>
      <c r="AD682" s="6"/>
      <c r="AE682" s="6"/>
      <c r="AF682" s="6"/>
      <c r="AG682" s="6"/>
      <c r="AH682" s="6"/>
      <c r="AI682" s="6"/>
      <c r="AJ682" s="6"/>
      <c r="AK682" s="6"/>
      <c r="AL682" s="6"/>
      <c r="AM682" s="6"/>
    </row>
    <row r="683" spans="16:39" s="4" customFormat="1" ht="15" customHeight="1" x14ac:dyDescent="0.2">
      <c r="P683" s="5"/>
      <c r="R683" s="173"/>
      <c r="T683" s="6"/>
      <c r="U683" s="6"/>
      <c r="V683" s="6"/>
      <c r="W683" s="6"/>
      <c r="X683" s="6"/>
      <c r="Y683" s="6"/>
      <c r="Z683" s="6"/>
      <c r="AA683" s="6"/>
      <c r="AB683" s="6"/>
      <c r="AC683" s="6"/>
      <c r="AD683" s="6"/>
      <c r="AE683" s="6"/>
      <c r="AF683" s="6"/>
      <c r="AG683" s="6"/>
      <c r="AH683" s="6"/>
      <c r="AI683" s="6"/>
      <c r="AJ683" s="6"/>
      <c r="AK683" s="6"/>
      <c r="AL683" s="6"/>
      <c r="AM683" s="6"/>
    </row>
    <row r="684" spans="16:39" s="4" customFormat="1" ht="15" customHeight="1" x14ac:dyDescent="0.2">
      <c r="P684" s="5"/>
      <c r="R684" s="173"/>
      <c r="T684" s="6"/>
      <c r="U684" s="6"/>
      <c r="V684" s="6"/>
      <c r="W684" s="6"/>
      <c r="X684" s="6"/>
      <c r="Y684" s="6"/>
      <c r="Z684" s="6"/>
      <c r="AA684" s="6"/>
      <c r="AB684" s="6"/>
      <c r="AC684" s="6"/>
      <c r="AD684" s="6"/>
      <c r="AE684" s="6"/>
      <c r="AF684" s="6"/>
      <c r="AG684" s="6"/>
      <c r="AH684" s="6"/>
      <c r="AI684" s="6"/>
      <c r="AJ684" s="6"/>
      <c r="AK684" s="6"/>
      <c r="AL684" s="6"/>
      <c r="AM684" s="6"/>
    </row>
    <row r="685" spans="16:39" s="4" customFormat="1" ht="15" customHeight="1" x14ac:dyDescent="0.2">
      <c r="P685" s="5"/>
      <c r="R685" s="173"/>
      <c r="T685" s="6"/>
      <c r="U685" s="6"/>
      <c r="V685" s="6"/>
      <c r="W685" s="6"/>
      <c r="X685" s="6"/>
      <c r="Y685" s="6"/>
      <c r="Z685" s="6"/>
      <c r="AA685" s="6"/>
      <c r="AB685" s="6"/>
      <c r="AC685" s="6"/>
      <c r="AD685" s="6"/>
      <c r="AE685" s="6"/>
      <c r="AF685" s="6"/>
      <c r="AG685" s="6"/>
      <c r="AH685" s="6"/>
      <c r="AI685" s="6"/>
      <c r="AJ685" s="6"/>
      <c r="AK685" s="6"/>
      <c r="AL685" s="6"/>
      <c r="AM685" s="6"/>
    </row>
    <row r="686" spans="16:39" s="4" customFormat="1" ht="15" customHeight="1" x14ac:dyDescent="0.2">
      <c r="P686" s="5"/>
      <c r="R686" s="173"/>
      <c r="T686" s="6"/>
      <c r="U686" s="6"/>
      <c r="V686" s="6"/>
      <c r="W686" s="6"/>
      <c r="X686" s="6"/>
      <c r="Y686" s="6"/>
      <c r="Z686" s="6"/>
      <c r="AA686" s="6"/>
      <c r="AB686" s="6"/>
      <c r="AC686" s="6"/>
      <c r="AD686" s="6"/>
      <c r="AE686" s="6"/>
      <c r="AF686" s="6"/>
      <c r="AG686" s="6"/>
      <c r="AH686" s="6"/>
      <c r="AI686" s="6"/>
      <c r="AJ686" s="6"/>
      <c r="AK686" s="6"/>
      <c r="AL686" s="6"/>
      <c r="AM686" s="6"/>
    </row>
    <row r="687" spans="16:39" s="4" customFormat="1" ht="15" customHeight="1" x14ac:dyDescent="0.2">
      <c r="P687" s="5"/>
      <c r="R687" s="173"/>
      <c r="T687" s="6"/>
      <c r="U687" s="6"/>
      <c r="V687" s="6"/>
      <c r="W687" s="6"/>
      <c r="X687" s="6"/>
      <c r="Y687" s="6"/>
      <c r="Z687" s="6"/>
      <c r="AA687" s="6"/>
      <c r="AB687" s="6"/>
      <c r="AC687" s="6"/>
      <c r="AD687" s="6"/>
      <c r="AE687" s="6"/>
      <c r="AF687" s="6"/>
      <c r="AG687" s="6"/>
      <c r="AH687" s="6"/>
      <c r="AI687" s="6"/>
      <c r="AJ687" s="6"/>
      <c r="AK687" s="6"/>
      <c r="AL687" s="6"/>
      <c r="AM687" s="6"/>
    </row>
    <row r="688" spans="16:39" s="4" customFormat="1" ht="15" customHeight="1" x14ac:dyDescent="0.2">
      <c r="P688" s="5"/>
      <c r="R688" s="173"/>
      <c r="T688" s="6"/>
      <c r="U688" s="6"/>
      <c r="V688" s="6"/>
      <c r="W688" s="6"/>
      <c r="X688" s="6"/>
      <c r="Y688" s="6"/>
      <c r="Z688" s="6"/>
      <c r="AA688" s="6"/>
      <c r="AB688" s="6"/>
      <c r="AC688" s="6"/>
      <c r="AD688" s="6"/>
      <c r="AE688" s="6"/>
      <c r="AF688" s="6"/>
      <c r="AG688" s="6"/>
      <c r="AH688" s="6"/>
      <c r="AI688" s="6"/>
      <c r="AJ688" s="6"/>
      <c r="AK688" s="6"/>
      <c r="AL688" s="6"/>
      <c r="AM688" s="6"/>
    </row>
    <row r="689" spans="16:39" s="4" customFormat="1" ht="15" customHeight="1" x14ac:dyDescent="0.2">
      <c r="P689" s="5"/>
      <c r="R689" s="173"/>
      <c r="T689" s="6"/>
      <c r="U689" s="6"/>
      <c r="V689" s="6"/>
      <c r="W689" s="6"/>
      <c r="X689" s="6"/>
      <c r="Y689" s="6"/>
      <c r="Z689" s="6"/>
      <c r="AA689" s="6"/>
      <c r="AB689" s="6"/>
      <c r="AC689" s="6"/>
      <c r="AD689" s="6"/>
      <c r="AE689" s="6"/>
      <c r="AF689" s="6"/>
      <c r="AG689" s="6"/>
      <c r="AH689" s="6"/>
      <c r="AI689" s="6"/>
      <c r="AJ689" s="6"/>
      <c r="AK689" s="6"/>
      <c r="AL689" s="6"/>
      <c r="AM689" s="6"/>
    </row>
    <row r="690" spans="16:39" s="4" customFormat="1" ht="15" customHeight="1" x14ac:dyDescent="0.2">
      <c r="P690" s="5"/>
      <c r="R690" s="173"/>
      <c r="T690" s="6"/>
      <c r="U690" s="6"/>
      <c r="V690" s="6"/>
      <c r="W690" s="6"/>
      <c r="X690" s="6"/>
      <c r="Y690" s="6"/>
      <c r="Z690" s="6"/>
      <c r="AA690" s="6"/>
      <c r="AB690" s="6"/>
      <c r="AC690" s="6"/>
      <c r="AD690" s="6"/>
      <c r="AE690" s="6"/>
      <c r="AF690" s="6"/>
      <c r="AG690" s="6"/>
      <c r="AH690" s="6"/>
      <c r="AI690" s="6"/>
      <c r="AJ690" s="6"/>
      <c r="AK690" s="6"/>
      <c r="AL690" s="6"/>
      <c r="AM690" s="6"/>
    </row>
    <row r="691" spans="16:39" s="4" customFormat="1" ht="15" customHeight="1" x14ac:dyDescent="0.2">
      <c r="P691" s="5"/>
      <c r="R691" s="173"/>
      <c r="T691" s="6"/>
      <c r="U691" s="6"/>
      <c r="V691" s="6"/>
      <c r="W691" s="6"/>
      <c r="X691" s="6"/>
      <c r="Y691" s="6"/>
      <c r="Z691" s="6"/>
      <c r="AA691" s="6"/>
      <c r="AB691" s="6"/>
      <c r="AC691" s="6"/>
      <c r="AD691" s="6"/>
      <c r="AE691" s="6"/>
      <c r="AF691" s="6"/>
      <c r="AG691" s="6"/>
      <c r="AH691" s="6"/>
      <c r="AI691" s="6"/>
      <c r="AJ691" s="6"/>
      <c r="AK691" s="6"/>
      <c r="AL691" s="6"/>
      <c r="AM691" s="6"/>
    </row>
    <row r="692" spans="16:39" s="4" customFormat="1" ht="15" customHeight="1" x14ac:dyDescent="0.2">
      <c r="P692" s="5"/>
      <c r="R692" s="173"/>
      <c r="T692" s="6"/>
      <c r="U692" s="6"/>
      <c r="V692" s="6"/>
      <c r="W692" s="6"/>
      <c r="X692" s="6"/>
      <c r="Y692" s="6"/>
      <c r="Z692" s="6"/>
      <c r="AA692" s="6"/>
      <c r="AB692" s="6"/>
      <c r="AC692" s="6"/>
      <c r="AD692" s="6"/>
      <c r="AE692" s="6"/>
      <c r="AF692" s="6"/>
      <c r="AG692" s="6"/>
      <c r="AH692" s="6"/>
      <c r="AI692" s="6"/>
      <c r="AJ692" s="6"/>
      <c r="AK692" s="6"/>
      <c r="AL692" s="6"/>
      <c r="AM692" s="6"/>
    </row>
    <row r="693" spans="16:39" s="4" customFormat="1" ht="15" customHeight="1" x14ac:dyDescent="0.2">
      <c r="P693" s="5"/>
      <c r="R693" s="173"/>
      <c r="T693" s="6"/>
      <c r="U693" s="6"/>
      <c r="V693" s="6"/>
      <c r="W693" s="6"/>
      <c r="X693" s="6"/>
      <c r="Y693" s="6"/>
      <c r="Z693" s="6"/>
      <c r="AA693" s="6"/>
      <c r="AB693" s="6"/>
      <c r="AC693" s="6"/>
      <c r="AD693" s="6"/>
      <c r="AE693" s="6"/>
      <c r="AF693" s="6"/>
      <c r="AG693" s="6"/>
      <c r="AH693" s="6"/>
      <c r="AI693" s="6"/>
      <c r="AJ693" s="6"/>
      <c r="AK693" s="6"/>
      <c r="AL693" s="6"/>
      <c r="AM693" s="6"/>
    </row>
    <row r="694" spans="16:39" s="4" customFormat="1" ht="15" customHeight="1" x14ac:dyDescent="0.2">
      <c r="P694" s="5"/>
      <c r="R694" s="173"/>
      <c r="T694" s="6"/>
      <c r="U694" s="6"/>
      <c r="V694" s="6"/>
      <c r="W694" s="6"/>
      <c r="X694" s="6"/>
      <c r="Y694" s="6"/>
      <c r="Z694" s="6"/>
      <c r="AA694" s="6"/>
      <c r="AB694" s="6"/>
      <c r="AC694" s="6"/>
      <c r="AD694" s="6"/>
      <c r="AE694" s="6"/>
      <c r="AF694" s="6"/>
      <c r="AG694" s="6"/>
      <c r="AH694" s="6"/>
      <c r="AI694" s="6"/>
      <c r="AJ694" s="6"/>
      <c r="AK694" s="6"/>
      <c r="AL694" s="6"/>
      <c r="AM694" s="6"/>
    </row>
    <row r="695" spans="16:39" s="4" customFormat="1" ht="15" customHeight="1" x14ac:dyDescent="0.2">
      <c r="P695" s="5"/>
      <c r="R695" s="173"/>
      <c r="T695" s="6"/>
      <c r="U695" s="6"/>
      <c r="V695" s="6"/>
      <c r="W695" s="6"/>
      <c r="X695" s="6"/>
      <c r="Y695" s="6"/>
      <c r="Z695" s="6"/>
      <c r="AA695" s="6"/>
      <c r="AB695" s="6"/>
      <c r="AC695" s="6"/>
      <c r="AD695" s="6"/>
      <c r="AE695" s="6"/>
      <c r="AF695" s="6"/>
      <c r="AG695" s="6"/>
      <c r="AH695" s="6"/>
      <c r="AI695" s="6"/>
      <c r="AJ695" s="6"/>
      <c r="AK695" s="6"/>
      <c r="AL695" s="6"/>
      <c r="AM695" s="6"/>
    </row>
    <row r="696" spans="16:39" s="4" customFormat="1" ht="15" customHeight="1" x14ac:dyDescent="0.2">
      <c r="P696" s="5"/>
      <c r="R696" s="173"/>
      <c r="T696" s="6"/>
      <c r="U696" s="6"/>
      <c r="V696" s="6"/>
      <c r="W696" s="6"/>
      <c r="X696" s="6"/>
      <c r="Y696" s="6"/>
      <c r="Z696" s="6"/>
      <c r="AA696" s="6"/>
      <c r="AB696" s="6"/>
      <c r="AC696" s="6"/>
      <c r="AD696" s="6"/>
      <c r="AE696" s="6"/>
      <c r="AF696" s="6"/>
      <c r="AG696" s="6"/>
      <c r="AH696" s="6"/>
      <c r="AI696" s="6"/>
      <c r="AJ696" s="6"/>
      <c r="AK696" s="6"/>
      <c r="AL696" s="6"/>
      <c r="AM696" s="6"/>
    </row>
    <row r="697" spans="16:39" s="4" customFormat="1" ht="15" customHeight="1" x14ac:dyDescent="0.2">
      <c r="P697" s="5"/>
      <c r="R697" s="173"/>
      <c r="T697" s="6"/>
      <c r="U697" s="6"/>
      <c r="V697" s="6"/>
      <c r="W697" s="6"/>
      <c r="X697" s="6"/>
      <c r="Y697" s="6"/>
      <c r="Z697" s="6"/>
      <c r="AA697" s="6"/>
      <c r="AB697" s="6"/>
      <c r="AC697" s="6"/>
      <c r="AD697" s="6"/>
      <c r="AE697" s="6"/>
      <c r="AF697" s="6"/>
      <c r="AG697" s="6"/>
      <c r="AH697" s="6"/>
      <c r="AI697" s="6"/>
      <c r="AJ697" s="6"/>
      <c r="AK697" s="6"/>
      <c r="AL697" s="6"/>
      <c r="AM697" s="6"/>
    </row>
    <row r="698" spans="16:39" s="4" customFormat="1" ht="15" customHeight="1" x14ac:dyDescent="0.2">
      <c r="P698" s="5"/>
      <c r="R698" s="173"/>
      <c r="T698" s="6"/>
      <c r="U698" s="6"/>
      <c r="V698" s="6"/>
      <c r="W698" s="6"/>
      <c r="X698" s="6"/>
      <c r="Y698" s="6"/>
      <c r="Z698" s="6"/>
      <c r="AA698" s="6"/>
      <c r="AB698" s="6"/>
      <c r="AC698" s="6"/>
      <c r="AD698" s="6"/>
      <c r="AE698" s="6"/>
      <c r="AF698" s="6"/>
      <c r="AG698" s="6"/>
      <c r="AH698" s="6"/>
      <c r="AI698" s="6"/>
      <c r="AJ698" s="6"/>
      <c r="AK698" s="6"/>
      <c r="AL698" s="6"/>
      <c r="AM698" s="6"/>
    </row>
    <row r="699" spans="16:39" s="4" customFormat="1" ht="15" customHeight="1" x14ac:dyDescent="0.2">
      <c r="P699" s="5"/>
      <c r="R699" s="173"/>
      <c r="T699" s="6"/>
      <c r="U699" s="6"/>
      <c r="V699" s="6"/>
      <c r="W699" s="6"/>
      <c r="X699" s="6"/>
      <c r="Y699" s="6"/>
      <c r="Z699" s="6"/>
      <c r="AA699" s="6"/>
      <c r="AB699" s="6"/>
      <c r="AC699" s="6"/>
      <c r="AD699" s="6"/>
      <c r="AE699" s="6"/>
      <c r="AF699" s="6"/>
      <c r="AG699" s="6"/>
      <c r="AH699" s="6"/>
      <c r="AI699" s="6"/>
      <c r="AJ699" s="6"/>
      <c r="AK699" s="6"/>
      <c r="AL699" s="6"/>
      <c r="AM699" s="6"/>
    </row>
    <row r="700" spans="16:39" s="4" customFormat="1" ht="15" customHeight="1" x14ac:dyDescent="0.2">
      <c r="P700" s="5"/>
      <c r="R700" s="173"/>
      <c r="T700" s="6"/>
      <c r="U700" s="6"/>
      <c r="V700" s="6"/>
      <c r="W700" s="6"/>
      <c r="X700" s="6"/>
      <c r="Y700" s="6"/>
      <c r="Z700" s="6"/>
      <c r="AA700" s="6"/>
      <c r="AB700" s="6"/>
      <c r="AC700" s="6"/>
      <c r="AD700" s="6"/>
      <c r="AE700" s="6"/>
      <c r="AF700" s="6"/>
      <c r="AG700" s="6"/>
      <c r="AH700" s="6"/>
      <c r="AI700" s="6"/>
      <c r="AJ700" s="6"/>
      <c r="AK700" s="6"/>
      <c r="AL700" s="6"/>
      <c r="AM700" s="6"/>
    </row>
    <row r="701" spans="16:39" s="4" customFormat="1" ht="15" customHeight="1" x14ac:dyDescent="0.2">
      <c r="P701" s="5"/>
      <c r="R701" s="173"/>
      <c r="T701" s="6"/>
      <c r="U701" s="6"/>
      <c r="V701" s="6"/>
      <c r="W701" s="6"/>
      <c r="X701" s="6"/>
      <c r="Y701" s="6"/>
      <c r="Z701" s="6"/>
      <c r="AA701" s="6"/>
      <c r="AB701" s="6"/>
      <c r="AC701" s="6"/>
      <c r="AD701" s="6"/>
      <c r="AE701" s="6"/>
      <c r="AF701" s="6"/>
      <c r="AG701" s="6"/>
      <c r="AH701" s="6"/>
      <c r="AI701" s="6"/>
      <c r="AJ701" s="6"/>
      <c r="AK701" s="6"/>
      <c r="AL701" s="6"/>
      <c r="AM701" s="6"/>
    </row>
    <row r="702" spans="16:39" s="4" customFormat="1" ht="15" customHeight="1" x14ac:dyDescent="0.2">
      <c r="P702" s="5"/>
      <c r="R702" s="173"/>
      <c r="T702" s="6"/>
      <c r="U702" s="6"/>
      <c r="V702" s="6"/>
      <c r="W702" s="6"/>
      <c r="X702" s="6"/>
      <c r="Y702" s="6"/>
      <c r="Z702" s="6"/>
      <c r="AA702" s="6"/>
      <c r="AB702" s="6"/>
      <c r="AC702" s="6"/>
      <c r="AD702" s="6"/>
      <c r="AE702" s="6"/>
      <c r="AF702" s="6"/>
      <c r="AG702" s="6"/>
      <c r="AH702" s="6"/>
      <c r="AI702" s="6"/>
      <c r="AJ702" s="6"/>
      <c r="AK702" s="6"/>
      <c r="AL702" s="6"/>
      <c r="AM702" s="6"/>
    </row>
    <row r="703" spans="16:39" s="4" customFormat="1" ht="15" customHeight="1" x14ac:dyDescent="0.2">
      <c r="P703" s="5"/>
      <c r="R703" s="173"/>
      <c r="T703" s="6"/>
      <c r="U703" s="6"/>
      <c r="V703" s="6"/>
      <c r="W703" s="6"/>
      <c r="X703" s="6"/>
      <c r="Y703" s="6"/>
      <c r="Z703" s="6"/>
      <c r="AA703" s="6"/>
      <c r="AB703" s="6"/>
      <c r="AC703" s="6"/>
      <c r="AD703" s="6"/>
      <c r="AE703" s="6"/>
      <c r="AF703" s="6"/>
      <c r="AG703" s="6"/>
      <c r="AH703" s="6"/>
      <c r="AI703" s="6"/>
      <c r="AJ703" s="6"/>
      <c r="AK703" s="6"/>
      <c r="AL703" s="6"/>
      <c r="AM703" s="6"/>
    </row>
    <row r="704" spans="16:39" s="4" customFormat="1" ht="15" customHeight="1" x14ac:dyDescent="0.2">
      <c r="P704" s="5"/>
      <c r="R704" s="173"/>
      <c r="T704" s="6"/>
      <c r="U704" s="6"/>
      <c r="V704" s="6"/>
      <c r="W704" s="6"/>
      <c r="X704" s="6"/>
      <c r="Y704" s="6"/>
      <c r="Z704" s="6"/>
      <c r="AA704" s="6"/>
      <c r="AB704" s="6"/>
      <c r="AC704" s="6"/>
      <c r="AD704" s="6"/>
      <c r="AE704" s="6"/>
      <c r="AF704" s="6"/>
      <c r="AG704" s="6"/>
      <c r="AH704" s="6"/>
      <c r="AI704" s="6"/>
      <c r="AJ704" s="6"/>
      <c r="AK704" s="6"/>
      <c r="AL704" s="6"/>
      <c r="AM704" s="6"/>
    </row>
    <row r="705" spans="16:39" s="4" customFormat="1" ht="15" customHeight="1" x14ac:dyDescent="0.2">
      <c r="P705" s="5"/>
      <c r="R705" s="173"/>
      <c r="T705" s="6"/>
      <c r="U705" s="6"/>
      <c r="V705" s="6"/>
      <c r="W705" s="6"/>
      <c r="X705" s="6"/>
      <c r="Y705" s="6"/>
      <c r="Z705" s="6"/>
      <c r="AA705" s="6"/>
      <c r="AB705" s="6"/>
      <c r="AC705" s="6"/>
      <c r="AD705" s="6"/>
      <c r="AE705" s="6"/>
      <c r="AF705" s="6"/>
      <c r="AG705" s="6"/>
      <c r="AH705" s="6"/>
      <c r="AI705" s="6"/>
      <c r="AJ705" s="6"/>
      <c r="AK705" s="6"/>
      <c r="AL705" s="6"/>
      <c r="AM705" s="6"/>
    </row>
    <row r="706" spans="16:39" s="4" customFormat="1" ht="15" customHeight="1" x14ac:dyDescent="0.2">
      <c r="P706" s="5"/>
      <c r="R706" s="173"/>
      <c r="T706" s="6"/>
      <c r="U706" s="6"/>
      <c r="V706" s="6"/>
      <c r="W706" s="6"/>
      <c r="X706" s="6"/>
      <c r="Y706" s="6"/>
      <c r="Z706" s="6"/>
      <c r="AA706" s="6"/>
      <c r="AB706" s="6"/>
      <c r="AC706" s="6"/>
      <c r="AD706" s="6"/>
      <c r="AE706" s="6"/>
      <c r="AF706" s="6"/>
      <c r="AG706" s="6"/>
      <c r="AH706" s="6"/>
      <c r="AI706" s="6"/>
      <c r="AJ706" s="6"/>
      <c r="AK706" s="6"/>
      <c r="AL706" s="6"/>
      <c r="AM706" s="6"/>
    </row>
    <row r="707" spans="16:39" s="4" customFormat="1" ht="15" customHeight="1" x14ac:dyDescent="0.2">
      <c r="P707" s="5"/>
      <c r="R707" s="173"/>
      <c r="T707" s="6"/>
      <c r="U707" s="6"/>
      <c r="V707" s="6"/>
      <c r="W707" s="6"/>
      <c r="X707" s="6"/>
      <c r="Y707" s="6"/>
      <c r="Z707" s="6"/>
      <c r="AA707" s="6"/>
      <c r="AB707" s="6"/>
      <c r="AC707" s="6"/>
      <c r="AD707" s="6"/>
      <c r="AE707" s="6"/>
      <c r="AF707" s="6"/>
      <c r="AG707" s="6"/>
      <c r="AH707" s="6"/>
      <c r="AI707" s="6"/>
      <c r="AJ707" s="6"/>
      <c r="AK707" s="6"/>
      <c r="AL707" s="6"/>
      <c r="AM707" s="6"/>
    </row>
    <row r="708" spans="16:39" s="4" customFormat="1" ht="15" customHeight="1" x14ac:dyDescent="0.2">
      <c r="P708" s="5"/>
      <c r="R708" s="173"/>
      <c r="T708" s="6"/>
      <c r="U708" s="6"/>
      <c r="V708" s="6"/>
      <c r="W708" s="6"/>
      <c r="X708" s="6"/>
      <c r="Y708" s="6"/>
      <c r="Z708" s="6"/>
      <c r="AA708" s="6"/>
      <c r="AB708" s="6"/>
      <c r="AC708" s="6"/>
      <c r="AD708" s="6"/>
      <c r="AE708" s="6"/>
      <c r="AF708" s="6"/>
      <c r="AG708" s="6"/>
      <c r="AH708" s="6"/>
      <c r="AI708" s="6"/>
      <c r="AJ708" s="6"/>
      <c r="AK708" s="6"/>
      <c r="AL708" s="6"/>
      <c r="AM708" s="6"/>
    </row>
    <row r="709" spans="16:39" s="4" customFormat="1" ht="15" customHeight="1" x14ac:dyDescent="0.2">
      <c r="P709" s="5"/>
      <c r="R709" s="173"/>
      <c r="T709" s="6"/>
      <c r="U709" s="6"/>
      <c r="V709" s="6"/>
      <c r="W709" s="6"/>
      <c r="X709" s="6"/>
      <c r="Y709" s="6"/>
      <c r="Z709" s="6"/>
      <c r="AA709" s="6"/>
      <c r="AB709" s="6"/>
      <c r="AC709" s="6"/>
      <c r="AD709" s="6"/>
      <c r="AE709" s="6"/>
      <c r="AF709" s="6"/>
      <c r="AG709" s="6"/>
      <c r="AH709" s="6"/>
      <c r="AI709" s="6"/>
      <c r="AJ709" s="6"/>
      <c r="AK709" s="6"/>
      <c r="AL709" s="6"/>
      <c r="AM709" s="6"/>
    </row>
    <row r="710" spans="16:39" s="4" customFormat="1" ht="15" customHeight="1" x14ac:dyDescent="0.2">
      <c r="P710" s="5"/>
      <c r="R710" s="173"/>
      <c r="T710" s="6"/>
      <c r="U710" s="6"/>
      <c r="V710" s="6"/>
      <c r="W710" s="6"/>
      <c r="X710" s="6"/>
      <c r="Y710" s="6"/>
      <c r="Z710" s="6"/>
      <c r="AA710" s="6"/>
      <c r="AB710" s="6"/>
      <c r="AC710" s="6"/>
      <c r="AD710" s="6"/>
      <c r="AE710" s="6"/>
      <c r="AF710" s="6"/>
      <c r="AG710" s="6"/>
      <c r="AH710" s="6"/>
      <c r="AI710" s="6"/>
      <c r="AJ710" s="6"/>
      <c r="AK710" s="6"/>
      <c r="AL710" s="6"/>
      <c r="AM710" s="6"/>
    </row>
    <row r="711" spans="16:39" s="4" customFormat="1" ht="15" customHeight="1" x14ac:dyDescent="0.2">
      <c r="P711" s="5"/>
      <c r="R711" s="173"/>
      <c r="T711" s="6"/>
      <c r="U711" s="6"/>
      <c r="V711" s="6"/>
      <c r="W711" s="6"/>
      <c r="X711" s="6"/>
      <c r="Y711" s="6"/>
      <c r="Z711" s="6"/>
      <c r="AA711" s="6"/>
      <c r="AB711" s="6"/>
      <c r="AC711" s="6"/>
      <c r="AD711" s="6"/>
      <c r="AE711" s="6"/>
      <c r="AF711" s="6"/>
      <c r="AG711" s="6"/>
      <c r="AH711" s="6"/>
      <c r="AI711" s="6"/>
      <c r="AJ711" s="6"/>
      <c r="AK711" s="6"/>
      <c r="AL711" s="6"/>
      <c r="AM711" s="6"/>
    </row>
    <row r="712" spans="16:39" s="4" customFormat="1" ht="15" customHeight="1" x14ac:dyDescent="0.2">
      <c r="P712" s="5"/>
      <c r="R712" s="173"/>
      <c r="T712" s="6"/>
      <c r="U712" s="6"/>
      <c r="V712" s="6"/>
      <c r="W712" s="6"/>
      <c r="X712" s="6"/>
      <c r="Y712" s="6"/>
      <c r="Z712" s="6"/>
      <c r="AA712" s="6"/>
      <c r="AB712" s="6"/>
      <c r="AC712" s="6"/>
      <c r="AD712" s="6"/>
      <c r="AE712" s="6"/>
      <c r="AF712" s="6"/>
      <c r="AG712" s="6"/>
      <c r="AH712" s="6"/>
      <c r="AI712" s="6"/>
      <c r="AJ712" s="6"/>
      <c r="AK712" s="6"/>
      <c r="AL712" s="6"/>
      <c r="AM712" s="6"/>
    </row>
    <row r="713" spans="16:39" s="4" customFormat="1" ht="15" customHeight="1" x14ac:dyDescent="0.2">
      <c r="P713" s="5"/>
      <c r="R713" s="173"/>
      <c r="T713" s="6"/>
      <c r="U713" s="6"/>
      <c r="V713" s="6"/>
      <c r="W713" s="6"/>
      <c r="X713" s="6"/>
      <c r="Y713" s="6"/>
      <c r="Z713" s="6"/>
      <c r="AA713" s="6"/>
      <c r="AB713" s="6"/>
      <c r="AC713" s="6"/>
      <c r="AD713" s="6"/>
      <c r="AE713" s="6"/>
      <c r="AF713" s="6"/>
      <c r="AG713" s="6"/>
      <c r="AH713" s="6"/>
      <c r="AI713" s="6"/>
      <c r="AJ713" s="6"/>
      <c r="AK713" s="6"/>
      <c r="AL713" s="6"/>
      <c r="AM713" s="6"/>
    </row>
    <row r="714" spans="16:39" s="4" customFormat="1" ht="15" customHeight="1" x14ac:dyDescent="0.2">
      <c r="P714" s="5"/>
      <c r="R714" s="173"/>
      <c r="T714" s="6"/>
      <c r="U714" s="6"/>
      <c r="V714" s="6"/>
      <c r="W714" s="6"/>
      <c r="X714" s="6"/>
      <c r="Y714" s="6"/>
      <c r="Z714" s="6"/>
      <c r="AA714" s="6"/>
      <c r="AB714" s="6"/>
      <c r="AC714" s="6"/>
      <c r="AD714" s="6"/>
      <c r="AE714" s="6"/>
      <c r="AF714" s="6"/>
      <c r="AG714" s="6"/>
      <c r="AH714" s="6"/>
      <c r="AI714" s="6"/>
      <c r="AJ714" s="6"/>
      <c r="AK714" s="6"/>
      <c r="AL714" s="6"/>
      <c r="AM714" s="6"/>
    </row>
    <row r="715" spans="16:39" s="4" customFormat="1" ht="15" customHeight="1" x14ac:dyDescent="0.2">
      <c r="P715" s="5"/>
      <c r="R715" s="173"/>
      <c r="T715" s="6"/>
      <c r="U715" s="6"/>
      <c r="V715" s="6"/>
      <c r="W715" s="6"/>
      <c r="X715" s="6"/>
      <c r="Y715" s="6"/>
      <c r="Z715" s="6"/>
      <c r="AA715" s="6"/>
      <c r="AB715" s="6"/>
      <c r="AC715" s="6"/>
      <c r="AD715" s="6"/>
      <c r="AE715" s="6"/>
      <c r="AF715" s="6"/>
      <c r="AG715" s="6"/>
      <c r="AH715" s="6"/>
      <c r="AI715" s="6"/>
      <c r="AJ715" s="6"/>
      <c r="AK715" s="6"/>
      <c r="AL715" s="6"/>
      <c r="AM715" s="6"/>
    </row>
    <row r="716" spans="16:39" s="4" customFormat="1" ht="15" customHeight="1" x14ac:dyDescent="0.2">
      <c r="P716" s="5"/>
      <c r="R716" s="173"/>
      <c r="T716" s="6"/>
      <c r="U716" s="6"/>
      <c r="V716" s="6"/>
      <c r="W716" s="6"/>
      <c r="X716" s="6"/>
      <c r="Y716" s="6"/>
      <c r="Z716" s="6"/>
      <c r="AA716" s="6"/>
      <c r="AB716" s="6"/>
      <c r="AC716" s="6"/>
      <c r="AD716" s="6"/>
      <c r="AE716" s="6"/>
      <c r="AF716" s="6"/>
      <c r="AG716" s="6"/>
      <c r="AH716" s="6"/>
      <c r="AI716" s="6"/>
      <c r="AJ716" s="6"/>
      <c r="AK716" s="6"/>
      <c r="AL716" s="6"/>
      <c r="AM716" s="6"/>
    </row>
    <row r="717" spans="16:39" s="4" customFormat="1" ht="15" customHeight="1" x14ac:dyDescent="0.2">
      <c r="P717" s="5"/>
      <c r="R717" s="173"/>
      <c r="T717" s="6"/>
      <c r="U717" s="6"/>
      <c r="V717" s="6"/>
      <c r="W717" s="6"/>
      <c r="X717" s="6"/>
      <c r="Y717" s="6"/>
      <c r="Z717" s="6"/>
      <c r="AA717" s="6"/>
      <c r="AB717" s="6"/>
      <c r="AC717" s="6"/>
      <c r="AD717" s="6"/>
      <c r="AE717" s="6"/>
      <c r="AF717" s="6"/>
      <c r="AG717" s="6"/>
      <c r="AH717" s="6"/>
      <c r="AI717" s="6"/>
      <c r="AJ717" s="6"/>
      <c r="AK717" s="6"/>
      <c r="AL717" s="6"/>
      <c r="AM717" s="6"/>
    </row>
    <row r="718" spans="16:39" s="4" customFormat="1" ht="15" customHeight="1" x14ac:dyDescent="0.2">
      <c r="P718" s="5"/>
      <c r="R718" s="173"/>
      <c r="T718" s="6"/>
      <c r="U718" s="6"/>
      <c r="V718" s="6"/>
      <c r="W718" s="6"/>
      <c r="X718" s="6"/>
      <c r="Y718" s="6"/>
      <c r="Z718" s="6"/>
      <c r="AA718" s="6"/>
      <c r="AB718" s="6"/>
      <c r="AC718" s="6"/>
      <c r="AD718" s="6"/>
      <c r="AE718" s="6"/>
      <c r="AF718" s="6"/>
      <c r="AG718" s="6"/>
      <c r="AH718" s="6"/>
      <c r="AI718" s="6"/>
      <c r="AJ718" s="6"/>
      <c r="AK718" s="6"/>
      <c r="AL718" s="6"/>
      <c r="AM718" s="6"/>
    </row>
    <row r="719" spans="16:39" s="4" customFormat="1" ht="15" customHeight="1" x14ac:dyDescent="0.2">
      <c r="P719" s="5"/>
      <c r="R719" s="173"/>
      <c r="T719" s="6"/>
      <c r="U719" s="6"/>
      <c r="V719" s="6"/>
      <c r="W719" s="6"/>
      <c r="X719" s="6"/>
      <c r="Y719" s="6"/>
      <c r="Z719" s="6"/>
      <c r="AA719" s="6"/>
      <c r="AB719" s="6"/>
      <c r="AC719" s="6"/>
      <c r="AD719" s="6"/>
      <c r="AE719" s="6"/>
      <c r="AF719" s="6"/>
      <c r="AG719" s="6"/>
      <c r="AH719" s="6"/>
      <c r="AI719" s="6"/>
      <c r="AJ719" s="6"/>
      <c r="AK719" s="6"/>
      <c r="AL719" s="6"/>
      <c r="AM719" s="6"/>
    </row>
    <row r="720" spans="16:39" s="4" customFormat="1" ht="15" customHeight="1" x14ac:dyDescent="0.2">
      <c r="P720" s="5"/>
      <c r="R720" s="173"/>
      <c r="T720" s="6"/>
      <c r="U720" s="6"/>
      <c r="V720" s="6"/>
      <c r="W720" s="6"/>
      <c r="X720" s="6"/>
      <c r="Y720" s="6"/>
      <c r="Z720" s="6"/>
      <c r="AA720" s="6"/>
      <c r="AB720" s="6"/>
      <c r="AC720" s="6"/>
      <c r="AD720" s="6"/>
      <c r="AE720" s="6"/>
      <c r="AF720" s="6"/>
      <c r="AG720" s="6"/>
      <c r="AH720" s="6"/>
      <c r="AI720" s="6"/>
      <c r="AJ720" s="6"/>
      <c r="AK720" s="6"/>
      <c r="AL720" s="6"/>
      <c r="AM720" s="6"/>
    </row>
    <row r="721" spans="16:39" s="4" customFormat="1" ht="15" customHeight="1" x14ac:dyDescent="0.2">
      <c r="P721" s="5"/>
      <c r="R721" s="173"/>
      <c r="T721" s="6"/>
      <c r="U721" s="6"/>
      <c r="V721" s="6"/>
      <c r="W721" s="6"/>
      <c r="X721" s="6"/>
      <c r="Y721" s="6"/>
      <c r="Z721" s="6"/>
      <c r="AA721" s="6"/>
      <c r="AB721" s="6"/>
      <c r="AC721" s="6"/>
      <c r="AD721" s="6"/>
      <c r="AE721" s="6"/>
      <c r="AF721" s="6"/>
      <c r="AG721" s="6"/>
      <c r="AH721" s="6"/>
      <c r="AI721" s="6"/>
      <c r="AJ721" s="6"/>
      <c r="AK721" s="6"/>
      <c r="AL721" s="6"/>
      <c r="AM721" s="6"/>
    </row>
    <row r="722" spans="16:39" s="4" customFormat="1" ht="15" customHeight="1" x14ac:dyDescent="0.2">
      <c r="P722" s="5"/>
      <c r="R722" s="173"/>
      <c r="T722" s="6"/>
      <c r="U722" s="6"/>
      <c r="V722" s="6"/>
      <c r="W722" s="6"/>
      <c r="X722" s="6"/>
      <c r="Y722" s="6"/>
      <c r="Z722" s="6"/>
      <c r="AA722" s="6"/>
      <c r="AB722" s="6"/>
      <c r="AC722" s="6"/>
      <c r="AD722" s="6"/>
      <c r="AE722" s="6"/>
      <c r="AF722" s="6"/>
      <c r="AG722" s="6"/>
      <c r="AH722" s="6"/>
      <c r="AI722" s="6"/>
      <c r="AJ722" s="6"/>
      <c r="AK722" s="6"/>
      <c r="AL722" s="6"/>
      <c r="AM722" s="6"/>
    </row>
    <row r="723" spans="16:39" s="4" customFormat="1" ht="15" customHeight="1" x14ac:dyDescent="0.2">
      <c r="P723" s="5"/>
      <c r="R723" s="173"/>
      <c r="T723" s="6"/>
      <c r="U723" s="6"/>
      <c r="V723" s="6"/>
      <c r="W723" s="6"/>
      <c r="X723" s="6"/>
      <c r="Y723" s="6"/>
      <c r="Z723" s="6"/>
      <c r="AA723" s="6"/>
      <c r="AB723" s="6"/>
      <c r="AC723" s="6"/>
      <c r="AD723" s="6"/>
      <c r="AE723" s="6"/>
      <c r="AF723" s="6"/>
      <c r="AG723" s="6"/>
      <c r="AH723" s="6"/>
      <c r="AI723" s="6"/>
      <c r="AJ723" s="6"/>
      <c r="AK723" s="6"/>
      <c r="AL723" s="6"/>
      <c r="AM723" s="6"/>
    </row>
    <row r="724" spans="16:39" s="4" customFormat="1" ht="15" customHeight="1" x14ac:dyDescent="0.2">
      <c r="P724" s="5"/>
      <c r="R724" s="173"/>
      <c r="T724" s="6"/>
      <c r="U724" s="6"/>
      <c r="V724" s="6"/>
      <c r="W724" s="6"/>
      <c r="X724" s="6"/>
      <c r="Y724" s="6"/>
      <c r="Z724" s="6"/>
      <c r="AA724" s="6"/>
      <c r="AB724" s="6"/>
      <c r="AC724" s="6"/>
      <c r="AD724" s="6"/>
      <c r="AE724" s="6"/>
      <c r="AF724" s="6"/>
      <c r="AG724" s="6"/>
      <c r="AH724" s="6"/>
      <c r="AI724" s="6"/>
      <c r="AJ724" s="6"/>
      <c r="AK724" s="6"/>
      <c r="AL724" s="6"/>
      <c r="AM724" s="6"/>
    </row>
    <row r="725" spans="16:39" s="4" customFormat="1" ht="15" customHeight="1" x14ac:dyDescent="0.2">
      <c r="P725" s="5"/>
      <c r="R725" s="173"/>
      <c r="T725" s="6"/>
      <c r="U725" s="6"/>
      <c r="V725" s="6"/>
      <c r="W725" s="6"/>
      <c r="X725" s="6"/>
      <c r="Y725" s="6"/>
      <c r="Z725" s="6"/>
      <c r="AA725" s="6"/>
      <c r="AB725" s="6"/>
      <c r="AC725" s="6"/>
      <c r="AD725" s="6"/>
      <c r="AE725" s="6"/>
      <c r="AF725" s="6"/>
      <c r="AG725" s="6"/>
      <c r="AH725" s="6"/>
      <c r="AI725" s="6"/>
      <c r="AJ725" s="6"/>
      <c r="AK725" s="6"/>
      <c r="AL725" s="6"/>
      <c r="AM725" s="6"/>
    </row>
    <row r="726" spans="16:39" s="4" customFormat="1" ht="15" customHeight="1" x14ac:dyDescent="0.2">
      <c r="P726" s="5"/>
      <c r="R726" s="173"/>
      <c r="T726" s="6"/>
      <c r="U726" s="6"/>
      <c r="V726" s="6"/>
      <c r="W726" s="6"/>
      <c r="X726" s="6"/>
      <c r="Y726" s="6"/>
      <c r="Z726" s="6"/>
      <c r="AA726" s="6"/>
      <c r="AB726" s="6"/>
      <c r="AC726" s="6"/>
      <c r="AD726" s="6"/>
      <c r="AE726" s="6"/>
      <c r="AF726" s="6"/>
      <c r="AG726" s="6"/>
      <c r="AH726" s="6"/>
      <c r="AI726" s="6"/>
      <c r="AJ726" s="6"/>
      <c r="AK726" s="6"/>
      <c r="AL726" s="6"/>
      <c r="AM726" s="6"/>
    </row>
    <row r="727" spans="16:39" s="4" customFormat="1" ht="15" customHeight="1" x14ac:dyDescent="0.2">
      <c r="P727" s="5"/>
      <c r="R727" s="173"/>
      <c r="T727" s="6"/>
      <c r="U727" s="6"/>
      <c r="V727" s="6"/>
      <c r="W727" s="6"/>
      <c r="X727" s="6"/>
      <c r="Y727" s="6"/>
      <c r="Z727" s="6"/>
      <c r="AA727" s="6"/>
      <c r="AB727" s="6"/>
      <c r="AC727" s="6"/>
      <c r="AD727" s="6"/>
      <c r="AE727" s="6"/>
      <c r="AF727" s="6"/>
      <c r="AG727" s="6"/>
      <c r="AH727" s="6"/>
      <c r="AI727" s="6"/>
      <c r="AJ727" s="6"/>
      <c r="AK727" s="6"/>
      <c r="AL727" s="6"/>
      <c r="AM727" s="6"/>
    </row>
    <row r="728" spans="16:39" s="4" customFormat="1" ht="15" customHeight="1" x14ac:dyDescent="0.2">
      <c r="P728" s="5"/>
      <c r="R728" s="173"/>
      <c r="T728" s="6"/>
      <c r="U728" s="6"/>
      <c r="V728" s="6"/>
      <c r="W728" s="6"/>
      <c r="X728" s="6"/>
      <c r="Y728" s="6"/>
      <c r="Z728" s="6"/>
      <c r="AA728" s="6"/>
      <c r="AB728" s="6"/>
      <c r="AC728" s="6"/>
      <c r="AD728" s="6"/>
      <c r="AE728" s="6"/>
      <c r="AF728" s="6"/>
      <c r="AG728" s="6"/>
      <c r="AH728" s="6"/>
      <c r="AI728" s="6"/>
      <c r="AJ728" s="6"/>
      <c r="AK728" s="6"/>
      <c r="AL728" s="6"/>
      <c r="AM728" s="6"/>
    </row>
    <row r="729" spans="16:39" s="4" customFormat="1" ht="15" customHeight="1" x14ac:dyDescent="0.2">
      <c r="P729" s="5"/>
      <c r="R729" s="173"/>
      <c r="T729" s="6"/>
      <c r="U729" s="6"/>
      <c r="V729" s="6"/>
      <c r="W729" s="6"/>
      <c r="X729" s="6"/>
      <c r="Y729" s="6"/>
      <c r="Z729" s="6"/>
      <c r="AA729" s="6"/>
      <c r="AB729" s="6"/>
      <c r="AC729" s="6"/>
      <c r="AD729" s="6"/>
      <c r="AE729" s="6"/>
      <c r="AF729" s="6"/>
      <c r="AG729" s="6"/>
      <c r="AH729" s="6"/>
      <c r="AI729" s="6"/>
      <c r="AJ729" s="6"/>
      <c r="AK729" s="6"/>
      <c r="AL729" s="6"/>
      <c r="AM729" s="6"/>
    </row>
    <row r="730" spans="16:39" s="4" customFormat="1" ht="15" customHeight="1" x14ac:dyDescent="0.2">
      <c r="P730" s="5"/>
      <c r="R730" s="173"/>
      <c r="T730" s="6"/>
      <c r="U730" s="6"/>
      <c r="V730" s="6"/>
      <c r="W730" s="6"/>
      <c r="X730" s="6"/>
      <c r="Y730" s="6"/>
      <c r="Z730" s="6"/>
      <c r="AA730" s="6"/>
      <c r="AB730" s="6"/>
      <c r="AC730" s="6"/>
      <c r="AD730" s="6"/>
      <c r="AE730" s="6"/>
      <c r="AF730" s="6"/>
      <c r="AG730" s="6"/>
      <c r="AH730" s="6"/>
      <c r="AI730" s="6"/>
      <c r="AJ730" s="6"/>
      <c r="AK730" s="6"/>
      <c r="AL730" s="6"/>
      <c r="AM730" s="6"/>
    </row>
    <row r="731" spans="16:39" s="4" customFormat="1" ht="15" customHeight="1" x14ac:dyDescent="0.2">
      <c r="P731" s="5"/>
      <c r="R731" s="173"/>
      <c r="T731" s="6"/>
      <c r="U731" s="6"/>
      <c r="V731" s="6"/>
      <c r="W731" s="6"/>
      <c r="X731" s="6"/>
      <c r="Y731" s="6"/>
      <c r="Z731" s="6"/>
      <c r="AA731" s="6"/>
      <c r="AB731" s="6"/>
      <c r="AC731" s="6"/>
      <c r="AD731" s="6"/>
      <c r="AE731" s="6"/>
      <c r="AF731" s="6"/>
      <c r="AG731" s="6"/>
      <c r="AH731" s="6"/>
      <c r="AI731" s="6"/>
      <c r="AJ731" s="6"/>
      <c r="AK731" s="6"/>
      <c r="AL731" s="6"/>
      <c r="AM731" s="6"/>
    </row>
    <row r="732" spans="16:39" s="4" customFormat="1" ht="15" customHeight="1" x14ac:dyDescent="0.2">
      <c r="P732" s="5"/>
      <c r="R732" s="173"/>
      <c r="T732" s="6"/>
      <c r="U732" s="6"/>
      <c r="V732" s="6"/>
      <c r="W732" s="6"/>
      <c r="X732" s="6"/>
      <c r="Y732" s="6"/>
      <c r="Z732" s="6"/>
      <c r="AA732" s="6"/>
      <c r="AB732" s="6"/>
      <c r="AC732" s="6"/>
      <c r="AD732" s="6"/>
      <c r="AE732" s="6"/>
      <c r="AF732" s="6"/>
      <c r="AG732" s="6"/>
      <c r="AH732" s="6"/>
      <c r="AI732" s="6"/>
      <c r="AJ732" s="6"/>
      <c r="AK732" s="6"/>
      <c r="AL732" s="6"/>
      <c r="AM732" s="6"/>
    </row>
    <row r="733" spans="16:39" s="4" customFormat="1" ht="15" customHeight="1" x14ac:dyDescent="0.2">
      <c r="P733" s="5"/>
      <c r="R733" s="173"/>
      <c r="T733" s="6"/>
      <c r="U733" s="6"/>
      <c r="V733" s="6"/>
      <c r="W733" s="6"/>
      <c r="X733" s="6"/>
      <c r="Y733" s="6"/>
      <c r="Z733" s="6"/>
      <c r="AA733" s="6"/>
      <c r="AB733" s="6"/>
      <c r="AC733" s="6"/>
      <c r="AD733" s="6"/>
      <c r="AE733" s="6"/>
      <c r="AF733" s="6"/>
      <c r="AG733" s="6"/>
      <c r="AH733" s="6"/>
      <c r="AI733" s="6"/>
      <c r="AJ733" s="6"/>
      <c r="AK733" s="6"/>
      <c r="AL733" s="6"/>
      <c r="AM733" s="6"/>
    </row>
    <row r="734" spans="16:39" s="4" customFormat="1" ht="15" customHeight="1" x14ac:dyDescent="0.2">
      <c r="P734" s="5"/>
      <c r="R734" s="173"/>
      <c r="T734" s="6"/>
      <c r="U734" s="6"/>
      <c r="V734" s="6"/>
      <c r="W734" s="6"/>
      <c r="X734" s="6"/>
      <c r="Y734" s="6"/>
      <c r="Z734" s="6"/>
      <c r="AA734" s="6"/>
      <c r="AB734" s="6"/>
      <c r="AC734" s="6"/>
      <c r="AD734" s="6"/>
      <c r="AE734" s="6"/>
      <c r="AF734" s="6"/>
      <c r="AG734" s="6"/>
      <c r="AH734" s="6"/>
      <c r="AI734" s="6"/>
      <c r="AJ734" s="6"/>
      <c r="AK734" s="6"/>
      <c r="AL734" s="6"/>
      <c r="AM734" s="6"/>
    </row>
    <row r="735" spans="16:39" s="4" customFormat="1" ht="15" customHeight="1" x14ac:dyDescent="0.2">
      <c r="P735" s="5"/>
      <c r="R735" s="173"/>
      <c r="T735" s="6"/>
      <c r="U735" s="6"/>
      <c r="V735" s="6"/>
      <c r="W735" s="6"/>
      <c r="X735" s="6"/>
      <c r="Y735" s="6"/>
      <c r="Z735" s="6"/>
      <c r="AA735" s="6"/>
      <c r="AB735" s="6"/>
      <c r="AC735" s="6"/>
      <c r="AD735" s="6"/>
      <c r="AE735" s="6"/>
      <c r="AF735" s="6"/>
      <c r="AG735" s="6"/>
      <c r="AH735" s="6"/>
      <c r="AI735" s="6"/>
      <c r="AJ735" s="6"/>
      <c r="AK735" s="6"/>
      <c r="AL735" s="6"/>
      <c r="AM735" s="6"/>
    </row>
    <row r="736" spans="16:39" s="4" customFormat="1" ht="15" customHeight="1" x14ac:dyDescent="0.2">
      <c r="P736" s="5"/>
      <c r="R736" s="173"/>
      <c r="T736" s="6"/>
      <c r="U736" s="6"/>
      <c r="V736" s="6"/>
      <c r="W736" s="6"/>
      <c r="X736" s="6"/>
      <c r="Y736" s="6"/>
      <c r="Z736" s="6"/>
      <c r="AA736" s="6"/>
      <c r="AB736" s="6"/>
      <c r="AC736" s="6"/>
      <c r="AD736" s="6"/>
      <c r="AE736" s="6"/>
      <c r="AF736" s="6"/>
      <c r="AG736" s="6"/>
      <c r="AH736" s="6"/>
      <c r="AI736" s="6"/>
      <c r="AJ736" s="6"/>
      <c r="AK736" s="6"/>
      <c r="AL736" s="6"/>
      <c r="AM736" s="6"/>
    </row>
    <row r="737" spans="16:39" s="4" customFormat="1" ht="15" customHeight="1" x14ac:dyDescent="0.2">
      <c r="P737" s="5"/>
      <c r="R737" s="173"/>
      <c r="T737" s="6"/>
      <c r="U737" s="6"/>
      <c r="V737" s="6"/>
      <c r="W737" s="6"/>
      <c r="X737" s="6"/>
      <c r="Y737" s="6"/>
      <c r="Z737" s="6"/>
      <c r="AA737" s="6"/>
      <c r="AB737" s="6"/>
      <c r="AC737" s="6"/>
      <c r="AD737" s="6"/>
      <c r="AE737" s="6"/>
      <c r="AF737" s="6"/>
      <c r="AG737" s="6"/>
      <c r="AH737" s="6"/>
      <c r="AI737" s="6"/>
      <c r="AJ737" s="6"/>
      <c r="AK737" s="6"/>
      <c r="AL737" s="6"/>
      <c r="AM737" s="6"/>
    </row>
    <row r="738" spans="16:39" s="4" customFormat="1" ht="15" customHeight="1" x14ac:dyDescent="0.2">
      <c r="P738" s="5"/>
      <c r="R738" s="173"/>
      <c r="T738" s="6"/>
      <c r="U738" s="6"/>
      <c r="V738" s="6"/>
      <c r="W738" s="6"/>
      <c r="X738" s="6"/>
      <c r="Y738" s="6"/>
      <c r="Z738" s="6"/>
      <c r="AA738" s="6"/>
      <c r="AB738" s="6"/>
      <c r="AC738" s="6"/>
      <c r="AD738" s="6"/>
      <c r="AE738" s="6"/>
      <c r="AF738" s="6"/>
      <c r="AG738" s="6"/>
      <c r="AH738" s="6"/>
      <c r="AI738" s="6"/>
      <c r="AJ738" s="6"/>
      <c r="AK738" s="6"/>
      <c r="AL738" s="6"/>
      <c r="AM738" s="6"/>
    </row>
    <row r="739" spans="16:39" s="4" customFormat="1" ht="15" customHeight="1" x14ac:dyDescent="0.2">
      <c r="P739" s="5"/>
      <c r="R739" s="173"/>
      <c r="T739" s="6"/>
      <c r="U739" s="6"/>
      <c r="V739" s="6"/>
      <c r="W739" s="6"/>
      <c r="X739" s="6"/>
      <c r="Y739" s="6"/>
      <c r="Z739" s="6"/>
      <c r="AA739" s="6"/>
      <c r="AB739" s="6"/>
      <c r="AC739" s="6"/>
      <c r="AD739" s="6"/>
      <c r="AE739" s="6"/>
      <c r="AF739" s="6"/>
      <c r="AG739" s="6"/>
      <c r="AH739" s="6"/>
      <c r="AI739" s="6"/>
      <c r="AJ739" s="6"/>
      <c r="AK739" s="6"/>
      <c r="AL739" s="6"/>
      <c r="AM739" s="6"/>
    </row>
    <row r="740" spans="16:39" s="4" customFormat="1" ht="15" customHeight="1" x14ac:dyDescent="0.2">
      <c r="P740" s="5"/>
      <c r="R740" s="173"/>
      <c r="T740" s="6"/>
      <c r="U740" s="6"/>
      <c r="V740" s="6"/>
      <c r="W740" s="6"/>
      <c r="X740" s="6"/>
      <c r="Y740" s="6"/>
      <c r="Z740" s="6"/>
      <c r="AA740" s="6"/>
      <c r="AB740" s="6"/>
      <c r="AC740" s="6"/>
      <c r="AD740" s="6"/>
      <c r="AE740" s="6"/>
      <c r="AF740" s="6"/>
      <c r="AG740" s="6"/>
      <c r="AH740" s="6"/>
      <c r="AI740" s="6"/>
      <c r="AJ740" s="6"/>
      <c r="AK740" s="6"/>
      <c r="AL740" s="6"/>
      <c r="AM740" s="6"/>
    </row>
    <row r="741" spans="16:39" s="4" customFormat="1" ht="15" customHeight="1" x14ac:dyDescent="0.2">
      <c r="P741" s="5"/>
      <c r="R741" s="173"/>
      <c r="T741" s="6"/>
      <c r="U741" s="6"/>
      <c r="V741" s="6"/>
      <c r="W741" s="6"/>
      <c r="X741" s="6"/>
      <c r="Y741" s="6"/>
      <c r="Z741" s="6"/>
      <c r="AA741" s="6"/>
      <c r="AB741" s="6"/>
      <c r="AC741" s="6"/>
      <c r="AD741" s="6"/>
      <c r="AE741" s="6"/>
      <c r="AF741" s="6"/>
      <c r="AG741" s="6"/>
      <c r="AH741" s="6"/>
      <c r="AI741" s="6"/>
      <c r="AJ741" s="6"/>
      <c r="AK741" s="6"/>
      <c r="AL741" s="6"/>
      <c r="AM741" s="6"/>
    </row>
    <row r="742" spans="16:39" s="4" customFormat="1" ht="15" customHeight="1" x14ac:dyDescent="0.2">
      <c r="P742" s="5"/>
      <c r="R742" s="173"/>
      <c r="T742" s="6"/>
      <c r="U742" s="6"/>
      <c r="V742" s="6"/>
      <c r="W742" s="6"/>
      <c r="X742" s="6"/>
      <c r="Y742" s="6"/>
      <c r="Z742" s="6"/>
      <c r="AA742" s="6"/>
      <c r="AB742" s="6"/>
      <c r="AC742" s="6"/>
      <c r="AD742" s="6"/>
      <c r="AE742" s="6"/>
      <c r="AF742" s="6"/>
      <c r="AG742" s="6"/>
      <c r="AH742" s="6"/>
      <c r="AI742" s="6"/>
      <c r="AJ742" s="6"/>
      <c r="AK742" s="6"/>
      <c r="AL742" s="6"/>
      <c r="AM742" s="6"/>
    </row>
    <row r="743" spans="16:39" s="4" customFormat="1" ht="15" customHeight="1" x14ac:dyDescent="0.2">
      <c r="P743" s="5"/>
      <c r="R743" s="173"/>
      <c r="T743" s="6"/>
      <c r="U743" s="6"/>
      <c r="V743" s="6"/>
      <c r="W743" s="6"/>
      <c r="X743" s="6"/>
      <c r="Y743" s="6"/>
      <c r="Z743" s="6"/>
      <c r="AA743" s="6"/>
      <c r="AB743" s="6"/>
      <c r="AC743" s="6"/>
      <c r="AD743" s="6"/>
      <c r="AE743" s="6"/>
      <c r="AF743" s="6"/>
      <c r="AG743" s="6"/>
      <c r="AH743" s="6"/>
      <c r="AI743" s="6"/>
      <c r="AJ743" s="6"/>
      <c r="AK743" s="6"/>
      <c r="AL743" s="6"/>
      <c r="AM743" s="6"/>
    </row>
    <row r="744" spans="16:39" s="4" customFormat="1" ht="15" customHeight="1" x14ac:dyDescent="0.2">
      <c r="P744" s="5"/>
      <c r="R744" s="173"/>
      <c r="T744" s="6"/>
      <c r="U744" s="6"/>
      <c r="V744" s="6"/>
      <c r="W744" s="6"/>
      <c r="X744" s="6"/>
      <c r="Y744" s="6"/>
      <c r="Z744" s="6"/>
      <c r="AA744" s="6"/>
      <c r="AB744" s="6"/>
      <c r="AC744" s="6"/>
      <c r="AD744" s="6"/>
      <c r="AE744" s="6"/>
      <c r="AF744" s="6"/>
      <c r="AG744" s="6"/>
      <c r="AH744" s="6"/>
      <c r="AI744" s="6"/>
      <c r="AJ744" s="6"/>
      <c r="AK744" s="6"/>
      <c r="AL744" s="6"/>
      <c r="AM744" s="6"/>
    </row>
    <row r="745" spans="16:39" s="4" customFormat="1" ht="15" customHeight="1" x14ac:dyDescent="0.2">
      <c r="P745" s="5"/>
      <c r="R745" s="173"/>
      <c r="T745" s="6"/>
      <c r="U745" s="6"/>
      <c r="V745" s="6"/>
      <c r="W745" s="6"/>
      <c r="X745" s="6"/>
      <c r="Y745" s="6"/>
      <c r="Z745" s="6"/>
      <c r="AA745" s="6"/>
      <c r="AB745" s="6"/>
      <c r="AC745" s="6"/>
      <c r="AD745" s="6"/>
      <c r="AE745" s="6"/>
      <c r="AF745" s="6"/>
      <c r="AG745" s="6"/>
      <c r="AH745" s="6"/>
      <c r="AI745" s="6"/>
      <c r="AJ745" s="6"/>
      <c r="AK745" s="6"/>
      <c r="AL745" s="6"/>
      <c r="AM745" s="6"/>
    </row>
    <row r="746" spans="16:39" s="4" customFormat="1" ht="15" customHeight="1" x14ac:dyDescent="0.2">
      <c r="P746" s="5"/>
      <c r="R746" s="173"/>
      <c r="T746" s="6"/>
      <c r="U746" s="6"/>
      <c r="V746" s="6"/>
      <c r="W746" s="6"/>
      <c r="X746" s="6"/>
      <c r="Y746" s="6"/>
      <c r="Z746" s="6"/>
      <c r="AA746" s="6"/>
      <c r="AB746" s="6"/>
      <c r="AC746" s="6"/>
      <c r="AD746" s="6"/>
      <c r="AE746" s="6"/>
      <c r="AF746" s="6"/>
      <c r="AG746" s="6"/>
      <c r="AH746" s="6"/>
      <c r="AI746" s="6"/>
      <c r="AJ746" s="6"/>
      <c r="AK746" s="6"/>
      <c r="AL746" s="6"/>
      <c r="AM746" s="6"/>
    </row>
    <row r="747" spans="16:39" s="4" customFormat="1" ht="15" customHeight="1" x14ac:dyDescent="0.2">
      <c r="P747" s="5"/>
      <c r="R747" s="173"/>
      <c r="T747" s="6"/>
      <c r="U747" s="6"/>
      <c r="V747" s="6"/>
      <c r="W747" s="6"/>
      <c r="X747" s="6"/>
      <c r="Y747" s="6"/>
      <c r="Z747" s="6"/>
      <c r="AA747" s="6"/>
      <c r="AB747" s="6"/>
      <c r="AC747" s="6"/>
      <c r="AD747" s="6"/>
      <c r="AE747" s="6"/>
      <c r="AF747" s="6"/>
      <c r="AG747" s="6"/>
      <c r="AH747" s="6"/>
      <c r="AI747" s="6"/>
      <c r="AJ747" s="6"/>
      <c r="AK747" s="6"/>
      <c r="AL747" s="6"/>
      <c r="AM747" s="6"/>
    </row>
    <row r="748" spans="16:39" s="4" customFormat="1" ht="15" customHeight="1" x14ac:dyDescent="0.2">
      <c r="P748" s="5"/>
      <c r="R748" s="173"/>
      <c r="T748" s="6"/>
      <c r="U748" s="6"/>
      <c r="V748" s="6"/>
      <c r="W748" s="6"/>
      <c r="X748" s="6"/>
      <c r="Y748" s="6"/>
      <c r="Z748" s="6"/>
      <c r="AA748" s="6"/>
      <c r="AB748" s="6"/>
      <c r="AC748" s="6"/>
      <c r="AD748" s="6"/>
      <c r="AE748" s="6"/>
      <c r="AF748" s="6"/>
      <c r="AG748" s="6"/>
      <c r="AH748" s="6"/>
      <c r="AI748" s="6"/>
      <c r="AJ748" s="6"/>
      <c r="AK748" s="6"/>
      <c r="AL748" s="6"/>
      <c r="AM748" s="6"/>
    </row>
    <row r="749" spans="16:39" s="4" customFormat="1" ht="15" customHeight="1" x14ac:dyDescent="0.2">
      <c r="P749" s="5"/>
      <c r="R749" s="173"/>
      <c r="T749" s="6"/>
      <c r="U749" s="6"/>
      <c r="V749" s="6"/>
      <c r="W749" s="6"/>
      <c r="X749" s="6"/>
      <c r="Y749" s="6"/>
      <c r="Z749" s="6"/>
      <c r="AA749" s="6"/>
      <c r="AB749" s="6"/>
      <c r="AC749" s="6"/>
      <c r="AD749" s="6"/>
      <c r="AE749" s="6"/>
      <c r="AF749" s="6"/>
      <c r="AG749" s="6"/>
      <c r="AH749" s="6"/>
      <c r="AI749" s="6"/>
      <c r="AJ749" s="6"/>
      <c r="AK749" s="6"/>
      <c r="AL749" s="6"/>
      <c r="AM749" s="6"/>
    </row>
    <row r="750" spans="16:39" s="4" customFormat="1" ht="15" customHeight="1" x14ac:dyDescent="0.2">
      <c r="P750" s="5"/>
      <c r="R750" s="173"/>
      <c r="T750" s="6"/>
      <c r="U750" s="6"/>
      <c r="V750" s="6"/>
      <c r="W750" s="6"/>
      <c r="X750" s="6"/>
      <c r="Y750" s="6"/>
      <c r="Z750" s="6"/>
      <c r="AA750" s="6"/>
      <c r="AB750" s="6"/>
      <c r="AC750" s="6"/>
      <c r="AD750" s="6"/>
      <c r="AE750" s="6"/>
      <c r="AF750" s="6"/>
      <c r="AG750" s="6"/>
      <c r="AH750" s="6"/>
      <c r="AI750" s="6"/>
      <c r="AJ750" s="6"/>
      <c r="AK750" s="6"/>
      <c r="AL750" s="6"/>
      <c r="AM750" s="6"/>
    </row>
    <row r="751" spans="16:39" s="4" customFormat="1" ht="15" customHeight="1" x14ac:dyDescent="0.2">
      <c r="P751" s="5"/>
      <c r="R751" s="173"/>
      <c r="T751" s="6"/>
      <c r="U751" s="6"/>
      <c r="V751" s="6"/>
      <c r="W751" s="6"/>
      <c r="X751" s="6"/>
      <c r="Y751" s="6"/>
      <c r="Z751" s="6"/>
      <c r="AA751" s="6"/>
      <c r="AB751" s="6"/>
      <c r="AC751" s="6"/>
      <c r="AD751" s="6"/>
      <c r="AE751" s="6"/>
      <c r="AF751" s="6"/>
      <c r="AG751" s="6"/>
      <c r="AH751" s="6"/>
      <c r="AI751" s="6"/>
      <c r="AJ751" s="6"/>
      <c r="AK751" s="6"/>
      <c r="AL751" s="6"/>
      <c r="AM751" s="6"/>
    </row>
    <row r="752" spans="16:39" s="4" customFormat="1" ht="15" customHeight="1" x14ac:dyDescent="0.2">
      <c r="P752" s="5"/>
      <c r="R752" s="173"/>
      <c r="T752" s="6"/>
      <c r="U752" s="6"/>
      <c r="V752" s="6"/>
      <c r="W752" s="6"/>
      <c r="X752" s="6"/>
      <c r="Y752" s="6"/>
      <c r="Z752" s="6"/>
      <c r="AA752" s="6"/>
      <c r="AB752" s="6"/>
      <c r="AC752" s="6"/>
      <c r="AD752" s="6"/>
      <c r="AE752" s="6"/>
      <c r="AF752" s="6"/>
      <c r="AG752" s="6"/>
      <c r="AH752" s="6"/>
      <c r="AI752" s="6"/>
      <c r="AJ752" s="6"/>
      <c r="AK752" s="6"/>
      <c r="AL752" s="6"/>
      <c r="AM752" s="6"/>
    </row>
    <row r="753" spans="16:39" s="4" customFormat="1" ht="15" customHeight="1" x14ac:dyDescent="0.2">
      <c r="P753" s="5"/>
      <c r="R753" s="173"/>
      <c r="T753" s="6"/>
      <c r="U753" s="6"/>
      <c r="V753" s="6"/>
      <c r="W753" s="6"/>
      <c r="X753" s="6"/>
      <c r="Y753" s="6"/>
      <c r="Z753" s="6"/>
      <c r="AA753" s="6"/>
      <c r="AB753" s="6"/>
      <c r="AC753" s="6"/>
      <c r="AD753" s="6"/>
      <c r="AE753" s="6"/>
      <c r="AF753" s="6"/>
      <c r="AG753" s="6"/>
      <c r="AH753" s="6"/>
      <c r="AI753" s="6"/>
      <c r="AJ753" s="6"/>
      <c r="AK753" s="6"/>
      <c r="AL753" s="6"/>
      <c r="AM753" s="6"/>
    </row>
    <row r="754" spans="16:39" s="4" customFormat="1" ht="15" customHeight="1" x14ac:dyDescent="0.2">
      <c r="P754" s="5"/>
      <c r="R754" s="173"/>
      <c r="T754" s="6"/>
      <c r="U754" s="6"/>
      <c r="V754" s="6"/>
      <c r="W754" s="6"/>
      <c r="X754" s="6"/>
      <c r="Y754" s="6"/>
      <c r="Z754" s="6"/>
      <c r="AA754" s="6"/>
      <c r="AB754" s="6"/>
      <c r="AC754" s="6"/>
      <c r="AD754" s="6"/>
      <c r="AE754" s="6"/>
      <c r="AF754" s="6"/>
      <c r="AG754" s="6"/>
      <c r="AH754" s="6"/>
      <c r="AI754" s="6"/>
      <c r="AJ754" s="6"/>
      <c r="AK754" s="6"/>
      <c r="AL754" s="6"/>
      <c r="AM754" s="6"/>
    </row>
    <row r="755" spans="16:39" s="4" customFormat="1" ht="15" customHeight="1" x14ac:dyDescent="0.2">
      <c r="P755" s="5"/>
      <c r="R755" s="173"/>
      <c r="T755" s="6"/>
      <c r="U755" s="6"/>
      <c r="V755" s="6"/>
      <c r="W755" s="6"/>
      <c r="X755" s="6"/>
      <c r="Y755" s="6"/>
      <c r="Z755" s="6"/>
      <c r="AA755" s="6"/>
      <c r="AB755" s="6"/>
      <c r="AC755" s="6"/>
      <c r="AD755" s="6"/>
      <c r="AE755" s="6"/>
      <c r="AF755" s="6"/>
      <c r="AG755" s="6"/>
      <c r="AH755" s="6"/>
      <c r="AI755" s="6"/>
      <c r="AJ755" s="6"/>
      <c r="AK755" s="6"/>
      <c r="AL755" s="6"/>
      <c r="AM755" s="6"/>
    </row>
    <row r="756" spans="16:39" s="4" customFormat="1" ht="15" customHeight="1" x14ac:dyDescent="0.2">
      <c r="P756" s="5"/>
      <c r="R756" s="173"/>
      <c r="T756" s="6"/>
      <c r="U756" s="6"/>
      <c r="V756" s="6"/>
      <c r="W756" s="6"/>
      <c r="X756" s="6"/>
      <c r="Y756" s="6"/>
      <c r="Z756" s="6"/>
      <c r="AA756" s="6"/>
      <c r="AB756" s="6"/>
      <c r="AC756" s="6"/>
      <c r="AD756" s="6"/>
      <c r="AE756" s="6"/>
      <c r="AF756" s="6"/>
      <c r="AG756" s="6"/>
      <c r="AH756" s="6"/>
      <c r="AI756" s="6"/>
      <c r="AJ756" s="6"/>
      <c r="AK756" s="6"/>
      <c r="AL756" s="6"/>
      <c r="AM756" s="6"/>
    </row>
    <row r="757" spans="16:39" s="4" customFormat="1" ht="15" customHeight="1" x14ac:dyDescent="0.2">
      <c r="P757" s="5"/>
      <c r="R757" s="173"/>
      <c r="T757" s="6"/>
      <c r="U757" s="6"/>
      <c r="V757" s="6"/>
      <c r="W757" s="6"/>
      <c r="X757" s="6"/>
      <c r="Y757" s="6"/>
      <c r="Z757" s="6"/>
      <c r="AA757" s="6"/>
      <c r="AB757" s="6"/>
      <c r="AC757" s="6"/>
      <c r="AD757" s="6"/>
      <c r="AE757" s="6"/>
      <c r="AF757" s="6"/>
      <c r="AG757" s="6"/>
      <c r="AH757" s="6"/>
      <c r="AI757" s="6"/>
      <c r="AJ757" s="6"/>
      <c r="AK757" s="6"/>
      <c r="AL757" s="6"/>
      <c r="AM757" s="6"/>
    </row>
    <row r="758" spans="16:39" s="4" customFormat="1" ht="15" customHeight="1" x14ac:dyDescent="0.2">
      <c r="P758" s="5"/>
      <c r="R758" s="173"/>
      <c r="T758" s="6"/>
      <c r="U758" s="6"/>
      <c r="V758" s="6"/>
      <c r="W758" s="6"/>
      <c r="X758" s="6"/>
      <c r="Y758" s="6"/>
      <c r="Z758" s="6"/>
      <c r="AA758" s="6"/>
      <c r="AB758" s="6"/>
      <c r="AC758" s="6"/>
      <c r="AD758" s="6"/>
      <c r="AE758" s="6"/>
      <c r="AF758" s="6"/>
      <c r="AG758" s="6"/>
      <c r="AH758" s="6"/>
      <c r="AI758" s="6"/>
      <c r="AJ758" s="6"/>
      <c r="AK758" s="6"/>
      <c r="AL758" s="6"/>
      <c r="AM758" s="6"/>
    </row>
    <row r="759" spans="16:39" s="4" customFormat="1" ht="15" customHeight="1" x14ac:dyDescent="0.2">
      <c r="P759" s="5"/>
      <c r="R759" s="173"/>
      <c r="T759" s="6"/>
      <c r="U759" s="6"/>
      <c r="V759" s="6"/>
      <c r="W759" s="6"/>
      <c r="X759" s="6"/>
      <c r="Y759" s="6"/>
      <c r="Z759" s="6"/>
      <c r="AA759" s="6"/>
      <c r="AB759" s="6"/>
      <c r="AC759" s="6"/>
      <c r="AD759" s="6"/>
      <c r="AE759" s="6"/>
      <c r="AF759" s="6"/>
      <c r="AG759" s="6"/>
      <c r="AH759" s="6"/>
      <c r="AI759" s="6"/>
      <c r="AJ759" s="6"/>
      <c r="AK759" s="6"/>
      <c r="AL759" s="6"/>
      <c r="AM759" s="6"/>
    </row>
    <row r="760" spans="16:39" s="4" customFormat="1" ht="15" customHeight="1" x14ac:dyDescent="0.2">
      <c r="P760" s="5"/>
      <c r="R760" s="173"/>
      <c r="T760" s="6"/>
      <c r="U760" s="6"/>
      <c r="V760" s="6"/>
      <c r="W760" s="6"/>
      <c r="X760" s="6"/>
      <c r="Y760" s="6"/>
      <c r="Z760" s="6"/>
      <c r="AA760" s="6"/>
      <c r="AB760" s="6"/>
      <c r="AC760" s="6"/>
      <c r="AD760" s="6"/>
      <c r="AE760" s="6"/>
      <c r="AF760" s="6"/>
      <c r="AG760" s="6"/>
      <c r="AH760" s="6"/>
      <c r="AI760" s="6"/>
      <c r="AJ760" s="6"/>
      <c r="AK760" s="6"/>
      <c r="AL760" s="6"/>
      <c r="AM760" s="6"/>
    </row>
    <row r="761" spans="16:39" s="4" customFormat="1" ht="15" customHeight="1" x14ac:dyDescent="0.2">
      <c r="P761" s="5"/>
      <c r="R761" s="173"/>
      <c r="T761" s="6"/>
      <c r="U761" s="6"/>
      <c r="V761" s="6"/>
      <c r="W761" s="6"/>
      <c r="X761" s="6"/>
      <c r="Y761" s="6"/>
      <c r="Z761" s="6"/>
      <c r="AA761" s="6"/>
      <c r="AB761" s="6"/>
      <c r="AC761" s="6"/>
      <c r="AD761" s="6"/>
      <c r="AE761" s="6"/>
      <c r="AF761" s="6"/>
      <c r="AG761" s="6"/>
      <c r="AH761" s="6"/>
      <c r="AI761" s="6"/>
      <c r="AJ761" s="6"/>
      <c r="AK761" s="6"/>
      <c r="AL761" s="6"/>
      <c r="AM761" s="6"/>
    </row>
    <row r="762" spans="16:39" s="4" customFormat="1" ht="15" customHeight="1" x14ac:dyDescent="0.2">
      <c r="P762" s="5"/>
      <c r="R762" s="173"/>
      <c r="T762" s="6"/>
      <c r="U762" s="6"/>
      <c r="V762" s="6"/>
      <c r="W762" s="6"/>
      <c r="X762" s="6"/>
      <c r="Y762" s="6"/>
      <c r="Z762" s="6"/>
      <c r="AA762" s="6"/>
      <c r="AB762" s="6"/>
      <c r="AC762" s="6"/>
      <c r="AD762" s="6"/>
      <c r="AE762" s="6"/>
      <c r="AF762" s="6"/>
      <c r="AG762" s="6"/>
      <c r="AH762" s="6"/>
      <c r="AI762" s="6"/>
      <c r="AJ762" s="6"/>
      <c r="AK762" s="6"/>
      <c r="AL762" s="6"/>
      <c r="AM762" s="6"/>
    </row>
    <row r="763" spans="16:39" s="4" customFormat="1" ht="15" customHeight="1" x14ac:dyDescent="0.2">
      <c r="P763" s="5"/>
      <c r="R763" s="173"/>
      <c r="T763" s="6"/>
      <c r="U763" s="6"/>
      <c r="V763" s="6"/>
      <c r="W763" s="6"/>
      <c r="X763" s="6"/>
      <c r="Y763" s="6"/>
      <c r="Z763" s="6"/>
      <c r="AA763" s="6"/>
      <c r="AB763" s="6"/>
      <c r="AC763" s="6"/>
      <c r="AD763" s="6"/>
      <c r="AE763" s="6"/>
      <c r="AF763" s="6"/>
      <c r="AG763" s="6"/>
      <c r="AH763" s="6"/>
      <c r="AI763" s="6"/>
      <c r="AJ763" s="6"/>
      <c r="AK763" s="6"/>
      <c r="AL763" s="6"/>
      <c r="AM763" s="6"/>
    </row>
    <row r="764" spans="16:39" s="4" customFormat="1" ht="15" customHeight="1" x14ac:dyDescent="0.2">
      <c r="P764" s="5"/>
      <c r="R764" s="173"/>
      <c r="T764" s="6"/>
      <c r="U764" s="6"/>
      <c r="V764" s="6"/>
      <c r="W764" s="6"/>
      <c r="X764" s="6"/>
      <c r="Y764" s="6"/>
      <c r="Z764" s="6"/>
      <c r="AA764" s="6"/>
      <c r="AB764" s="6"/>
      <c r="AC764" s="6"/>
      <c r="AD764" s="6"/>
      <c r="AE764" s="6"/>
      <c r="AF764" s="6"/>
      <c r="AG764" s="6"/>
      <c r="AH764" s="6"/>
      <c r="AI764" s="6"/>
      <c r="AJ764" s="6"/>
      <c r="AK764" s="6"/>
      <c r="AL764" s="6"/>
      <c r="AM764" s="6"/>
    </row>
    <row r="765" spans="16:39" s="4" customFormat="1" ht="15" customHeight="1" x14ac:dyDescent="0.2">
      <c r="P765" s="5"/>
      <c r="R765" s="173"/>
      <c r="T765" s="6"/>
      <c r="U765" s="6"/>
      <c r="V765" s="6"/>
      <c r="W765" s="6"/>
      <c r="X765" s="6"/>
      <c r="Y765" s="6"/>
      <c r="Z765" s="6"/>
      <c r="AA765" s="6"/>
      <c r="AB765" s="6"/>
      <c r="AC765" s="6"/>
      <c r="AD765" s="6"/>
      <c r="AE765" s="6"/>
      <c r="AF765" s="6"/>
      <c r="AG765" s="6"/>
      <c r="AH765" s="6"/>
      <c r="AI765" s="6"/>
      <c r="AJ765" s="6"/>
      <c r="AK765" s="6"/>
      <c r="AL765" s="6"/>
      <c r="AM765" s="6"/>
    </row>
    <row r="766" spans="16:39" s="4" customFormat="1" ht="15" customHeight="1" x14ac:dyDescent="0.2">
      <c r="P766" s="5"/>
      <c r="R766" s="173"/>
      <c r="T766" s="6"/>
      <c r="U766" s="6"/>
      <c r="V766" s="6"/>
      <c r="W766" s="6"/>
      <c r="X766" s="6"/>
      <c r="Y766" s="6"/>
      <c r="Z766" s="6"/>
      <c r="AA766" s="6"/>
      <c r="AB766" s="6"/>
      <c r="AC766" s="6"/>
      <c r="AD766" s="6"/>
      <c r="AE766" s="6"/>
      <c r="AF766" s="6"/>
      <c r="AG766" s="6"/>
      <c r="AH766" s="6"/>
      <c r="AI766" s="6"/>
      <c r="AJ766" s="6"/>
      <c r="AK766" s="6"/>
      <c r="AL766" s="6"/>
      <c r="AM766" s="6"/>
    </row>
    <row r="767" spans="16:39" s="4" customFormat="1" ht="15" customHeight="1" x14ac:dyDescent="0.2">
      <c r="P767" s="5"/>
      <c r="R767" s="173"/>
      <c r="T767" s="6"/>
      <c r="U767" s="6"/>
      <c r="V767" s="6"/>
      <c r="W767" s="6"/>
      <c r="X767" s="6"/>
      <c r="Y767" s="6"/>
      <c r="Z767" s="6"/>
      <c r="AA767" s="6"/>
      <c r="AB767" s="6"/>
      <c r="AC767" s="6"/>
      <c r="AD767" s="6"/>
      <c r="AE767" s="6"/>
      <c r="AF767" s="6"/>
      <c r="AG767" s="6"/>
      <c r="AH767" s="6"/>
      <c r="AI767" s="6"/>
      <c r="AJ767" s="6"/>
      <c r="AK767" s="6"/>
      <c r="AL767" s="6"/>
      <c r="AM767" s="6"/>
    </row>
    <row r="768" spans="16:39" s="4" customFormat="1" ht="15" customHeight="1" x14ac:dyDescent="0.2">
      <c r="P768" s="5"/>
      <c r="R768" s="173"/>
      <c r="T768" s="6"/>
      <c r="U768" s="6"/>
      <c r="V768" s="6"/>
      <c r="W768" s="6"/>
      <c r="X768" s="6"/>
      <c r="Y768" s="6"/>
      <c r="Z768" s="6"/>
      <c r="AA768" s="6"/>
      <c r="AB768" s="6"/>
      <c r="AC768" s="6"/>
      <c r="AD768" s="6"/>
      <c r="AE768" s="6"/>
      <c r="AF768" s="6"/>
      <c r="AG768" s="6"/>
      <c r="AH768" s="6"/>
      <c r="AI768" s="6"/>
      <c r="AJ768" s="6"/>
      <c r="AK768" s="6"/>
      <c r="AL768" s="6"/>
      <c r="AM768" s="6"/>
    </row>
    <row r="769" spans="16:39" s="4" customFormat="1" ht="15" customHeight="1" x14ac:dyDescent="0.2">
      <c r="P769" s="5"/>
      <c r="R769" s="173"/>
      <c r="T769" s="6"/>
      <c r="U769" s="6"/>
      <c r="V769" s="6"/>
      <c r="W769" s="6"/>
      <c r="X769" s="6"/>
      <c r="Y769" s="6"/>
      <c r="Z769" s="6"/>
      <c r="AA769" s="6"/>
      <c r="AB769" s="6"/>
      <c r="AC769" s="6"/>
      <c r="AD769" s="6"/>
      <c r="AE769" s="6"/>
      <c r="AF769" s="6"/>
      <c r="AG769" s="6"/>
      <c r="AH769" s="6"/>
      <c r="AI769" s="6"/>
      <c r="AJ769" s="6"/>
      <c r="AK769" s="6"/>
      <c r="AL769" s="6"/>
      <c r="AM769" s="6"/>
    </row>
    <row r="770" spans="16:39" s="4" customFormat="1" ht="15" customHeight="1" x14ac:dyDescent="0.2">
      <c r="P770" s="5"/>
      <c r="R770" s="173"/>
      <c r="T770" s="6"/>
      <c r="U770" s="6"/>
      <c r="V770" s="6"/>
      <c r="W770" s="6"/>
      <c r="X770" s="6"/>
      <c r="Y770" s="6"/>
      <c r="Z770" s="6"/>
      <c r="AA770" s="6"/>
      <c r="AB770" s="6"/>
      <c r="AC770" s="6"/>
      <c r="AD770" s="6"/>
      <c r="AE770" s="6"/>
      <c r="AF770" s="6"/>
      <c r="AG770" s="6"/>
      <c r="AH770" s="6"/>
      <c r="AI770" s="6"/>
      <c r="AJ770" s="6"/>
      <c r="AK770" s="6"/>
      <c r="AL770" s="6"/>
      <c r="AM770" s="6"/>
    </row>
    <row r="771" spans="16:39" s="4" customFormat="1" ht="15" customHeight="1" x14ac:dyDescent="0.2">
      <c r="P771" s="5"/>
      <c r="R771" s="173"/>
      <c r="T771" s="6"/>
      <c r="U771" s="6"/>
      <c r="V771" s="6"/>
      <c r="W771" s="6"/>
      <c r="X771" s="6"/>
      <c r="Y771" s="6"/>
      <c r="Z771" s="6"/>
      <c r="AA771" s="6"/>
      <c r="AB771" s="6"/>
      <c r="AC771" s="6"/>
      <c r="AD771" s="6"/>
      <c r="AE771" s="6"/>
      <c r="AF771" s="6"/>
      <c r="AG771" s="6"/>
      <c r="AH771" s="6"/>
      <c r="AI771" s="6"/>
      <c r="AJ771" s="6"/>
      <c r="AK771" s="6"/>
      <c r="AL771" s="6"/>
      <c r="AM771" s="6"/>
    </row>
    <row r="772" spans="16:39" s="4" customFormat="1" ht="15" customHeight="1" x14ac:dyDescent="0.2">
      <c r="P772" s="5"/>
      <c r="R772" s="173"/>
      <c r="T772" s="6"/>
      <c r="U772" s="6"/>
      <c r="V772" s="6"/>
      <c r="W772" s="6"/>
      <c r="X772" s="6"/>
      <c r="Y772" s="6"/>
      <c r="Z772" s="6"/>
      <c r="AA772" s="6"/>
      <c r="AB772" s="6"/>
      <c r="AC772" s="6"/>
      <c r="AD772" s="6"/>
      <c r="AE772" s="6"/>
      <c r="AF772" s="6"/>
      <c r="AG772" s="6"/>
      <c r="AH772" s="6"/>
      <c r="AI772" s="6"/>
      <c r="AJ772" s="6"/>
      <c r="AK772" s="6"/>
      <c r="AL772" s="6"/>
      <c r="AM772" s="6"/>
    </row>
    <row r="773" spans="16:39" s="4" customFormat="1" ht="15" customHeight="1" x14ac:dyDescent="0.2">
      <c r="P773" s="5"/>
      <c r="R773" s="173"/>
      <c r="T773" s="6"/>
      <c r="U773" s="6"/>
      <c r="V773" s="6"/>
      <c r="W773" s="6"/>
      <c r="X773" s="6"/>
      <c r="Y773" s="6"/>
      <c r="Z773" s="6"/>
      <c r="AA773" s="6"/>
      <c r="AB773" s="6"/>
      <c r="AC773" s="6"/>
      <c r="AD773" s="6"/>
      <c r="AE773" s="6"/>
      <c r="AF773" s="6"/>
      <c r="AG773" s="6"/>
      <c r="AH773" s="6"/>
      <c r="AI773" s="6"/>
      <c r="AJ773" s="6"/>
      <c r="AK773" s="6"/>
      <c r="AL773" s="6"/>
      <c r="AM773" s="6"/>
    </row>
    <row r="774" spans="16:39" s="4" customFormat="1" ht="15" customHeight="1" x14ac:dyDescent="0.2">
      <c r="P774" s="5"/>
      <c r="R774" s="173"/>
      <c r="T774" s="6"/>
      <c r="U774" s="6"/>
      <c r="V774" s="6"/>
      <c r="W774" s="6"/>
      <c r="X774" s="6"/>
      <c r="Y774" s="6"/>
      <c r="Z774" s="6"/>
      <c r="AA774" s="6"/>
      <c r="AB774" s="6"/>
      <c r="AC774" s="6"/>
      <c r="AD774" s="6"/>
      <c r="AE774" s="6"/>
      <c r="AF774" s="6"/>
      <c r="AG774" s="6"/>
      <c r="AH774" s="6"/>
      <c r="AI774" s="6"/>
      <c r="AJ774" s="6"/>
      <c r="AK774" s="6"/>
      <c r="AL774" s="6"/>
      <c r="AM774" s="6"/>
    </row>
    <row r="775" spans="16:39" s="4" customFormat="1" ht="15" customHeight="1" x14ac:dyDescent="0.2">
      <c r="P775" s="5"/>
      <c r="R775" s="173"/>
      <c r="T775" s="6"/>
      <c r="U775" s="6"/>
      <c r="V775" s="6"/>
      <c r="W775" s="6"/>
      <c r="X775" s="6"/>
      <c r="Y775" s="6"/>
      <c r="Z775" s="6"/>
      <c r="AA775" s="6"/>
      <c r="AB775" s="6"/>
      <c r="AC775" s="6"/>
      <c r="AD775" s="6"/>
      <c r="AE775" s="6"/>
      <c r="AF775" s="6"/>
      <c r="AG775" s="6"/>
      <c r="AH775" s="6"/>
      <c r="AI775" s="6"/>
      <c r="AJ775" s="6"/>
      <c r="AK775" s="6"/>
      <c r="AL775" s="6"/>
      <c r="AM775" s="6"/>
    </row>
    <row r="776" spans="16:39" s="4" customFormat="1" ht="15" customHeight="1" x14ac:dyDescent="0.2">
      <c r="P776" s="5"/>
      <c r="R776" s="173"/>
      <c r="T776" s="6"/>
      <c r="U776" s="6"/>
      <c r="V776" s="6"/>
      <c r="W776" s="6"/>
      <c r="X776" s="6"/>
      <c r="Y776" s="6"/>
      <c r="Z776" s="6"/>
      <c r="AA776" s="6"/>
      <c r="AB776" s="6"/>
      <c r="AC776" s="6"/>
      <c r="AD776" s="6"/>
      <c r="AE776" s="6"/>
      <c r="AF776" s="6"/>
      <c r="AG776" s="6"/>
      <c r="AH776" s="6"/>
      <c r="AI776" s="6"/>
      <c r="AJ776" s="6"/>
      <c r="AK776" s="6"/>
      <c r="AL776" s="6"/>
      <c r="AM776" s="6"/>
    </row>
    <row r="777" spans="16:39" s="4" customFormat="1" ht="15" customHeight="1" x14ac:dyDescent="0.2">
      <c r="P777" s="5"/>
      <c r="R777" s="173"/>
      <c r="T777" s="6"/>
      <c r="U777" s="6"/>
      <c r="V777" s="6"/>
      <c r="W777" s="6"/>
      <c r="X777" s="6"/>
      <c r="Y777" s="6"/>
      <c r="Z777" s="6"/>
      <c r="AA777" s="6"/>
      <c r="AB777" s="6"/>
      <c r="AC777" s="6"/>
      <c r="AD777" s="6"/>
      <c r="AE777" s="6"/>
      <c r="AF777" s="6"/>
      <c r="AG777" s="6"/>
      <c r="AH777" s="6"/>
      <c r="AI777" s="6"/>
      <c r="AJ777" s="6"/>
      <c r="AK777" s="6"/>
      <c r="AL777" s="6"/>
      <c r="AM777" s="6"/>
    </row>
    <row r="778" spans="16:39" s="4" customFormat="1" ht="15" customHeight="1" x14ac:dyDescent="0.2">
      <c r="P778" s="5"/>
      <c r="R778" s="173"/>
      <c r="T778" s="6"/>
      <c r="U778" s="6"/>
      <c r="V778" s="6"/>
      <c r="W778" s="6"/>
      <c r="X778" s="6"/>
      <c r="Y778" s="6"/>
      <c r="Z778" s="6"/>
      <c r="AA778" s="6"/>
      <c r="AB778" s="6"/>
      <c r="AC778" s="6"/>
      <c r="AD778" s="6"/>
      <c r="AE778" s="6"/>
      <c r="AF778" s="6"/>
      <c r="AG778" s="6"/>
      <c r="AH778" s="6"/>
      <c r="AI778" s="6"/>
      <c r="AJ778" s="6"/>
      <c r="AK778" s="6"/>
      <c r="AL778" s="6"/>
      <c r="AM778" s="6"/>
    </row>
    <row r="779" spans="16:39" s="4" customFormat="1" ht="15" customHeight="1" x14ac:dyDescent="0.2">
      <c r="P779" s="5"/>
      <c r="R779" s="173"/>
      <c r="T779" s="6"/>
      <c r="U779" s="6"/>
      <c r="V779" s="6"/>
      <c r="W779" s="6"/>
      <c r="X779" s="6"/>
      <c r="Y779" s="6"/>
      <c r="Z779" s="6"/>
      <c r="AA779" s="6"/>
      <c r="AB779" s="6"/>
      <c r="AC779" s="6"/>
      <c r="AD779" s="6"/>
      <c r="AE779" s="6"/>
      <c r="AF779" s="6"/>
      <c r="AG779" s="6"/>
      <c r="AH779" s="6"/>
      <c r="AI779" s="6"/>
      <c r="AJ779" s="6"/>
      <c r="AK779" s="6"/>
      <c r="AL779" s="6"/>
      <c r="AM779" s="6"/>
    </row>
    <row r="780" spans="16:39" s="4" customFormat="1" ht="15" customHeight="1" x14ac:dyDescent="0.2">
      <c r="P780" s="5"/>
      <c r="R780" s="173"/>
      <c r="T780" s="6"/>
      <c r="U780" s="6"/>
      <c r="V780" s="6"/>
      <c r="W780" s="6"/>
      <c r="X780" s="6"/>
      <c r="Y780" s="6"/>
      <c r="Z780" s="6"/>
      <c r="AA780" s="6"/>
      <c r="AB780" s="6"/>
      <c r="AC780" s="6"/>
      <c r="AD780" s="6"/>
      <c r="AE780" s="6"/>
      <c r="AF780" s="6"/>
      <c r="AG780" s="6"/>
      <c r="AH780" s="6"/>
      <c r="AI780" s="6"/>
      <c r="AJ780" s="6"/>
      <c r="AK780" s="6"/>
      <c r="AL780" s="6"/>
      <c r="AM780" s="6"/>
    </row>
    <row r="781" spans="16:39" s="4" customFormat="1" ht="15" customHeight="1" x14ac:dyDescent="0.2">
      <c r="P781" s="5"/>
      <c r="R781" s="173"/>
      <c r="T781" s="6"/>
      <c r="U781" s="6"/>
      <c r="V781" s="6"/>
      <c r="W781" s="6"/>
      <c r="X781" s="6"/>
      <c r="Y781" s="6"/>
      <c r="Z781" s="6"/>
      <c r="AA781" s="6"/>
      <c r="AB781" s="6"/>
      <c r="AC781" s="6"/>
      <c r="AD781" s="6"/>
      <c r="AE781" s="6"/>
      <c r="AF781" s="6"/>
      <c r="AG781" s="6"/>
      <c r="AH781" s="6"/>
      <c r="AI781" s="6"/>
      <c r="AJ781" s="6"/>
      <c r="AK781" s="6"/>
      <c r="AL781" s="6"/>
      <c r="AM781" s="6"/>
    </row>
    <row r="782" spans="16:39" s="4" customFormat="1" ht="15" customHeight="1" x14ac:dyDescent="0.2">
      <c r="P782" s="5"/>
      <c r="R782" s="173"/>
      <c r="T782" s="6"/>
      <c r="U782" s="6"/>
      <c r="V782" s="6"/>
      <c r="W782" s="6"/>
      <c r="X782" s="6"/>
      <c r="Y782" s="6"/>
      <c r="Z782" s="6"/>
      <c r="AA782" s="6"/>
      <c r="AB782" s="6"/>
      <c r="AC782" s="6"/>
      <c r="AD782" s="6"/>
      <c r="AE782" s="6"/>
      <c r="AF782" s="6"/>
      <c r="AG782" s="6"/>
      <c r="AH782" s="6"/>
      <c r="AI782" s="6"/>
      <c r="AJ782" s="6"/>
      <c r="AK782" s="6"/>
      <c r="AL782" s="6"/>
      <c r="AM782" s="6"/>
    </row>
    <row r="783" spans="16:39" s="4" customFormat="1" ht="15" customHeight="1" x14ac:dyDescent="0.2">
      <c r="P783" s="5"/>
      <c r="R783" s="173"/>
      <c r="T783" s="6"/>
      <c r="U783" s="6"/>
      <c r="V783" s="6"/>
      <c r="W783" s="6"/>
      <c r="X783" s="6"/>
      <c r="Y783" s="6"/>
      <c r="Z783" s="6"/>
      <c r="AA783" s="6"/>
      <c r="AB783" s="6"/>
      <c r="AC783" s="6"/>
      <c r="AD783" s="6"/>
      <c r="AE783" s="6"/>
      <c r="AF783" s="6"/>
      <c r="AG783" s="6"/>
      <c r="AH783" s="6"/>
      <c r="AI783" s="6"/>
      <c r="AJ783" s="6"/>
      <c r="AK783" s="6"/>
      <c r="AL783" s="6"/>
      <c r="AM783" s="6"/>
    </row>
    <row r="784" spans="16:39" s="4" customFormat="1" ht="15" customHeight="1" x14ac:dyDescent="0.2">
      <c r="P784" s="5"/>
      <c r="R784" s="173"/>
      <c r="T784" s="6"/>
      <c r="U784" s="6"/>
      <c r="V784" s="6"/>
      <c r="W784" s="6"/>
      <c r="X784" s="6"/>
      <c r="Y784" s="6"/>
      <c r="Z784" s="6"/>
      <c r="AA784" s="6"/>
      <c r="AB784" s="6"/>
      <c r="AC784" s="6"/>
      <c r="AD784" s="6"/>
      <c r="AE784" s="6"/>
      <c r="AF784" s="6"/>
      <c r="AG784" s="6"/>
      <c r="AH784" s="6"/>
      <c r="AI784" s="6"/>
      <c r="AJ784" s="6"/>
      <c r="AK784" s="6"/>
      <c r="AL784" s="6"/>
      <c r="AM784" s="6"/>
    </row>
    <row r="785" spans="16:39" s="4" customFormat="1" ht="15" customHeight="1" x14ac:dyDescent="0.2">
      <c r="P785" s="5"/>
      <c r="R785" s="173"/>
      <c r="T785" s="6"/>
      <c r="U785" s="6"/>
      <c r="V785" s="6"/>
      <c r="W785" s="6"/>
      <c r="X785" s="6"/>
      <c r="Y785" s="6"/>
      <c r="Z785" s="6"/>
      <c r="AA785" s="6"/>
      <c r="AB785" s="6"/>
      <c r="AC785" s="6"/>
      <c r="AD785" s="6"/>
      <c r="AE785" s="6"/>
      <c r="AF785" s="6"/>
      <c r="AG785" s="6"/>
      <c r="AH785" s="6"/>
      <c r="AI785" s="6"/>
      <c r="AJ785" s="6"/>
      <c r="AK785" s="6"/>
      <c r="AL785" s="6"/>
      <c r="AM785" s="6"/>
    </row>
    <row r="786" spans="16:39" s="4" customFormat="1" ht="15" customHeight="1" x14ac:dyDescent="0.2">
      <c r="P786" s="5"/>
      <c r="R786" s="173"/>
      <c r="T786" s="6"/>
      <c r="U786" s="6"/>
      <c r="V786" s="6"/>
      <c r="W786" s="6"/>
      <c r="X786" s="6"/>
      <c r="Y786" s="6"/>
      <c r="Z786" s="6"/>
      <c r="AA786" s="6"/>
      <c r="AB786" s="6"/>
      <c r="AC786" s="6"/>
      <c r="AD786" s="6"/>
      <c r="AE786" s="6"/>
      <c r="AF786" s="6"/>
      <c r="AG786" s="6"/>
      <c r="AH786" s="6"/>
      <c r="AI786" s="6"/>
      <c r="AJ786" s="6"/>
      <c r="AK786" s="6"/>
      <c r="AL786" s="6"/>
      <c r="AM786" s="6"/>
    </row>
    <row r="787" spans="16:39" s="4" customFormat="1" ht="15" customHeight="1" x14ac:dyDescent="0.2">
      <c r="P787" s="5"/>
      <c r="R787" s="173"/>
      <c r="T787" s="6"/>
      <c r="U787" s="6"/>
      <c r="V787" s="6"/>
      <c r="W787" s="6"/>
      <c r="X787" s="6"/>
      <c r="Y787" s="6"/>
      <c r="Z787" s="6"/>
      <c r="AA787" s="6"/>
      <c r="AB787" s="6"/>
      <c r="AC787" s="6"/>
      <c r="AD787" s="6"/>
      <c r="AE787" s="6"/>
      <c r="AF787" s="6"/>
      <c r="AG787" s="6"/>
      <c r="AH787" s="6"/>
      <c r="AI787" s="6"/>
      <c r="AJ787" s="6"/>
      <c r="AK787" s="6"/>
      <c r="AL787" s="6"/>
      <c r="AM787" s="6"/>
    </row>
    <row r="788" spans="16:39" s="4" customFormat="1" ht="15" customHeight="1" x14ac:dyDescent="0.2">
      <c r="P788" s="5"/>
      <c r="R788" s="173"/>
      <c r="T788" s="6"/>
      <c r="U788" s="6"/>
      <c r="V788" s="6"/>
      <c r="W788" s="6"/>
      <c r="X788" s="6"/>
      <c r="Y788" s="6"/>
      <c r="Z788" s="6"/>
      <c r="AA788" s="6"/>
      <c r="AB788" s="6"/>
      <c r="AC788" s="6"/>
      <c r="AD788" s="6"/>
      <c r="AE788" s="6"/>
      <c r="AF788" s="6"/>
      <c r="AG788" s="6"/>
      <c r="AH788" s="6"/>
      <c r="AI788" s="6"/>
      <c r="AJ788" s="6"/>
      <c r="AK788" s="6"/>
      <c r="AL788" s="6"/>
      <c r="AM788" s="6"/>
    </row>
    <row r="789" spans="16:39" s="4" customFormat="1" ht="15" customHeight="1" x14ac:dyDescent="0.2">
      <c r="P789" s="5"/>
      <c r="R789" s="173"/>
      <c r="T789" s="6"/>
      <c r="U789" s="6"/>
      <c r="V789" s="6"/>
      <c r="W789" s="6"/>
      <c r="X789" s="6"/>
      <c r="Y789" s="6"/>
      <c r="Z789" s="6"/>
      <c r="AA789" s="6"/>
      <c r="AB789" s="6"/>
      <c r="AC789" s="6"/>
      <c r="AD789" s="6"/>
      <c r="AE789" s="6"/>
      <c r="AF789" s="6"/>
      <c r="AG789" s="6"/>
      <c r="AH789" s="6"/>
      <c r="AI789" s="6"/>
      <c r="AJ789" s="6"/>
      <c r="AK789" s="6"/>
      <c r="AL789" s="6"/>
      <c r="AM789" s="6"/>
    </row>
    <row r="790" spans="16:39" s="4" customFormat="1" ht="15" customHeight="1" x14ac:dyDescent="0.2">
      <c r="P790" s="5"/>
      <c r="R790" s="173"/>
      <c r="T790" s="6"/>
      <c r="U790" s="6"/>
      <c r="V790" s="6"/>
      <c r="W790" s="6"/>
      <c r="X790" s="6"/>
      <c r="Y790" s="6"/>
      <c r="Z790" s="6"/>
      <c r="AA790" s="6"/>
      <c r="AB790" s="6"/>
      <c r="AC790" s="6"/>
      <c r="AD790" s="6"/>
      <c r="AE790" s="6"/>
      <c r="AF790" s="6"/>
      <c r="AG790" s="6"/>
      <c r="AH790" s="6"/>
      <c r="AI790" s="6"/>
      <c r="AJ790" s="6"/>
      <c r="AK790" s="6"/>
      <c r="AL790" s="6"/>
      <c r="AM790" s="6"/>
    </row>
    <row r="791" spans="16:39" s="4" customFormat="1" ht="15" customHeight="1" x14ac:dyDescent="0.2">
      <c r="P791" s="5"/>
      <c r="R791" s="173"/>
      <c r="T791" s="6"/>
      <c r="U791" s="6"/>
      <c r="V791" s="6"/>
      <c r="W791" s="6"/>
      <c r="X791" s="6"/>
      <c r="Y791" s="6"/>
      <c r="Z791" s="6"/>
      <c r="AA791" s="6"/>
      <c r="AB791" s="6"/>
      <c r="AC791" s="6"/>
      <c r="AD791" s="6"/>
      <c r="AE791" s="6"/>
      <c r="AF791" s="6"/>
      <c r="AG791" s="6"/>
      <c r="AH791" s="6"/>
      <c r="AI791" s="6"/>
      <c r="AJ791" s="6"/>
      <c r="AK791" s="6"/>
      <c r="AL791" s="6"/>
      <c r="AM791" s="6"/>
    </row>
    <row r="792" spans="16:39" s="4" customFormat="1" ht="15" customHeight="1" x14ac:dyDescent="0.2">
      <c r="P792" s="5"/>
      <c r="R792" s="173"/>
      <c r="T792" s="6"/>
      <c r="U792" s="6"/>
      <c r="V792" s="6"/>
      <c r="W792" s="6"/>
      <c r="X792" s="6"/>
      <c r="Y792" s="6"/>
      <c r="Z792" s="6"/>
      <c r="AA792" s="6"/>
      <c r="AB792" s="6"/>
      <c r="AC792" s="6"/>
      <c r="AD792" s="6"/>
      <c r="AE792" s="6"/>
      <c r="AF792" s="6"/>
      <c r="AG792" s="6"/>
      <c r="AH792" s="6"/>
      <c r="AI792" s="6"/>
      <c r="AJ792" s="6"/>
      <c r="AK792" s="6"/>
      <c r="AL792" s="6"/>
      <c r="AM792" s="6"/>
    </row>
    <row r="793" spans="16:39" s="4" customFormat="1" ht="15" customHeight="1" x14ac:dyDescent="0.2">
      <c r="P793" s="5"/>
      <c r="R793" s="173"/>
      <c r="T793" s="6"/>
      <c r="U793" s="6"/>
      <c r="V793" s="6"/>
      <c r="W793" s="6"/>
      <c r="X793" s="6"/>
      <c r="Y793" s="6"/>
      <c r="Z793" s="6"/>
      <c r="AA793" s="6"/>
      <c r="AB793" s="6"/>
      <c r="AC793" s="6"/>
      <c r="AD793" s="6"/>
      <c r="AE793" s="6"/>
      <c r="AF793" s="6"/>
      <c r="AG793" s="6"/>
      <c r="AH793" s="6"/>
      <c r="AI793" s="6"/>
      <c r="AJ793" s="6"/>
      <c r="AK793" s="6"/>
      <c r="AL793" s="6"/>
      <c r="AM793" s="6"/>
    </row>
    <row r="794" spans="16:39" s="4" customFormat="1" ht="15" customHeight="1" x14ac:dyDescent="0.2">
      <c r="P794" s="5"/>
      <c r="R794" s="173"/>
      <c r="T794" s="6"/>
      <c r="U794" s="6"/>
      <c r="V794" s="6"/>
      <c r="W794" s="6"/>
      <c r="X794" s="6"/>
      <c r="Y794" s="6"/>
      <c r="Z794" s="6"/>
      <c r="AA794" s="6"/>
      <c r="AB794" s="6"/>
      <c r="AC794" s="6"/>
      <c r="AD794" s="6"/>
      <c r="AE794" s="6"/>
      <c r="AF794" s="6"/>
      <c r="AG794" s="6"/>
      <c r="AH794" s="6"/>
      <c r="AI794" s="6"/>
      <c r="AJ794" s="6"/>
      <c r="AK794" s="6"/>
      <c r="AL794" s="6"/>
      <c r="AM794" s="6"/>
    </row>
    <row r="795" spans="16:39" s="4" customFormat="1" ht="15" customHeight="1" x14ac:dyDescent="0.2">
      <c r="P795" s="5"/>
      <c r="R795" s="173"/>
      <c r="T795" s="6"/>
      <c r="U795" s="6"/>
      <c r="V795" s="6"/>
      <c r="W795" s="6"/>
      <c r="X795" s="6"/>
      <c r="Y795" s="6"/>
      <c r="Z795" s="6"/>
      <c r="AA795" s="6"/>
      <c r="AB795" s="6"/>
      <c r="AC795" s="6"/>
      <c r="AD795" s="6"/>
      <c r="AE795" s="6"/>
      <c r="AF795" s="6"/>
      <c r="AG795" s="6"/>
      <c r="AH795" s="6"/>
      <c r="AI795" s="6"/>
      <c r="AJ795" s="6"/>
      <c r="AK795" s="6"/>
      <c r="AL795" s="6"/>
      <c r="AM795" s="6"/>
    </row>
    <row r="796" spans="16:39" s="4" customFormat="1" ht="15" customHeight="1" x14ac:dyDescent="0.2">
      <c r="P796" s="5"/>
      <c r="R796" s="173"/>
      <c r="T796" s="6"/>
      <c r="U796" s="6"/>
      <c r="V796" s="6"/>
      <c r="W796" s="6"/>
      <c r="X796" s="6"/>
      <c r="Y796" s="6"/>
      <c r="Z796" s="6"/>
      <c r="AA796" s="6"/>
      <c r="AB796" s="6"/>
      <c r="AC796" s="6"/>
      <c r="AD796" s="6"/>
      <c r="AE796" s="6"/>
      <c r="AF796" s="6"/>
      <c r="AG796" s="6"/>
      <c r="AH796" s="6"/>
      <c r="AI796" s="6"/>
      <c r="AJ796" s="6"/>
      <c r="AK796" s="6"/>
      <c r="AL796" s="6"/>
      <c r="AM796" s="6"/>
    </row>
    <row r="797" spans="16:39" s="4" customFormat="1" ht="15" customHeight="1" x14ac:dyDescent="0.2">
      <c r="P797" s="5"/>
      <c r="R797" s="173"/>
      <c r="T797" s="6"/>
      <c r="U797" s="6"/>
      <c r="V797" s="6"/>
      <c r="W797" s="6"/>
      <c r="X797" s="6"/>
      <c r="Y797" s="6"/>
      <c r="Z797" s="6"/>
      <c r="AA797" s="6"/>
      <c r="AB797" s="6"/>
      <c r="AC797" s="6"/>
      <c r="AD797" s="6"/>
      <c r="AE797" s="6"/>
      <c r="AF797" s="6"/>
      <c r="AG797" s="6"/>
      <c r="AH797" s="6"/>
      <c r="AI797" s="6"/>
      <c r="AJ797" s="6"/>
      <c r="AK797" s="6"/>
      <c r="AL797" s="6"/>
      <c r="AM797" s="6"/>
    </row>
    <row r="798" spans="16:39" s="4" customFormat="1" ht="15" customHeight="1" x14ac:dyDescent="0.2">
      <c r="P798" s="5"/>
      <c r="R798" s="173"/>
      <c r="T798" s="6"/>
      <c r="U798" s="6"/>
      <c r="V798" s="6"/>
      <c r="W798" s="6"/>
      <c r="X798" s="6"/>
      <c r="Y798" s="6"/>
      <c r="Z798" s="6"/>
      <c r="AA798" s="6"/>
      <c r="AB798" s="6"/>
      <c r="AC798" s="6"/>
      <c r="AD798" s="6"/>
      <c r="AE798" s="6"/>
      <c r="AF798" s="6"/>
      <c r="AG798" s="6"/>
      <c r="AH798" s="6"/>
      <c r="AI798" s="6"/>
      <c r="AJ798" s="6"/>
      <c r="AK798" s="6"/>
      <c r="AL798" s="6"/>
      <c r="AM798" s="6"/>
    </row>
    <row r="799" spans="16:39" s="4" customFormat="1" ht="15" customHeight="1" x14ac:dyDescent="0.2">
      <c r="P799" s="5"/>
      <c r="R799" s="173"/>
      <c r="T799" s="6"/>
      <c r="U799" s="6"/>
      <c r="V799" s="6"/>
      <c r="W799" s="6"/>
      <c r="X799" s="6"/>
      <c r="Y799" s="6"/>
      <c r="Z799" s="6"/>
      <c r="AA799" s="6"/>
      <c r="AB799" s="6"/>
      <c r="AC799" s="6"/>
      <c r="AD799" s="6"/>
      <c r="AE799" s="6"/>
      <c r="AF799" s="6"/>
      <c r="AG799" s="6"/>
      <c r="AH799" s="6"/>
      <c r="AI799" s="6"/>
      <c r="AJ799" s="6"/>
      <c r="AK799" s="6"/>
      <c r="AL799" s="6"/>
      <c r="AM799" s="6"/>
    </row>
    <row r="800" spans="16:39" s="4" customFormat="1" ht="15" customHeight="1" x14ac:dyDescent="0.2">
      <c r="P800" s="5"/>
      <c r="R800" s="173"/>
      <c r="T800" s="6"/>
      <c r="U800" s="6"/>
      <c r="V800" s="6"/>
      <c r="W800" s="6"/>
      <c r="X800" s="6"/>
      <c r="Y800" s="6"/>
      <c r="Z800" s="6"/>
      <c r="AA800" s="6"/>
      <c r="AB800" s="6"/>
      <c r="AC800" s="6"/>
      <c r="AD800" s="6"/>
      <c r="AE800" s="6"/>
      <c r="AF800" s="6"/>
      <c r="AG800" s="6"/>
      <c r="AH800" s="6"/>
      <c r="AI800" s="6"/>
      <c r="AJ800" s="6"/>
      <c r="AK800" s="6"/>
      <c r="AL800" s="6"/>
      <c r="AM800" s="6"/>
    </row>
    <row r="801" spans="16:39" s="4" customFormat="1" ht="15" customHeight="1" x14ac:dyDescent="0.2">
      <c r="P801" s="5"/>
      <c r="R801" s="173"/>
      <c r="T801" s="6"/>
      <c r="U801" s="6"/>
      <c r="V801" s="6"/>
      <c r="W801" s="6"/>
      <c r="X801" s="6"/>
      <c r="Y801" s="6"/>
      <c r="Z801" s="6"/>
      <c r="AA801" s="6"/>
      <c r="AB801" s="6"/>
      <c r="AC801" s="6"/>
      <c r="AD801" s="6"/>
      <c r="AE801" s="6"/>
      <c r="AF801" s="6"/>
      <c r="AG801" s="6"/>
      <c r="AH801" s="6"/>
      <c r="AI801" s="6"/>
      <c r="AJ801" s="6"/>
      <c r="AK801" s="6"/>
      <c r="AL801" s="6"/>
      <c r="AM801" s="6"/>
    </row>
    <row r="802" spans="16:39" s="4" customFormat="1" ht="15" customHeight="1" x14ac:dyDescent="0.2">
      <c r="P802" s="5"/>
      <c r="R802" s="173"/>
      <c r="T802" s="6"/>
      <c r="U802" s="6"/>
      <c r="V802" s="6"/>
      <c r="W802" s="6"/>
      <c r="X802" s="6"/>
      <c r="Y802" s="6"/>
      <c r="Z802" s="6"/>
      <c r="AA802" s="6"/>
      <c r="AB802" s="6"/>
      <c r="AC802" s="6"/>
      <c r="AD802" s="6"/>
      <c r="AE802" s="6"/>
      <c r="AF802" s="6"/>
      <c r="AG802" s="6"/>
      <c r="AH802" s="6"/>
      <c r="AI802" s="6"/>
      <c r="AJ802" s="6"/>
      <c r="AK802" s="6"/>
      <c r="AL802" s="6"/>
      <c r="AM802" s="6"/>
    </row>
    <row r="803" spans="16:39" s="4" customFormat="1" ht="15" customHeight="1" x14ac:dyDescent="0.2">
      <c r="P803" s="5"/>
      <c r="R803" s="173"/>
      <c r="T803" s="6"/>
      <c r="U803" s="6"/>
      <c r="V803" s="6"/>
      <c r="W803" s="6"/>
      <c r="X803" s="6"/>
      <c r="Y803" s="6"/>
      <c r="Z803" s="6"/>
      <c r="AA803" s="6"/>
      <c r="AB803" s="6"/>
      <c r="AC803" s="6"/>
      <c r="AD803" s="6"/>
      <c r="AE803" s="6"/>
      <c r="AF803" s="6"/>
      <c r="AG803" s="6"/>
      <c r="AH803" s="6"/>
      <c r="AI803" s="6"/>
      <c r="AJ803" s="6"/>
      <c r="AK803" s="6"/>
      <c r="AL803" s="6"/>
      <c r="AM803" s="6"/>
    </row>
    <row r="804" spans="16:39" s="4" customFormat="1" ht="15" customHeight="1" x14ac:dyDescent="0.2">
      <c r="P804" s="5"/>
      <c r="R804" s="173"/>
      <c r="T804" s="6"/>
      <c r="U804" s="6"/>
      <c r="V804" s="6"/>
      <c r="W804" s="6"/>
      <c r="X804" s="6"/>
      <c r="Y804" s="6"/>
      <c r="Z804" s="6"/>
      <c r="AA804" s="6"/>
      <c r="AB804" s="6"/>
      <c r="AC804" s="6"/>
      <c r="AD804" s="6"/>
      <c r="AE804" s="6"/>
      <c r="AF804" s="6"/>
      <c r="AG804" s="6"/>
      <c r="AH804" s="6"/>
      <c r="AI804" s="6"/>
      <c r="AJ804" s="6"/>
      <c r="AK804" s="6"/>
      <c r="AL804" s="6"/>
      <c r="AM804" s="6"/>
    </row>
    <row r="805" spans="16:39" s="4" customFormat="1" ht="15" customHeight="1" x14ac:dyDescent="0.2">
      <c r="P805" s="5"/>
      <c r="R805" s="173"/>
      <c r="T805" s="6"/>
      <c r="U805" s="6"/>
      <c r="V805" s="6"/>
      <c r="W805" s="6"/>
      <c r="X805" s="6"/>
      <c r="Y805" s="6"/>
      <c r="Z805" s="6"/>
      <c r="AA805" s="6"/>
      <c r="AB805" s="6"/>
      <c r="AC805" s="6"/>
      <c r="AD805" s="6"/>
      <c r="AE805" s="6"/>
      <c r="AF805" s="6"/>
      <c r="AG805" s="6"/>
      <c r="AH805" s="6"/>
      <c r="AI805" s="6"/>
      <c r="AJ805" s="6"/>
      <c r="AK805" s="6"/>
      <c r="AL805" s="6"/>
      <c r="AM805" s="6"/>
    </row>
    <row r="806" spans="16:39" s="4" customFormat="1" ht="15" customHeight="1" x14ac:dyDescent="0.2">
      <c r="P806" s="5"/>
      <c r="R806" s="173"/>
      <c r="T806" s="6"/>
      <c r="U806" s="6"/>
      <c r="V806" s="6"/>
      <c r="W806" s="6"/>
      <c r="X806" s="6"/>
      <c r="Y806" s="6"/>
      <c r="Z806" s="6"/>
      <c r="AA806" s="6"/>
      <c r="AB806" s="6"/>
      <c r="AC806" s="6"/>
      <c r="AD806" s="6"/>
      <c r="AE806" s="6"/>
      <c r="AF806" s="6"/>
      <c r="AG806" s="6"/>
      <c r="AH806" s="6"/>
      <c r="AI806" s="6"/>
      <c r="AJ806" s="6"/>
      <c r="AK806" s="6"/>
      <c r="AL806" s="6"/>
      <c r="AM806" s="6"/>
    </row>
    <row r="807" spans="16:39" s="4" customFormat="1" ht="15" customHeight="1" x14ac:dyDescent="0.2">
      <c r="P807" s="5"/>
      <c r="R807" s="173"/>
      <c r="T807" s="6"/>
      <c r="U807" s="6"/>
      <c r="V807" s="6"/>
      <c r="W807" s="6"/>
      <c r="X807" s="6"/>
      <c r="Y807" s="6"/>
      <c r="Z807" s="6"/>
      <c r="AA807" s="6"/>
      <c r="AB807" s="6"/>
      <c r="AC807" s="6"/>
      <c r="AD807" s="6"/>
      <c r="AE807" s="6"/>
      <c r="AF807" s="6"/>
      <c r="AG807" s="6"/>
      <c r="AH807" s="6"/>
      <c r="AI807" s="6"/>
      <c r="AJ807" s="6"/>
      <c r="AK807" s="6"/>
      <c r="AL807" s="6"/>
      <c r="AM807" s="6"/>
    </row>
    <row r="808" spans="16:39" s="4" customFormat="1" ht="15" customHeight="1" x14ac:dyDescent="0.2">
      <c r="P808" s="5"/>
      <c r="R808" s="173"/>
      <c r="T808" s="6"/>
      <c r="U808" s="6"/>
      <c r="V808" s="6"/>
      <c r="W808" s="6"/>
      <c r="X808" s="6"/>
      <c r="Y808" s="6"/>
      <c r="Z808" s="6"/>
      <c r="AA808" s="6"/>
      <c r="AB808" s="6"/>
      <c r="AC808" s="6"/>
      <c r="AD808" s="6"/>
      <c r="AE808" s="6"/>
      <c r="AF808" s="6"/>
      <c r="AG808" s="6"/>
      <c r="AH808" s="6"/>
      <c r="AI808" s="6"/>
      <c r="AJ808" s="6"/>
      <c r="AK808" s="6"/>
      <c r="AL808" s="6"/>
      <c r="AM808" s="6"/>
    </row>
    <row r="809" spans="16:39" s="4" customFormat="1" ht="15" customHeight="1" x14ac:dyDescent="0.2">
      <c r="P809" s="5"/>
      <c r="R809" s="173"/>
      <c r="T809" s="6"/>
      <c r="U809" s="6"/>
      <c r="V809" s="6"/>
      <c r="W809" s="6"/>
      <c r="X809" s="6"/>
      <c r="Y809" s="6"/>
      <c r="Z809" s="6"/>
      <c r="AA809" s="6"/>
      <c r="AB809" s="6"/>
      <c r="AC809" s="6"/>
      <c r="AD809" s="6"/>
      <c r="AE809" s="6"/>
      <c r="AF809" s="6"/>
      <c r="AG809" s="6"/>
      <c r="AH809" s="6"/>
      <c r="AI809" s="6"/>
      <c r="AJ809" s="6"/>
      <c r="AK809" s="6"/>
      <c r="AL809" s="6"/>
      <c r="AM809" s="6"/>
    </row>
    <row r="810" spans="16:39" s="4" customFormat="1" ht="15" customHeight="1" x14ac:dyDescent="0.2">
      <c r="P810" s="5"/>
      <c r="R810" s="173"/>
      <c r="T810" s="6"/>
      <c r="U810" s="6"/>
      <c r="V810" s="6"/>
      <c r="W810" s="6"/>
      <c r="X810" s="6"/>
      <c r="Y810" s="6"/>
      <c r="Z810" s="6"/>
      <c r="AA810" s="6"/>
      <c r="AB810" s="6"/>
      <c r="AC810" s="6"/>
      <c r="AD810" s="6"/>
      <c r="AE810" s="6"/>
      <c r="AF810" s="6"/>
      <c r="AG810" s="6"/>
      <c r="AH810" s="6"/>
      <c r="AI810" s="6"/>
      <c r="AJ810" s="6"/>
      <c r="AK810" s="6"/>
      <c r="AL810" s="6"/>
      <c r="AM810" s="6"/>
    </row>
    <row r="811" spans="16:39" s="4" customFormat="1" ht="15" customHeight="1" x14ac:dyDescent="0.2">
      <c r="P811" s="5"/>
      <c r="R811" s="173"/>
      <c r="T811" s="6"/>
      <c r="U811" s="6"/>
      <c r="V811" s="6"/>
      <c r="W811" s="6"/>
      <c r="X811" s="6"/>
      <c r="Y811" s="6"/>
      <c r="Z811" s="6"/>
      <c r="AA811" s="6"/>
      <c r="AB811" s="6"/>
      <c r="AC811" s="6"/>
      <c r="AD811" s="6"/>
      <c r="AE811" s="6"/>
      <c r="AF811" s="6"/>
      <c r="AG811" s="6"/>
      <c r="AH811" s="6"/>
      <c r="AI811" s="6"/>
      <c r="AJ811" s="6"/>
      <c r="AK811" s="6"/>
      <c r="AL811" s="6"/>
      <c r="AM811" s="6"/>
    </row>
    <row r="812" spans="16:39" s="4" customFormat="1" ht="15" customHeight="1" x14ac:dyDescent="0.2">
      <c r="P812" s="5"/>
      <c r="R812" s="173"/>
      <c r="T812" s="6"/>
      <c r="U812" s="6"/>
      <c r="V812" s="6"/>
      <c r="W812" s="6"/>
      <c r="X812" s="6"/>
      <c r="Y812" s="6"/>
      <c r="Z812" s="6"/>
      <c r="AA812" s="6"/>
      <c r="AB812" s="6"/>
      <c r="AC812" s="6"/>
      <c r="AD812" s="6"/>
      <c r="AE812" s="6"/>
      <c r="AF812" s="6"/>
      <c r="AG812" s="6"/>
      <c r="AH812" s="6"/>
      <c r="AI812" s="6"/>
      <c r="AJ812" s="6"/>
      <c r="AK812" s="6"/>
      <c r="AL812" s="6"/>
      <c r="AM812" s="6"/>
    </row>
    <row r="813" spans="16:39" s="4" customFormat="1" ht="15" customHeight="1" x14ac:dyDescent="0.2">
      <c r="P813" s="5"/>
      <c r="R813" s="173"/>
      <c r="T813" s="6"/>
      <c r="U813" s="6"/>
      <c r="V813" s="6"/>
      <c r="W813" s="6"/>
      <c r="X813" s="6"/>
      <c r="Y813" s="6"/>
      <c r="Z813" s="6"/>
      <c r="AA813" s="6"/>
      <c r="AB813" s="6"/>
      <c r="AC813" s="6"/>
      <c r="AD813" s="6"/>
      <c r="AE813" s="6"/>
      <c r="AF813" s="6"/>
      <c r="AG813" s="6"/>
      <c r="AH813" s="6"/>
      <c r="AI813" s="6"/>
      <c r="AJ813" s="6"/>
      <c r="AK813" s="6"/>
      <c r="AL813" s="6"/>
      <c r="AM813" s="6"/>
    </row>
    <row r="814" spans="16:39" s="4" customFormat="1" ht="15" customHeight="1" x14ac:dyDescent="0.2">
      <c r="P814" s="5"/>
      <c r="R814" s="173"/>
      <c r="T814" s="6"/>
      <c r="U814" s="6"/>
      <c r="V814" s="6"/>
      <c r="W814" s="6"/>
      <c r="X814" s="6"/>
      <c r="Y814" s="6"/>
      <c r="Z814" s="6"/>
      <c r="AA814" s="6"/>
      <c r="AB814" s="6"/>
      <c r="AC814" s="6"/>
      <c r="AD814" s="6"/>
      <c r="AE814" s="6"/>
      <c r="AF814" s="6"/>
      <c r="AG814" s="6"/>
      <c r="AH814" s="6"/>
      <c r="AI814" s="6"/>
      <c r="AJ814" s="6"/>
      <c r="AK814" s="6"/>
      <c r="AL814" s="6"/>
      <c r="AM814" s="6"/>
    </row>
    <row r="815" spans="16:39" s="4" customFormat="1" ht="15" customHeight="1" x14ac:dyDescent="0.2">
      <c r="P815" s="5"/>
      <c r="R815" s="173"/>
      <c r="T815" s="6"/>
      <c r="U815" s="6"/>
      <c r="V815" s="6"/>
      <c r="W815" s="6"/>
      <c r="X815" s="6"/>
      <c r="Y815" s="6"/>
      <c r="Z815" s="6"/>
      <c r="AA815" s="6"/>
      <c r="AB815" s="6"/>
      <c r="AC815" s="6"/>
      <c r="AD815" s="6"/>
      <c r="AE815" s="6"/>
      <c r="AF815" s="6"/>
      <c r="AG815" s="6"/>
      <c r="AH815" s="6"/>
      <c r="AI815" s="6"/>
      <c r="AJ815" s="6"/>
      <c r="AK815" s="6"/>
      <c r="AL815" s="6"/>
      <c r="AM815" s="6"/>
    </row>
    <row r="816" spans="16:39" s="4" customFormat="1" ht="15" customHeight="1" x14ac:dyDescent="0.2">
      <c r="P816" s="5"/>
      <c r="R816" s="173"/>
      <c r="T816" s="6"/>
      <c r="U816" s="6"/>
      <c r="V816" s="6"/>
      <c r="W816" s="6"/>
      <c r="X816" s="6"/>
      <c r="Y816" s="6"/>
      <c r="Z816" s="6"/>
      <c r="AA816" s="6"/>
      <c r="AB816" s="6"/>
      <c r="AC816" s="6"/>
      <c r="AD816" s="6"/>
      <c r="AE816" s="6"/>
      <c r="AF816" s="6"/>
      <c r="AG816" s="6"/>
      <c r="AH816" s="6"/>
      <c r="AI816" s="6"/>
      <c r="AJ816" s="6"/>
      <c r="AK816" s="6"/>
      <c r="AL816" s="6"/>
      <c r="AM816" s="6"/>
    </row>
    <row r="817" spans="16:39" s="4" customFormat="1" ht="15" customHeight="1" x14ac:dyDescent="0.2">
      <c r="P817" s="5"/>
      <c r="R817" s="173"/>
      <c r="T817" s="6"/>
      <c r="U817" s="6"/>
      <c r="V817" s="6"/>
      <c r="W817" s="6"/>
      <c r="X817" s="6"/>
      <c r="Y817" s="6"/>
      <c r="Z817" s="6"/>
      <c r="AA817" s="6"/>
      <c r="AB817" s="6"/>
      <c r="AC817" s="6"/>
      <c r="AD817" s="6"/>
      <c r="AE817" s="6"/>
      <c r="AF817" s="6"/>
      <c r="AG817" s="6"/>
      <c r="AH817" s="6"/>
      <c r="AI817" s="6"/>
      <c r="AJ817" s="6"/>
      <c r="AK817" s="6"/>
      <c r="AL817" s="6"/>
      <c r="AM817" s="6"/>
    </row>
    <row r="818" spans="16:39" s="4" customFormat="1" ht="15" customHeight="1" x14ac:dyDescent="0.2">
      <c r="P818" s="5"/>
      <c r="R818" s="173"/>
      <c r="T818" s="6"/>
      <c r="U818" s="6"/>
      <c r="V818" s="6"/>
      <c r="W818" s="6"/>
      <c r="X818" s="6"/>
      <c r="Y818" s="6"/>
      <c r="Z818" s="6"/>
      <c r="AA818" s="6"/>
      <c r="AB818" s="6"/>
      <c r="AC818" s="6"/>
      <c r="AD818" s="6"/>
      <c r="AE818" s="6"/>
      <c r="AF818" s="6"/>
      <c r="AG818" s="6"/>
      <c r="AH818" s="6"/>
      <c r="AI818" s="6"/>
      <c r="AJ818" s="6"/>
      <c r="AK818" s="6"/>
      <c r="AL818" s="6"/>
      <c r="AM818" s="6"/>
    </row>
    <row r="819" spans="16:39" s="4" customFormat="1" ht="15" customHeight="1" x14ac:dyDescent="0.2">
      <c r="P819" s="5"/>
      <c r="R819" s="173"/>
      <c r="T819" s="6"/>
      <c r="U819" s="6"/>
      <c r="V819" s="6"/>
      <c r="W819" s="6"/>
      <c r="X819" s="6"/>
      <c r="Y819" s="6"/>
      <c r="Z819" s="6"/>
      <c r="AA819" s="6"/>
      <c r="AB819" s="6"/>
      <c r="AC819" s="6"/>
      <c r="AD819" s="6"/>
      <c r="AE819" s="6"/>
      <c r="AF819" s="6"/>
      <c r="AG819" s="6"/>
      <c r="AH819" s="6"/>
      <c r="AI819" s="6"/>
      <c r="AJ819" s="6"/>
      <c r="AK819" s="6"/>
      <c r="AL819" s="6"/>
      <c r="AM819" s="6"/>
    </row>
    <row r="820" spans="16:39" s="4" customFormat="1" ht="15" customHeight="1" x14ac:dyDescent="0.2">
      <c r="P820" s="5"/>
      <c r="R820" s="173"/>
      <c r="T820" s="6"/>
      <c r="U820" s="6"/>
      <c r="V820" s="6"/>
      <c r="W820" s="6"/>
      <c r="X820" s="6"/>
      <c r="Y820" s="6"/>
      <c r="Z820" s="6"/>
      <c r="AA820" s="6"/>
      <c r="AB820" s="6"/>
      <c r="AC820" s="6"/>
      <c r="AD820" s="6"/>
      <c r="AE820" s="6"/>
      <c r="AF820" s="6"/>
      <c r="AG820" s="6"/>
      <c r="AH820" s="6"/>
      <c r="AI820" s="6"/>
      <c r="AJ820" s="6"/>
      <c r="AK820" s="6"/>
      <c r="AL820" s="6"/>
      <c r="AM820" s="6"/>
    </row>
    <row r="821" spans="16:39" s="4" customFormat="1" ht="15" customHeight="1" x14ac:dyDescent="0.2">
      <c r="P821" s="5"/>
      <c r="R821" s="173"/>
      <c r="T821" s="6"/>
      <c r="U821" s="6"/>
      <c r="V821" s="6"/>
      <c r="W821" s="6"/>
      <c r="X821" s="6"/>
      <c r="Y821" s="6"/>
      <c r="Z821" s="6"/>
      <c r="AA821" s="6"/>
      <c r="AB821" s="6"/>
      <c r="AC821" s="6"/>
      <c r="AD821" s="6"/>
      <c r="AE821" s="6"/>
      <c r="AF821" s="6"/>
      <c r="AG821" s="6"/>
      <c r="AH821" s="6"/>
      <c r="AI821" s="6"/>
      <c r="AJ821" s="6"/>
      <c r="AK821" s="6"/>
      <c r="AL821" s="6"/>
      <c r="AM821" s="6"/>
    </row>
    <row r="822" spans="16:39" s="4" customFormat="1" ht="15" customHeight="1" x14ac:dyDescent="0.2">
      <c r="P822" s="5"/>
      <c r="R822" s="173"/>
      <c r="T822" s="6"/>
      <c r="U822" s="6"/>
      <c r="V822" s="6"/>
      <c r="W822" s="6"/>
      <c r="X822" s="6"/>
      <c r="Y822" s="6"/>
      <c r="Z822" s="6"/>
      <c r="AA822" s="6"/>
      <c r="AB822" s="6"/>
      <c r="AC822" s="6"/>
      <c r="AD822" s="6"/>
      <c r="AE822" s="6"/>
      <c r="AF822" s="6"/>
      <c r="AG822" s="6"/>
      <c r="AH822" s="6"/>
      <c r="AI822" s="6"/>
      <c r="AJ822" s="6"/>
      <c r="AK822" s="6"/>
      <c r="AL822" s="6"/>
      <c r="AM822" s="6"/>
    </row>
    <row r="823" spans="16:39" s="4" customFormat="1" ht="15" customHeight="1" x14ac:dyDescent="0.2">
      <c r="P823" s="5"/>
      <c r="R823" s="173"/>
      <c r="T823" s="6"/>
      <c r="U823" s="6"/>
      <c r="V823" s="6"/>
      <c r="W823" s="6"/>
      <c r="X823" s="6"/>
      <c r="Y823" s="6"/>
      <c r="Z823" s="6"/>
      <c r="AA823" s="6"/>
      <c r="AB823" s="6"/>
      <c r="AC823" s="6"/>
      <c r="AD823" s="6"/>
      <c r="AE823" s="6"/>
      <c r="AF823" s="6"/>
      <c r="AG823" s="6"/>
      <c r="AH823" s="6"/>
      <c r="AI823" s="6"/>
      <c r="AJ823" s="6"/>
      <c r="AK823" s="6"/>
      <c r="AL823" s="6"/>
      <c r="AM823" s="6"/>
    </row>
    <row r="824" spans="16:39" s="4" customFormat="1" ht="15" customHeight="1" x14ac:dyDescent="0.2">
      <c r="P824" s="5"/>
      <c r="R824" s="173"/>
      <c r="T824" s="6"/>
      <c r="U824" s="6"/>
      <c r="V824" s="6"/>
      <c r="W824" s="6"/>
      <c r="X824" s="6"/>
      <c r="Y824" s="6"/>
      <c r="Z824" s="6"/>
      <c r="AA824" s="6"/>
      <c r="AB824" s="6"/>
      <c r="AC824" s="6"/>
      <c r="AD824" s="6"/>
      <c r="AE824" s="6"/>
      <c r="AF824" s="6"/>
      <c r="AG824" s="6"/>
      <c r="AH824" s="6"/>
      <c r="AI824" s="6"/>
      <c r="AJ824" s="6"/>
      <c r="AK824" s="6"/>
      <c r="AL824" s="6"/>
      <c r="AM824" s="6"/>
    </row>
    <row r="825" spans="16:39" s="4" customFormat="1" ht="15" customHeight="1" x14ac:dyDescent="0.2">
      <c r="P825" s="5"/>
      <c r="R825" s="173"/>
      <c r="T825" s="6"/>
      <c r="U825" s="6"/>
      <c r="V825" s="6"/>
      <c r="W825" s="6"/>
      <c r="X825" s="6"/>
      <c r="Y825" s="6"/>
      <c r="Z825" s="6"/>
      <c r="AA825" s="6"/>
      <c r="AB825" s="6"/>
      <c r="AC825" s="6"/>
      <c r="AD825" s="6"/>
      <c r="AE825" s="6"/>
      <c r="AF825" s="6"/>
      <c r="AG825" s="6"/>
      <c r="AH825" s="6"/>
      <c r="AI825" s="6"/>
      <c r="AJ825" s="6"/>
      <c r="AK825" s="6"/>
      <c r="AL825" s="6"/>
      <c r="AM825" s="6"/>
    </row>
    <row r="826" spans="16:39" s="4" customFormat="1" ht="15" customHeight="1" x14ac:dyDescent="0.2">
      <c r="P826" s="5"/>
      <c r="R826" s="173"/>
      <c r="T826" s="6"/>
      <c r="U826" s="6"/>
      <c r="V826" s="6"/>
      <c r="W826" s="6"/>
      <c r="X826" s="6"/>
      <c r="Y826" s="6"/>
      <c r="Z826" s="6"/>
      <c r="AA826" s="6"/>
      <c r="AB826" s="6"/>
      <c r="AC826" s="6"/>
      <c r="AD826" s="6"/>
      <c r="AE826" s="6"/>
      <c r="AF826" s="6"/>
      <c r="AG826" s="6"/>
      <c r="AH826" s="6"/>
      <c r="AI826" s="6"/>
      <c r="AJ826" s="6"/>
      <c r="AK826" s="6"/>
      <c r="AL826" s="6"/>
      <c r="AM826" s="6"/>
    </row>
    <row r="827" spans="16:39" s="4" customFormat="1" ht="15" customHeight="1" x14ac:dyDescent="0.2">
      <c r="P827" s="5"/>
      <c r="R827" s="173"/>
      <c r="T827" s="6"/>
      <c r="U827" s="6"/>
      <c r="V827" s="6"/>
      <c r="W827" s="6"/>
      <c r="X827" s="6"/>
      <c r="Y827" s="6"/>
      <c r="Z827" s="6"/>
      <c r="AA827" s="6"/>
      <c r="AB827" s="6"/>
      <c r="AC827" s="6"/>
      <c r="AD827" s="6"/>
      <c r="AE827" s="6"/>
      <c r="AF827" s="6"/>
      <c r="AG827" s="6"/>
      <c r="AH827" s="6"/>
      <c r="AI827" s="6"/>
      <c r="AJ827" s="6"/>
      <c r="AK827" s="6"/>
      <c r="AL827" s="6"/>
      <c r="AM827" s="6"/>
    </row>
    <row r="828" spans="16:39" s="4" customFormat="1" ht="15" customHeight="1" x14ac:dyDescent="0.2">
      <c r="P828" s="5"/>
      <c r="R828" s="173"/>
      <c r="T828" s="6"/>
      <c r="U828" s="6"/>
      <c r="V828" s="6"/>
      <c r="W828" s="6"/>
      <c r="X828" s="6"/>
      <c r="Y828" s="6"/>
      <c r="Z828" s="6"/>
      <c r="AA828" s="6"/>
      <c r="AB828" s="6"/>
      <c r="AC828" s="6"/>
      <c r="AD828" s="6"/>
      <c r="AE828" s="6"/>
      <c r="AF828" s="6"/>
      <c r="AG828" s="6"/>
      <c r="AH828" s="6"/>
      <c r="AI828" s="6"/>
      <c r="AJ828" s="6"/>
      <c r="AK828" s="6"/>
      <c r="AL828" s="6"/>
      <c r="AM828" s="6"/>
    </row>
    <row r="829" spans="16:39" s="4" customFormat="1" ht="15" customHeight="1" x14ac:dyDescent="0.2">
      <c r="P829" s="5"/>
      <c r="R829" s="173"/>
      <c r="T829" s="6"/>
      <c r="U829" s="6"/>
      <c r="V829" s="6"/>
      <c r="W829" s="6"/>
      <c r="X829" s="6"/>
      <c r="Y829" s="6"/>
      <c r="Z829" s="6"/>
      <c r="AA829" s="6"/>
      <c r="AB829" s="6"/>
      <c r="AC829" s="6"/>
      <c r="AD829" s="6"/>
      <c r="AE829" s="6"/>
      <c r="AF829" s="6"/>
      <c r="AG829" s="6"/>
      <c r="AH829" s="6"/>
      <c r="AI829" s="6"/>
      <c r="AJ829" s="6"/>
      <c r="AK829" s="6"/>
      <c r="AL829" s="6"/>
      <c r="AM829" s="6"/>
    </row>
    <row r="830" spans="16:39" s="4" customFormat="1" ht="15" customHeight="1" x14ac:dyDescent="0.2">
      <c r="P830" s="5"/>
      <c r="R830" s="173"/>
      <c r="T830" s="6"/>
      <c r="U830" s="6"/>
      <c r="V830" s="6"/>
      <c r="W830" s="6"/>
      <c r="X830" s="6"/>
      <c r="Y830" s="6"/>
      <c r="Z830" s="6"/>
      <c r="AA830" s="6"/>
      <c r="AB830" s="6"/>
      <c r="AC830" s="6"/>
      <c r="AD830" s="6"/>
      <c r="AE830" s="6"/>
      <c r="AF830" s="6"/>
      <c r="AG830" s="6"/>
      <c r="AH830" s="6"/>
      <c r="AI830" s="6"/>
      <c r="AJ830" s="6"/>
      <c r="AK830" s="6"/>
      <c r="AL830" s="6"/>
      <c r="AM830" s="6"/>
    </row>
    <row r="831" spans="16:39" s="4" customFormat="1" ht="15" customHeight="1" x14ac:dyDescent="0.2">
      <c r="P831" s="5"/>
      <c r="R831" s="173"/>
      <c r="T831" s="6"/>
      <c r="U831" s="6"/>
      <c r="V831" s="6"/>
      <c r="W831" s="6"/>
      <c r="X831" s="6"/>
      <c r="Y831" s="6"/>
      <c r="Z831" s="6"/>
      <c r="AA831" s="6"/>
      <c r="AB831" s="6"/>
      <c r="AC831" s="6"/>
      <c r="AD831" s="6"/>
      <c r="AE831" s="6"/>
      <c r="AF831" s="6"/>
      <c r="AG831" s="6"/>
      <c r="AH831" s="6"/>
      <c r="AI831" s="6"/>
      <c r="AJ831" s="6"/>
      <c r="AK831" s="6"/>
      <c r="AL831" s="6"/>
      <c r="AM831" s="6"/>
    </row>
    <row r="832" spans="16:39" s="4" customFormat="1" ht="15" customHeight="1" x14ac:dyDescent="0.2">
      <c r="P832" s="5"/>
      <c r="R832" s="173"/>
      <c r="T832" s="6"/>
      <c r="U832" s="6"/>
      <c r="V832" s="6"/>
      <c r="W832" s="6"/>
      <c r="X832" s="6"/>
      <c r="Y832" s="6"/>
      <c r="Z832" s="6"/>
      <c r="AA832" s="6"/>
      <c r="AB832" s="6"/>
      <c r="AC832" s="6"/>
      <c r="AD832" s="6"/>
      <c r="AE832" s="6"/>
      <c r="AF832" s="6"/>
      <c r="AG832" s="6"/>
      <c r="AH832" s="6"/>
      <c r="AI832" s="6"/>
      <c r="AJ832" s="6"/>
      <c r="AK832" s="6"/>
      <c r="AL832" s="6"/>
      <c r="AM832" s="6"/>
    </row>
    <row r="833" spans="16:39" s="4" customFormat="1" ht="15" customHeight="1" x14ac:dyDescent="0.2">
      <c r="P833" s="5"/>
      <c r="R833" s="173"/>
      <c r="T833" s="6"/>
      <c r="U833" s="6"/>
      <c r="V833" s="6"/>
      <c r="W833" s="6"/>
      <c r="X833" s="6"/>
      <c r="Y833" s="6"/>
      <c r="Z833" s="6"/>
      <c r="AA833" s="6"/>
      <c r="AB833" s="6"/>
      <c r="AC833" s="6"/>
      <c r="AD833" s="6"/>
      <c r="AE833" s="6"/>
      <c r="AF833" s="6"/>
      <c r="AG833" s="6"/>
      <c r="AH833" s="6"/>
      <c r="AI833" s="6"/>
      <c r="AJ833" s="6"/>
      <c r="AK833" s="6"/>
      <c r="AL833" s="6"/>
      <c r="AM833" s="6"/>
    </row>
    <row r="834" spans="16:39" s="4" customFormat="1" ht="15" customHeight="1" x14ac:dyDescent="0.2">
      <c r="P834" s="5"/>
      <c r="R834" s="173"/>
      <c r="T834" s="6"/>
      <c r="U834" s="6"/>
      <c r="V834" s="6"/>
      <c r="W834" s="6"/>
      <c r="X834" s="6"/>
      <c r="Y834" s="6"/>
      <c r="Z834" s="6"/>
      <c r="AA834" s="6"/>
      <c r="AB834" s="6"/>
      <c r="AC834" s="6"/>
      <c r="AD834" s="6"/>
      <c r="AE834" s="6"/>
      <c r="AF834" s="6"/>
      <c r="AG834" s="6"/>
      <c r="AH834" s="6"/>
      <c r="AI834" s="6"/>
      <c r="AJ834" s="6"/>
      <c r="AK834" s="6"/>
      <c r="AL834" s="6"/>
      <c r="AM834" s="6"/>
    </row>
    <row r="835" spans="16:39" s="4" customFormat="1" ht="15" customHeight="1" x14ac:dyDescent="0.2">
      <c r="P835" s="5"/>
      <c r="R835" s="173"/>
      <c r="T835" s="6"/>
      <c r="U835" s="6"/>
      <c r="V835" s="6"/>
      <c r="W835" s="6"/>
      <c r="X835" s="6"/>
      <c r="Y835" s="6"/>
      <c r="Z835" s="6"/>
      <c r="AA835" s="6"/>
      <c r="AB835" s="6"/>
      <c r="AC835" s="6"/>
      <c r="AD835" s="6"/>
      <c r="AE835" s="6"/>
      <c r="AF835" s="6"/>
      <c r="AG835" s="6"/>
      <c r="AH835" s="6"/>
      <c r="AI835" s="6"/>
      <c r="AJ835" s="6"/>
      <c r="AK835" s="6"/>
      <c r="AL835" s="6"/>
      <c r="AM835" s="6"/>
    </row>
    <row r="836" spans="16:39" s="4" customFormat="1" ht="15" customHeight="1" x14ac:dyDescent="0.2">
      <c r="P836" s="5"/>
      <c r="R836" s="173"/>
      <c r="T836" s="6"/>
      <c r="U836" s="6"/>
      <c r="V836" s="6"/>
      <c r="W836" s="6"/>
      <c r="X836" s="6"/>
      <c r="Y836" s="6"/>
      <c r="Z836" s="6"/>
      <c r="AA836" s="6"/>
      <c r="AB836" s="6"/>
      <c r="AC836" s="6"/>
      <c r="AD836" s="6"/>
      <c r="AE836" s="6"/>
      <c r="AF836" s="6"/>
      <c r="AG836" s="6"/>
      <c r="AH836" s="6"/>
      <c r="AI836" s="6"/>
      <c r="AJ836" s="6"/>
      <c r="AK836" s="6"/>
      <c r="AL836" s="6"/>
      <c r="AM836" s="6"/>
    </row>
    <row r="837" spans="16:39" s="4" customFormat="1" ht="15" customHeight="1" x14ac:dyDescent="0.2">
      <c r="P837" s="5"/>
      <c r="R837" s="173"/>
      <c r="T837" s="6"/>
      <c r="U837" s="6"/>
      <c r="V837" s="6"/>
      <c r="W837" s="6"/>
      <c r="X837" s="6"/>
      <c r="Y837" s="6"/>
      <c r="Z837" s="6"/>
      <c r="AA837" s="6"/>
      <c r="AB837" s="6"/>
      <c r="AC837" s="6"/>
      <c r="AD837" s="6"/>
      <c r="AE837" s="6"/>
      <c r="AF837" s="6"/>
      <c r="AG837" s="6"/>
      <c r="AH837" s="6"/>
      <c r="AI837" s="6"/>
      <c r="AJ837" s="6"/>
      <c r="AK837" s="6"/>
      <c r="AL837" s="6"/>
      <c r="AM837" s="6"/>
    </row>
    <row r="838" spans="16:39" s="4" customFormat="1" ht="15" customHeight="1" x14ac:dyDescent="0.2">
      <c r="P838" s="5"/>
      <c r="R838" s="173"/>
      <c r="T838" s="6"/>
      <c r="U838" s="6"/>
      <c r="V838" s="6"/>
      <c r="W838" s="6"/>
      <c r="X838" s="6"/>
      <c r="Y838" s="6"/>
      <c r="Z838" s="6"/>
      <c r="AA838" s="6"/>
      <c r="AB838" s="6"/>
      <c r="AC838" s="6"/>
      <c r="AD838" s="6"/>
      <c r="AE838" s="6"/>
      <c r="AF838" s="6"/>
      <c r="AG838" s="6"/>
      <c r="AH838" s="6"/>
      <c r="AI838" s="6"/>
      <c r="AJ838" s="6"/>
      <c r="AK838" s="6"/>
      <c r="AL838" s="6"/>
      <c r="AM838" s="6"/>
    </row>
    <row r="839" spans="16:39" s="4" customFormat="1" ht="15" customHeight="1" x14ac:dyDescent="0.2">
      <c r="P839" s="5"/>
      <c r="R839" s="173"/>
      <c r="T839" s="6"/>
      <c r="U839" s="6"/>
      <c r="V839" s="6"/>
      <c r="W839" s="6"/>
      <c r="X839" s="6"/>
      <c r="Y839" s="6"/>
      <c r="Z839" s="6"/>
      <c r="AA839" s="6"/>
      <c r="AB839" s="6"/>
      <c r="AC839" s="6"/>
      <c r="AD839" s="6"/>
      <c r="AE839" s="6"/>
      <c r="AF839" s="6"/>
      <c r="AG839" s="6"/>
      <c r="AH839" s="6"/>
      <c r="AI839" s="6"/>
      <c r="AJ839" s="6"/>
      <c r="AK839" s="6"/>
      <c r="AL839" s="6"/>
      <c r="AM839" s="6"/>
    </row>
    <row r="840" spans="16:39" s="4" customFormat="1" ht="15" customHeight="1" x14ac:dyDescent="0.2">
      <c r="P840" s="5"/>
      <c r="R840" s="173"/>
      <c r="T840" s="6"/>
      <c r="U840" s="6"/>
      <c r="V840" s="6"/>
      <c r="W840" s="6"/>
      <c r="X840" s="6"/>
      <c r="Y840" s="6"/>
      <c r="Z840" s="6"/>
      <c r="AA840" s="6"/>
      <c r="AB840" s="6"/>
      <c r="AC840" s="6"/>
      <c r="AD840" s="6"/>
      <c r="AE840" s="6"/>
      <c r="AF840" s="6"/>
      <c r="AG840" s="6"/>
      <c r="AH840" s="6"/>
      <c r="AI840" s="6"/>
      <c r="AJ840" s="6"/>
      <c r="AK840" s="6"/>
      <c r="AL840" s="6"/>
      <c r="AM840" s="6"/>
    </row>
    <row r="841" spans="16:39" s="4" customFormat="1" ht="15" customHeight="1" x14ac:dyDescent="0.2">
      <c r="P841" s="5"/>
      <c r="R841" s="173"/>
      <c r="T841" s="6"/>
      <c r="U841" s="6"/>
      <c r="V841" s="6"/>
      <c r="W841" s="6"/>
      <c r="X841" s="6"/>
      <c r="Y841" s="6"/>
      <c r="Z841" s="6"/>
      <c r="AA841" s="6"/>
      <c r="AB841" s="6"/>
      <c r="AC841" s="6"/>
      <c r="AD841" s="6"/>
      <c r="AE841" s="6"/>
      <c r="AF841" s="6"/>
      <c r="AG841" s="6"/>
      <c r="AH841" s="6"/>
      <c r="AI841" s="6"/>
      <c r="AJ841" s="6"/>
      <c r="AK841" s="6"/>
      <c r="AL841" s="6"/>
      <c r="AM841" s="6"/>
    </row>
    <row r="842" spans="16:39" s="4" customFormat="1" ht="15" customHeight="1" x14ac:dyDescent="0.2">
      <c r="P842" s="5"/>
      <c r="R842" s="173"/>
      <c r="T842" s="6"/>
      <c r="U842" s="6"/>
      <c r="V842" s="6"/>
      <c r="W842" s="6"/>
      <c r="X842" s="6"/>
      <c r="Y842" s="6"/>
      <c r="Z842" s="6"/>
      <c r="AA842" s="6"/>
      <c r="AB842" s="6"/>
      <c r="AC842" s="6"/>
      <c r="AD842" s="6"/>
      <c r="AE842" s="6"/>
      <c r="AF842" s="6"/>
      <c r="AG842" s="6"/>
      <c r="AH842" s="6"/>
      <c r="AI842" s="6"/>
      <c r="AJ842" s="6"/>
      <c r="AK842" s="6"/>
      <c r="AL842" s="6"/>
      <c r="AM842" s="6"/>
    </row>
    <row r="843" spans="16:39" s="4" customFormat="1" ht="15" customHeight="1" x14ac:dyDescent="0.2">
      <c r="P843" s="5"/>
      <c r="R843" s="173"/>
      <c r="T843" s="6"/>
      <c r="U843" s="6"/>
      <c r="V843" s="6"/>
      <c r="W843" s="6"/>
      <c r="X843" s="6"/>
      <c r="Y843" s="6"/>
      <c r="Z843" s="6"/>
      <c r="AA843" s="6"/>
      <c r="AB843" s="6"/>
      <c r="AC843" s="6"/>
      <c r="AD843" s="6"/>
      <c r="AE843" s="6"/>
      <c r="AF843" s="6"/>
      <c r="AG843" s="6"/>
      <c r="AH843" s="6"/>
      <c r="AI843" s="6"/>
      <c r="AJ843" s="6"/>
      <c r="AK843" s="6"/>
      <c r="AL843" s="6"/>
      <c r="AM843" s="6"/>
    </row>
    <row r="844" spans="16:39" s="4" customFormat="1" ht="15" customHeight="1" x14ac:dyDescent="0.2">
      <c r="P844" s="5"/>
      <c r="R844" s="173"/>
      <c r="T844" s="6"/>
      <c r="U844" s="6"/>
      <c r="V844" s="6"/>
      <c r="W844" s="6"/>
      <c r="X844" s="6"/>
      <c r="Y844" s="6"/>
      <c r="Z844" s="6"/>
      <c r="AA844" s="6"/>
      <c r="AB844" s="6"/>
      <c r="AC844" s="6"/>
      <c r="AD844" s="6"/>
      <c r="AE844" s="6"/>
      <c r="AF844" s="6"/>
      <c r="AG844" s="6"/>
      <c r="AH844" s="6"/>
      <c r="AI844" s="6"/>
      <c r="AJ844" s="6"/>
      <c r="AK844" s="6"/>
      <c r="AL844" s="6"/>
      <c r="AM844" s="6"/>
    </row>
    <row r="845" spans="16:39" s="4" customFormat="1" ht="15" customHeight="1" x14ac:dyDescent="0.2">
      <c r="P845" s="5"/>
      <c r="R845" s="173"/>
      <c r="T845" s="6"/>
      <c r="U845" s="6"/>
      <c r="V845" s="6"/>
      <c r="W845" s="6"/>
      <c r="X845" s="6"/>
      <c r="Y845" s="6"/>
      <c r="Z845" s="6"/>
      <c r="AA845" s="6"/>
      <c r="AB845" s="6"/>
      <c r="AC845" s="6"/>
      <c r="AD845" s="6"/>
      <c r="AE845" s="6"/>
      <c r="AF845" s="6"/>
      <c r="AG845" s="6"/>
      <c r="AH845" s="6"/>
      <c r="AI845" s="6"/>
      <c r="AJ845" s="6"/>
      <c r="AK845" s="6"/>
      <c r="AL845" s="6"/>
      <c r="AM845" s="6"/>
    </row>
    <row r="846" spans="16:39" s="4" customFormat="1" ht="15" customHeight="1" x14ac:dyDescent="0.2">
      <c r="P846" s="5"/>
      <c r="R846" s="173"/>
      <c r="T846" s="6"/>
      <c r="U846" s="6"/>
      <c r="V846" s="6"/>
      <c r="W846" s="6"/>
      <c r="X846" s="6"/>
      <c r="Y846" s="6"/>
      <c r="Z846" s="6"/>
      <c r="AA846" s="6"/>
      <c r="AB846" s="6"/>
      <c r="AC846" s="6"/>
      <c r="AD846" s="6"/>
      <c r="AE846" s="6"/>
      <c r="AF846" s="6"/>
      <c r="AG846" s="6"/>
      <c r="AH846" s="6"/>
      <c r="AI846" s="6"/>
      <c r="AJ846" s="6"/>
      <c r="AK846" s="6"/>
      <c r="AL846" s="6"/>
      <c r="AM846" s="6"/>
    </row>
    <row r="847" spans="16:39" s="4" customFormat="1" ht="15" customHeight="1" x14ac:dyDescent="0.2">
      <c r="P847" s="5"/>
      <c r="R847" s="173"/>
      <c r="T847" s="6"/>
      <c r="U847" s="6"/>
      <c r="V847" s="6"/>
      <c r="W847" s="6"/>
      <c r="X847" s="6"/>
      <c r="Y847" s="6"/>
      <c r="Z847" s="6"/>
      <c r="AA847" s="6"/>
      <c r="AB847" s="6"/>
      <c r="AC847" s="6"/>
      <c r="AD847" s="6"/>
      <c r="AE847" s="6"/>
      <c r="AF847" s="6"/>
      <c r="AG847" s="6"/>
      <c r="AH847" s="6"/>
      <c r="AI847" s="6"/>
      <c r="AJ847" s="6"/>
      <c r="AK847" s="6"/>
      <c r="AL847" s="6"/>
      <c r="AM847" s="6"/>
    </row>
    <row r="848" spans="16:39" s="4" customFormat="1" ht="15" customHeight="1" x14ac:dyDescent="0.2">
      <c r="P848" s="5"/>
      <c r="R848" s="173"/>
      <c r="T848" s="6"/>
      <c r="U848" s="6"/>
      <c r="V848" s="6"/>
      <c r="W848" s="6"/>
      <c r="X848" s="6"/>
      <c r="Y848" s="6"/>
      <c r="Z848" s="6"/>
      <c r="AA848" s="6"/>
      <c r="AB848" s="6"/>
      <c r="AC848" s="6"/>
      <c r="AD848" s="6"/>
      <c r="AE848" s="6"/>
      <c r="AF848" s="6"/>
      <c r="AG848" s="6"/>
      <c r="AH848" s="6"/>
      <c r="AI848" s="6"/>
      <c r="AJ848" s="6"/>
      <c r="AK848" s="6"/>
      <c r="AL848" s="6"/>
      <c r="AM848" s="6"/>
    </row>
    <row r="849" spans="16:39" s="4" customFormat="1" ht="15" customHeight="1" x14ac:dyDescent="0.2">
      <c r="P849" s="5"/>
      <c r="R849" s="173"/>
      <c r="T849" s="6"/>
      <c r="U849" s="6"/>
      <c r="V849" s="6"/>
      <c r="W849" s="6"/>
      <c r="X849" s="6"/>
      <c r="Y849" s="6"/>
      <c r="Z849" s="6"/>
      <c r="AA849" s="6"/>
      <c r="AB849" s="6"/>
      <c r="AC849" s="6"/>
      <c r="AD849" s="6"/>
      <c r="AE849" s="6"/>
      <c r="AF849" s="6"/>
      <c r="AG849" s="6"/>
      <c r="AH849" s="6"/>
      <c r="AI849" s="6"/>
      <c r="AJ849" s="6"/>
      <c r="AK849" s="6"/>
      <c r="AL849" s="6"/>
      <c r="AM849" s="6"/>
    </row>
    <row r="850" spans="16:39" s="4" customFormat="1" ht="15" customHeight="1" x14ac:dyDescent="0.2">
      <c r="P850" s="5"/>
      <c r="R850" s="173"/>
      <c r="T850" s="6"/>
      <c r="U850" s="6"/>
      <c r="V850" s="6"/>
      <c r="W850" s="6"/>
      <c r="X850" s="6"/>
      <c r="Y850" s="6"/>
      <c r="Z850" s="6"/>
      <c r="AA850" s="6"/>
      <c r="AB850" s="6"/>
      <c r="AC850" s="6"/>
      <c r="AD850" s="6"/>
      <c r="AE850" s="6"/>
      <c r="AF850" s="6"/>
      <c r="AG850" s="6"/>
      <c r="AH850" s="6"/>
      <c r="AI850" s="6"/>
      <c r="AJ850" s="6"/>
      <c r="AK850" s="6"/>
      <c r="AL850" s="6"/>
      <c r="AM850" s="6"/>
    </row>
    <row r="851" spans="16:39" s="4" customFormat="1" ht="15" customHeight="1" x14ac:dyDescent="0.2">
      <c r="P851" s="5"/>
      <c r="R851" s="173"/>
      <c r="T851" s="6"/>
      <c r="U851" s="6"/>
      <c r="V851" s="6"/>
      <c r="W851" s="6"/>
      <c r="X851" s="6"/>
      <c r="Y851" s="6"/>
      <c r="Z851" s="6"/>
      <c r="AA851" s="6"/>
      <c r="AB851" s="6"/>
      <c r="AC851" s="6"/>
      <c r="AD851" s="6"/>
      <c r="AE851" s="6"/>
      <c r="AF851" s="6"/>
      <c r="AG851" s="6"/>
      <c r="AH851" s="6"/>
      <c r="AI851" s="6"/>
      <c r="AJ851" s="6"/>
      <c r="AK851" s="6"/>
      <c r="AL851" s="6"/>
      <c r="AM851" s="6"/>
    </row>
    <row r="852" spans="16:39" s="4" customFormat="1" ht="15" customHeight="1" x14ac:dyDescent="0.2">
      <c r="P852" s="5"/>
      <c r="R852" s="173"/>
      <c r="T852" s="6"/>
      <c r="U852" s="6"/>
      <c r="V852" s="6"/>
      <c r="W852" s="6"/>
      <c r="X852" s="6"/>
      <c r="Y852" s="6"/>
      <c r="Z852" s="6"/>
      <c r="AA852" s="6"/>
      <c r="AB852" s="6"/>
      <c r="AC852" s="6"/>
      <c r="AD852" s="6"/>
      <c r="AE852" s="6"/>
      <c r="AF852" s="6"/>
      <c r="AG852" s="6"/>
      <c r="AH852" s="6"/>
      <c r="AI852" s="6"/>
      <c r="AJ852" s="6"/>
      <c r="AK852" s="6"/>
      <c r="AL852" s="6"/>
      <c r="AM852" s="6"/>
    </row>
    <row r="853" spans="16:39" s="4" customFormat="1" ht="15" customHeight="1" x14ac:dyDescent="0.2">
      <c r="P853" s="5"/>
      <c r="R853" s="173"/>
      <c r="T853" s="6"/>
      <c r="U853" s="6"/>
      <c r="V853" s="6"/>
      <c r="W853" s="6"/>
      <c r="X853" s="6"/>
      <c r="Y853" s="6"/>
      <c r="Z853" s="6"/>
      <c r="AA853" s="6"/>
      <c r="AB853" s="6"/>
      <c r="AC853" s="6"/>
      <c r="AD853" s="6"/>
      <c r="AE853" s="6"/>
      <c r="AF853" s="6"/>
      <c r="AG853" s="6"/>
      <c r="AH853" s="6"/>
      <c r="AI853" s="6"/>
      <c r="AJ853" s="6"/>
      <c r="AK853" s="6"/>
      <c r="AL853" s="6"/>
      <c r="AM853" s="6"/>
    </row>
    <row r="854" spans="16:39" s="4" customFormat="1" ht="15" customHeight="1" x14ac:dyDescent="0.2">
      <c r="P854" s="5"/>
      <c r="R854" s="173"/>
      <c r="T854" s="6"/>
      <c r="U854" s="6"/>
      <c r="V854" s="6"/>
      <c r="W854" s="6"/>
      <c r="X854" s="6"/>
      <c r="Y854" s="6"/>
      <c r="Z854" s="6"/>
      <c r="AA854" s="6"/>
      <c r="AB854" s="6"/>
      <c r="AC854" s="6"/>
      <c r="AD854" s="6"/>
      <c r="AE854" s="6"/>
      <c r="AF854" s="6"/>
      <c r="AG854" s="6"/>
      <c r="AH854" s="6"/>
      <c r="AI854" s="6"/>
      <c r="AJ854" s="6"/>
      <c r="AK854" s="6"/>
      <c r="AL854" s="6"/>
      <c r="AM854" s="6"/>
    </row>
    <row r="855" spans="16:39" s="4" customFormat="1" ht="15" customHeight="1" x14ac:dyDescent="0.2">
      <c r="P855" s="5"/>
      <c r="R855" s="173"/>
      <c r="T855" s="6"/>
      <c r="U855" s="6"/>
      <c r="V855" s="6"/>
      <c r="W855" s="6"/>
      <c r="X855" s="6"/>
      <c r="Y855" s="6"/>
      <c r="Z855" s="6"/>
      <c r="AA855" s="6"/>
      <c r="AB855" s="6"/>
      <c r="AC855" s="6"/>
      <c r="AD855" s="6"/>
      <c r="AE855" s="6"/>
      <c r="AF855" s="6"/>
      <c r="AG855" s="6"/>
      <c r="AH855" s="6"/>
      <c r="AI855" s="6"/>
      <c r="AJ855" s="6"/>
      <c r="AK855" s="6"/>
      <c r="AL855" s="6"/>
      <c r="AM855" s="6"/>
    </row>
    <row r="856" spans="16:39" s="4" customFormat="1" ht="15" customHeight="1" x14ac:dyDescent="0.2">
      <c r="P856" s="5"/>
      <c r="R856" s="173"/>
      <c r="T856" s="6"/>
      <c r="U856" s="6"/>
      <c r="V856" s="6"/>
      <c r="W856" s="6"/>
      <c r="X856" s="6"/>
      <c r="Y856" s="6"/>
      <c r="Z856" s="6"/>
      <c r="AA856" s="6"/>
      <c r="AB856" s="6"/>
      <c r="AC856" s="6"/>
      <c r="AD856" s="6"/>
      <c r="AE856" s="6"/>
      <c r="AF856" s="6"/>
      <c r="AG856" s="6"/>
      <c r="AH856" s="6"/>
      <c r="AI856" s="6"/>
      <c r="AJ856" s="6"/>
      <c r="AK856" s="6"/>
      <c r="AL856" s="6"/>
      <c r="AM856" s="6"/>
    </row>
    <row r="857" spans="16:39" s="4" customFormat="1" ht="15" customHeight="1" x14ac:dyDescent="0.2">
      <c r="P857" s="5"/>
      <c r="R857" s="173"/>
      <c r="T857" s="6"/>
      <c r="U857" s="6"/>
      <c r="V857" s="6"/>
      <c r="W857" s="6"/>
      <c r="X857" s="6"/>
      <c r="Y857" s="6"/>
      <c r="Z857" s="6"/>
      <c r="AA857" s="6"/>
      <c r="AB857" s="6"/>
      <c r="AC857" s="6"/>
      <c r="AD857" s="6"/>
      <c r="AE857" s="6"/>
      <c r="AF857" s="6"/>
      <c r="AG857" s="6"/>
      <c r="AH857" s="6"/>
      <c r="AI857" s="6"/>
      <c r="AJ857" s="6"/>
      <c r="AK857" s="6"/>
      <c r="AL857" s="6"/>
      <c r="AM857" s="6"/>
    </row>
    <row r="858" spans="16:39" s="4" customFormat="1" ht="15" customHeight="1" x14ac:dyDescent="0.2">
      <c r="P858" s="5"/>
      <c r="R858" s="173"/>
      <c r="T858" s="6"/>
      <c r="U858" s="6"/>
      <c r="V858" s="6"/>
      <c r="W858" s="6"/>
      <c r="X858" s="6"/>
      <c r="Y858" s="6"/>
      <c r="Z858" s="6"/>
      <c r="AA858" s="6"/>
      <c r="AB858" s="6"/>
      <c r="AC858" s="6"/>
      <c r="AD858" s="6"/>
      <c r="AE858" s="6"/>
      <c r="AF858" s="6"/>
      <c r="AG858" s="6"/>
      <c r="AH858" s="6"/>
      <c r="AI858" s="6"/>
      <c r="AJ858" s="6"/>
      <c r="AK858" s="6"/>
      <c r="AL858" s="6"/>
      <c r="AM858" s="6"/>
    </row>
    <row r="859" spans="16:39" s="4" customFormat="1" ht="15" customHeight="1" x14ac:dyDescent="0.2">
      <c r="P859" s="5"/>
      <c r="R859" s="173"/>
      <c r="T859" s="6"/>
      <c r="U859" s="6"/>
      <c r="V859" s="6"/>
      <c r="W859" s="6"/>
      <c r="X859" s="6"/>
      <c r="Y859" s="6"/>
      <c r="Z859" s="6"/>
      <c r="AA859" s="6"/>
      <c r="AB859" s="6"/>
      <c r="AC859" s="6"/>
      <c r="AD859" s="6"/>
      <c r="AE859" s="6"/>
      <c r="AF859" s="6"/>
      <c r="AG859" s="6"/>
      <c r="AH859" s="6"/>
      <c r="AI859" s="6"/>
      <c r="AJ859" s="6"/>
      <c r="AK859" s="6"/>
      <c r="AL859" s="6"/>
      <c r="AM859" s="6"/>
    </row>
    <row r="860" spans="16:39" s="4" customFormat="1" ht="15" customHeight="1" x14ac:dyDescent="0.2">
      <c r="P860" s="5"/>
      <c r="R860" s="173"/>
      <c r="T860" s="6"/>
      <c r="U860" s="6"/>
      <c r="V860" s="6"/>
      <c r="W860" s="6"/>
      <c r="X860" s="6"/>
      <c r="Y860" s="6"/>
      <c r="Z860" s="6"/>
      <c r="AA860" s="6"/>
      <c r="AB860" s="6"/>
      <c r="AC860" s="6"/>
      <c r="AD860" s="6"/>
      <c r="AE860" s="6"/>
      <c r="AF860" s="6"/>
      <c r="AG860" s="6"/>
      <c r="AH860" s="6"/>
      <c r="AI860" s="6"/>
      <c r="AJ860" s="6"/>
      <c r="AK860" s="6"/>
      <c r="AL860" s="6"/>
      <c r="AM860" s="6"/>
    </row>
    <row r="861" spans="16:39" s="4" customFormat="1" ht="15" customHeight="1" x14ac:dyDescent="0.2">
      <c r="P861" s="5"/>
      <c r="R861" s="173"/>
      <c r="T861" s="6"/>
      <c r="U861" s="6"/>
      <c r="V861" s="6"/>
      <c r="W861" s="6"/>
      <c r="X861" s="6"/>
      <c r="Y861" s="6"/>
      <c r="Z861" s="6"/>
      <c r="AA861" s="6"/>
      <c r="AB861" s="6"/>
      <c r="AC861" s="6"/>
      <c r="AD861" s="6"/>
      <c r="AE861" s="6"/>
      <c r="AF861" s="6"/>
      <c r="AG861" s="6"/>
      <c r="AH861" s="6"/>
      <c r="AI861" s="6"/>
      <c r="AJ861" s="6"/>
      <c r="AK861" s="6"/>
      <c r="AL861" s="6"/>
      <c r="AM861" s="6"/>
    </row>
    <row r="862" spans="16:39" s="4" customFormat="1" ht="15" customHeight="1" x14ac:dyDescent="0.2">
      <c r="P862" s="5"/>
      <c r="R862" s="173"/>
      <c r="T862" s="6"/>
      <c r="U862" s="6"/>
      <c r="V862" s="6"/>
      <c r="W862" s="6"/>
      <c r="X862" s="6"/>
      <c r="Y862" s="6"/>
      <c r="Z862" s="6"/>
      <c r="AA862" s="6"/>
      <c r="AB862" s="6"/>
      <c r="AC862" s="6"/>
      <c r="AD862" s="6"/>
      <c r="AE862" s="6"/>
      <c r="AF862" s="6"/>
      <c r="AG862" s="6"/>
      <c r="AH862" s="6"/>
      <c r="AI862" s="6"/>
      <c r="AJ862" s="6"/>
      <c r="AK862" s="6"/>
      <c r="AL862" s="6"/>
      <c r="AM862" s="6"/>
    </row>
    <row r="863" spans="16:39" s="4" customFormat="1" ht="15" customHeight="1" x14ac:dyDescent="0.2">
      <c r="P863" s="5"/>
      <c r="R863" s="173"/>
      <c r="T863" s="6"/>
      <c r="U863" s="6"/>
      <c r="V863" s="6"/>
      <c r="W863" s="6"/>
      <c r="X863" s="6"/>
      <c r="Y863" s="6"/>
      <c r="Z863" s="6"/>
      <c r="AA863" s="6"/>
      <c r="AB863" s="6"/>
      <c r="AC863" s="6"/>
      <c r="AD863" s="6"/>
      <c r="AE863" s="6"/>
      <c r="AF863" s="6"/>
      <c r="AG863" s="6"/>
      <c r="AH863" s="6"/>
      <c r="AI863" s="6"/>
      <c r="AJ863" s="6"/>
      <c r="AK863" s="6"/>
      <c r="AL863" s="6"/>
      <c r="AM863" s="6"/>
    </row>
    <row r="864" spans="16:39" s="4" customFormat="1" ht="15" customHeight="1" x14ac:dyDescent="0.2">
      <c r="P864" s="5"/>
      <c r="R864" s="173"/>
      <c r="T864" s="6"/>
      <c r="U864" s="6"/>
      <c r="V864" s="6"/>
      <c r="W864" s="6"/>
      <c r="X864" s="6"/>
      <c r="Y864" s="6"/>
      <c r="Z864" s="6"/>
      <c r="AA864" s="6"/>
      <c r="AB864" s="6"/>
      <c r="AC864" s="6"/>
      <c r="AD864" s="6"/>
      <c r="AE864" s="6"/>
      <c r="AF864" s="6"/>
      <c r="AG864" s="6"/>
      <c r="AH864" s="6"/>
      <c r="AI864" s="6"/>
      <c r="AJ864" s="6"/>
      <c r="AK864" s="6"/>
      <c r="AL864" s="6"/>
      <c r="AM864" s="6"/>
    </row>
    <row r="865" spans="16:39" s="4" customFormat="1" ht="15" customHeight="1" x14ac:dyDescent="0.2">
      <c r="P865" s="5"/>
      <c r="R865" s="173"/>
      <c r="T865" s="6"/>
      <c r="U865" s="6"/>
      <c r="V865" s="6"/>
      <c r="W865" s="6"/>
      <c r="X865" s="6"/>
      <c r="Y865" s="6"/>
      <c r="Z865" s="6"/>
      <c r="AA865" s="6"/>
      <c r="AB865" s="6"/>
      <c r="AC865" s="6"/>
      <c r="AD865" s="6"/>
      <c r="AE865" s="6"/>
      <c r="AF865" s="6"/>
      <c r="AG865" s="6"/>
      <c r="AH865" s="6"/>
      <c r="AI865" s="6"/>
      <c r="AJ865" s="6"/>
      <c r="AK865" s="6"/>
      <c r="AL865" s="6"/>
      <c r="AM865" s="6"/>
    </row>
    <row r="866" spans="16:39" s="4" customFormat="1" ht="15" customHeight="1" x14ac:dyDescent="0.2">
      <c r="P866" s="5"/>
      <c r="R866" s="173"/>
      <c r="T866" s="6"/>
      <c r="U866" s="6"/>
      <c r="V866" s="6"/>
      <c r="W866" s="6"/>
      <c r="X866" s="6"/>
      <c r="Y866" s="6"/>
      <c r="Z866" s="6"/>
      <c r="AA866" s="6"/>
      <c r="AB866" s="6"/>
      <c r="AC866" s="6"/>
      <c r="AD866" s="6"/>
      <c r="AE866" s="6"/>
      <c r="AF866" s="6"/>
      <c r="AG866" s="6"/>
      <c r="AH866" s="6"/>
      <c r="AI866" s="6"/>
      <c r="AJ866" s="6"/>
      <c r="AK866" s="6"/>
      <c r="AL866" s="6"/>
      <c r="AM866" s="6"/>
    </row>
    <row r="867" spans="16:39" s="4" customFormat="1" ht="15" customHeight="1" x14ac:dyDescent="0.2">
      <c r="P867" s="5"/>
      <c r="R867" s="173"/>
      <c r="T867" s="6"/>
      <c r="U867" s="6"/>
      <c r="V867" s="6"/>
      <c r="W867" s="6"/>
      <c r="X867" s="6"/>
      <c r="Y867" s="6"/>
      <c r="Z867" s="6"/>
      <c r="AA867" s="6"/>
      <c r="AB867" s="6"/>
      <c r="AC867" s="6"/>
      <c r="AD867" s="6"/>
      <c r="AE867" s="6"/>
      <c r="AF867" s="6"/>
      <c r="AG867" s="6"/>
      <c r="AH867" s="6"/>
      <c r="AI867" s="6"/>
      <c r="AJ867" s="6"/>
      <c r="AK867" s="6"/>
      <c r="AL867" s="6"/>
      <c r="AM867" s="6"/>
    </row>
    <row r="868" spans="16:39" s="4" customFormat="1" ht="15" customHeight="1" x14ac:dyDescent="0.2">
      <c r="P868" s="5"/>
      <c r="R868" s="173"/>
      <c r="T868" s="6"/>
      <c r="U868" s="6"/>
      <c r="V868" s="6"/>
      <c r="W868" s="6"/>
      <c r="X868" s="6"/>
      <c r="Y868" s="6"/>
      <c r="Z868" s="6"/>
      <c r="AA868" s="6"/>
      <c r="AB868" s="6"/>
      <c r="AC868" s="6"/>
      <c r="AD868" s="6"/>
      <c r="AE868" s="6"/>
      <c r="AF868" s="6"/>
      <c r="AG868" s="6"/>
      <c r="AH868" s="6"/>
      <c r="AI868" s="6"/>
      <c r="AJ868" s="6"/>
      <c r="AK868" s="6"/>
      <c r="AL868" s="6"/>
      <c r="AM868" s="6"/>
    </row>
    <row r="869" spans="16:39" s="4" customFormat="1" ht="15" customHeight="1" x14ac:dyDescent="0.2">
      <c r="P869" s="5"/>
      <c r="R869" s="173"/>
      <c r="T869" s="6"/>
      <c r="U869" s="6"/>
      <c r="V869" s="6"/>
      <c r="W869" s="6"/>
      <c r="X869" s="6"/>
      <c r="Y869" s="6"/>
      <c r="Z869" s="6"/>
      <c r="AA869" s="6"/>
      <c r="AB869" s="6"/>
      <c r="AC869" s="6"/>
      <c r="AD869" s="6"/>
      <c r="AE869" s="6"/>
      <c r="AF869" s="6"/>
      <c r="AG869" s="6"/>
      <c r="AH869" s="6"/>
      <c r="AI869" s="6"/>
      <c r="AJ869" s="6"/>
      <c r="AK869" s="6"/>
      <c r="AL869" s="6"/>
      <c r="AM869" s="6"/>
    </row>
    <row r="870" spans="16:39" s="4" customFormat="1" ht="15" customHeight="1" x14ac:dyDescent="0.2">
      <c r="P870" s="5"/>
      <c r="R870" s="173"/>
      <c r="T870" s="6"/>
      <c r="U870" s="6"/>
      <c r="V870" s="6"/>
      <c r="W870" s="6"/>
      <c r="X870" s="6"/>
      <c r="Y870" s="6"/>
      <c r="Z870" s="6"/>
      <c r="AA870" s="6"/>
      <c r="AB870" s="6"/>
      <c r="AC870" s="6"/>
      <c r="AD870" s="6"/>
      <c r="AE870" s="6"/>
      <c r="AF870" s="6"/>
      <c r="AG870" s="6"/>
      <c r="AH870" s="6"/>
      <c r="AI870" s="6"/>
      <c r="AJ870" s="6"/>
      <c r="AK870" s="6"/>
      <c r="AL870" s="6"/>
      <c r="AM870" s="6"/>
    </row>
    <row r="871" spans="16:39" s="4" customFormat="1" ht="15" customHeight="1" x14ac:dyDescent="0.2">
      <c r="P871" s="5"/>
      <c r="R871" s="173"/>
      <c r="T871" s="6"/>
      <c r="U871" s="6"/>
      <c r="V871" s="6"/>
      <c r="W871" s="6"/>
      <c r="X871" s="6"/>
      <c r="Y871" s="6"/>
      <c r="Z871" s="6"/>
      <c r="AA871" s="6"/>
      <c r="AB871" s="6"/>
      <c r="AC871" s="6"/>
      <c r="AD871" s="6"/>
      <c r="AE871" s="6"/>
      <c r="AF871" s="6"/>
      <c r="AG871" s="6"/>
      <c r="AH871" s="6"/>
      <c r="AI871" s="6"/>
      <c r="AJ871" s="6"/>
      <c r="AK871" s="6"/>
      <c r="AL871" s="6"/>
      <c r="AM871" s="6"/>
    </row>
    <row r="872" spans="16:39" s="4" customFormat="1" ht="15" customHeight="1" x14ac:dyDescent="0.2">
      <c r="P872" s="5"/>
      <c r="R872" s="173"/>
      <c r="T872" s="6"/>
      <c r="U872" s="6"/>
      <c r="V872" s="6"/>
      <c r="W872" s="6"/>
      <c r="X872" s="6"/>
      <c r="Y872" s="6"/>
      <c r="Z872" s="6"/>
      <c r="AA872" s="6"/>
      <c r="AB872" s="6"/>
      <c r="AC872" s="6"/>
      <c r="AD872" s="6"/>
      <c r="AE872" s="6"/>
      <c r="AF872" s="6"/>
      <c r="AG872" s="6"/>
      <c r="AH872" s="6"/>
      <c r="AI872" s="6"/>
      <c r="AJ872" s="6"/>
      <c r="AK872" s="6"/>
      <c r="AL872" s="6"/>
      <c r="AM872" s="6"/>
    </row>
    <row r="873" spans="16:39" s="4" customFormat="1" ht="15" customHeight="1" x14ac:dyDescent="0.2">
      <c r="P873" s="5"/>
      <c r="R873" s="173"/>
      <c r="T873" s="6"/>
      <c r="U873" s="6"/>
      <c r="V873" s="6"/>
      <c r="W873" s="6"/>
      <c r="X873" s="6"/>
      <c r="Y873" s="6"/>
      <c r="Z873" s="6"/>
      <c r="AA873" s="6"/>
      <c r="AB873" s="6"/>
      <c r="AC873" s="6"/>
      <c r="AD873" s="6"/>
      <c r="AE873" s="6"/>
      <c r="AF873" s="6"/>
      <c r="AG873" s="6"/>
      <c r="AH873" s="6"/>
      <c r="AI873" s="6"/>
      <c r="AJ873" s="6"/>
      <c r="AK873" s="6"/>
      <c r="AL873" s="6"/>
      <c r="AM873" s="6"/>
    </row>
    <row r="874" spans="16:39" s="4" customFormat="1" ht="15" customHeight="1" x14ac:dyDescent="0.2">
      <c r="P874" s="5"/>
      <c r="R874" s="173"/>
      <c r="T874" s="6"/>
      <c r="U874" s="6"/>
      <c r="V874" s="6"/>
      <c r="W874" s="6"/>
      <c r="X874" s="6"/>
      <c r="Y874" s="6"/>
      <c r="Z874" s="6"/>
      <c r="AA874" s="6"/>
      <c r="AB874" s="6"/>
      <c r="AC874" s="6"/>
      <c r="AD874" s="6"/>
      <c r="AE874" s="6"/>
      <c r="AF874" s="6"/>
      <c r="AG874" s="6"/>
      <c r="AH874" s="6"/>
      <c r="AI874" s="6"/>
      <c r="AJ874" s="6"/>
      <c r="AK874" s="6"/>
      <c r="AL874" s="6"/>
      <c r="AM874" s="6"/>
    </row>
    <row r="875" spans="16:39" s="4" customFormat="1" ht="15" customHeight="1" x14ac:dyDescent="0.2">
      <c r="P875" s="5"/>
      <c r="R875" s="173"/>
      <c r="T875" s="6"/>
      <c r="U875" s="6"/>
      <c r="V875" s="6"/>
      <c r="W875" s="6"/>
      <c r="X875" s="6"/>
      <c r="Y875" s="6"/>
      <c r="Z875" s="6"/>
      <c r="AA875" s="6"/>
      <c r="AB875" s="6"/>
      <c r="AC875" s="6"/>
      <c r="AD875" s="6"/>
      <c r="AE875" s="6"/>
      <c r="AF875" s="6"/>
      <c r="AG875" s="6"/>
      <c r="AH875" s="6"/>
      <c r="AI875" s="6"/>
      <c r="AJ875" s="6"/>
      <c r="AK875" s="6"/>
      <c r="AL875" s="6"/>
      <c r="AM875" s="6"/>
    </row>
    <row r="876" spans="16:39" s="4" customFormat="1" ht="15" customHeight="1" x14ac:dyDescent="0.2">
      <c r="P876" s="5"/>
      <c r="R876" s="173"/>
      <c r="T876" s="6"/>
      <c r="U876" s="6"/>
      <c r="V876" s="6"/>
      <c r="W876" s="6"/>
      <c r="X876" s="6"/>
      <c r="Y876" s="6"/>
      <c r="Z876" s="6"/>
      <c r="AA876" s="6"/>
      <c r="AB876" s="6"/>
      <c r="AC876" s="6"/>
      <c r="AD876" s="6"/>
      <c r="AE876" s="6"/>
      <c r="AF876" s="6"/>
      <c r="AG876" s="6"/>
      <c r="AH876" s="6"/>
      <c r="AI876" s="6"/>
      <c r="AJ876" s="6"/>
      <c r="AK876" s="6"/>
      <c r="AL876" s="6"/>
      <c r="AM876" s="6"/>
    </row>
    <row r="877" spans="16:39" s="4" customFormat="1" ht="15" customHeight="1" x14ac:dyDescent="0.2">
      <c r="P877" s="5"/>
      <c r="R877" s="173"/>
      <c r="T877" s="6"/>
      <c r="U877" s="6"/>
      <c r="V877" s="6"/>
      <c r="W877" s="6"/>
      <c r="X877" s="6"/>
      <c r="Y877" s="6"/>
      <c r="Z877" s="6"/>
      <c r="AA877" s="6"/>
      <c r="AB877" s="6"/>
      <c r="AC877" s="6"/>
      <c r="AD877" s="6"/>
      <c r="AE877" s="6"/>
      <c r="AF877" s="6"/>
      <c r="AG877" s="6"/>
      <c r="AH877" s="6"/>
      <c r="AI877" s="6"/>
      <c r="AJ877" s="6"/>
      <c r="AK877" s="6"/>
      <c r="AL877" s="6"/>
      <c r="AM877" s="6"/>
    </row>
    <row r="878" spans="16:39" s="4" customFormat="1" ht="15" customHeight="1" x14ac:dyDescent="0.2">
      <c r="P878" s="5"/>
      <c r="R878" s="173"/>
      <c r="T878" s="6"/>
      <c r="U878" s="6"/>
      <c r="V878" s="6"/>
      <c r="W878" s="6"/>
      <c r="X878" s="6"/>
      <c r="Y878" s="6"/>
      <c r="Z878" s="6"/>
      <c r="AA878" s="6"/>
      <c r="AB878" s="6"/>
      <c r="AC878" s="6"/>
      <c r="AD878" s="6"/>
      <c r="AE878" s="6"/>
      <c r="AF878" s="6"/>
      <c r="AG878" s="6"/>
      <c r="AH878" s="6"/>
      <c r="AI878" s="6"/>
      <c r="AJ878" s="6"/>
      <c r="AK878" s="6"/>
      <c r="AL878" s="6"/>
      <c r="AM878" s="6"/>
    </row>
    <row r="879" spans="16:39" s="4" customFormat="1" ht="15" customHeight="1" x14ac:dyDescent="0.2">
      <c r="P879" s="5"/>
      <c r="R879" s="173"/>
      <c r="T879" s="6"/>
      <c r="U879" s="6"/>
      <c r="V879" s="6"/>
      <c r="W879" s="6"/>
      <c r="X879" s="6"/>
      <c r="Y879" s="6"/>
      <c r="Z879" s="6"/>
      <c r="AA879" s="6"/>
      <c r="AB879" s="6"/>
      <c r="AC879" s="6"/>
      <c r="AD879" s="6"/>
      <c r="AE879" s="6"/>
      <c r="AF879" s="6"/>
      <c r="AG879" s="6"/>
      <c r="AH879" s="6"/>
      <c r="AI879" s="6"/>
      <c r="AJ879" s="6"/>
      <c r="AK879" s="6"/>
      <c r="AL879" s="6"/>
      <c r="AM879" s="6"/>
    </row>
    <row r="880" spans="16:39" s="4" customFormat="1" ht="15" customHeight="1" x14ac:dyDescent="0.2">
      <c r="P880" s="5"/>
      <c r="R880" s="173"/>
      <c r="T880" s="6"/>
      <c r="U880" s="6"/>
      <c r="V880" s="6"/>
      <c r="W880" s="6"/>
      <c r="X880" s="6"/>
      <c r="Y880" s="6"/>
      <c r="Z880" s="6"/>
      <c r="AA880" s="6"/>
      <c r="AB880" s="6"/>
      <c r="AC880" s="6"/>
      <c r="AD880" s="6"/>
      <c r="AE880" s="6"/>
      <c r="AF880" s="6"/>
      <c r="AG880" s="6"/>
      <c r="AH880" s="6"/>
      <c r="AI880" s="6"/>
      <c r="AJ880" s="6"/>
      <c r="AK880" s="6"/>
      <c r="AL880" s="6"/>
      <c r="AM880" s="6"/>
    </row>
    <row r="881" spans="16:39" s="4" customFormat="1" ht="15" customHeight="1" x14ac:dyDescent="0.2">
      <c r="P881" s="5"/>
      <c r="R881" s="173"/>
      <c r="T881" s="6"/>
      <c r="U881" s="6"/>
      <c r="V881" s="6"/>
      <c r="W881" s="6"/>
      <c r="X881" s="6"/>
      <c r="Y881" s="6"/>
      <c r="Z881" s="6"/>
      <c r="AA881" s="6"/>
      <c r="AB881" s="6"/>
      <c r="AC881" s="6"/>
      <c r="AD881" s="6"/>
      <c r="AE881" s="6"/>
      <c r="AF881" s="6"/>
      <c r="AG881" s="6"/>
      <c r="AH881" s="6"/>
      <c r="AI881" s="6"/>
      <c r="AJ881" s="6"/>
      <c r="AK881" s="6"/>
      <c r="AL881" s="6"/>
      <c r="AM881" s="6"/>
    </row>
    <row r="882" spans="16:39" s="4" customFormat="1" ht="15" customHeight="1" x14ac:dyDescent="0.2">
      <c r="P882" s="5"/>
      <c r="R882" s="173"/>
      <c r="T882" s="6"/>
      <c r="U882" s="6"/>
      <c r="V882" s="6"/>
      <c r="W882" s="6"/>
      <c r="X882" s="6"/>
      <c r="Y882" s="6"/>
      <c r="Z882" s="6"/>
      <c r="AA882" s="6"/>
      <c r="AB882" s="6"/>
      <c r="AC882" s="6"/>
      <c r="AD882" s="6"/>
      <c r="AE882" s="6"/>
      <c r="AF882" s="6"/>
      <c r="AG882" s="6"/>
      <c r="AH882" s="6"/>
      <c r="AI882" s="6"/>
      <c r="AJ882" s="6"/>
      <c r="AK882" s="6"/>
      <c r="AL882" s="6"/>
      <c r="AM882" s="6"/>
    </row>
    <row r="883" spans="16:39" s="4" customFormat="1" ht="15" customHeight="1" x14ac:dyDescent="0.2">
      <c r="P883" s="5"/>
      <c r="R883" s="173"/>
      <c r="T883" s="6"/>
      <c r="U883" s="6"/>
      <c r="V883" s="6"/>
      <c r="W883" s="6"/>
      <c r="X883" s="6"/>
      <c r="Y883" s="6"/>
      <c r="Z883" s="6"/>
      <c r="AA883" s="6"/>
      <c r="AB883" s="6"/>
      <c r="AC883" s="6"/>
      <c r="AD883" s="6"/>
      <c r="AE883" s="6"/>
      <c r="AF883" s="6"/>
      <c r="AG883" s="6"/>
      <c r="AH883" s="6"/>
      <c r="AI883" s="6"/>
      <c r="AJ883" s="6"/>
      <c r="AK883" s="6"/>
      <c r="AL883" s="6"/>
      <c r="AM883" s="6"/>
    </row>
    <row r="884" spans="16:39" s="4" customFormat="1" ht="15" customHeight="1" x14ac:dyDescent="0.2">
      <c r="P884" s="5"/>
      <c r="R884" s="173"/>
      <c r="T884" s="6"/>
      <c r="U884" s="6"/>
      <c r="V884" s="6"/>
      <c r="W884" s="6"/>
      <c r="X884" s="6"/>
      <c r="Y884" s="6"/>
      <c r="Z884" s="6"/>
      <c r="AA884" s="6"/>
      <c r="AB884" s="6"/>
      <c r="AC884" s="6"/>
      <c r="AD884" s="6"/>
      <c r="AE884" s="6"/>
      <c r="AF884" s="6"/>
      <c r="AG884" s="6"/>
      <c r="AH884" s="6"/>
      <c r="AI884" s="6"/>
      <c r="AJ884" s="6"/>
      <c r="AK884" s="6"/>
      <c r="AL884" s="6"/>
      <c r="AM884" s="6"/>
    </row>
    <row r="885" spans="16:39" s="4" customFormat="1" ht="15" customHeight="1" x14ac:dyDescent="0.2">
      <c r="P885" s="5"/>
      <c r="R885" s="173"/>
      <c r="T885" s="6"/>
      <c r="U885" s="6"/>
      <c r="V885" s="6"/>
      <c r="W885" s="6"/>
      <c r="X885" s="6"/>
      <c r="Y885" s="6"/>
      <c r="Z885" s="6"/>
      <c r="AA885" s="6"/>
      <c r="AB885" s="6"/>
      <c r="AC885" s="6"/>
      <c r="AD885" s="6"/>
      <c r="AE885" s="6"/>
      <c r="AF885" s="6"/>
      <c r="AG885" s="6"/>
      <c r="AH885" s="6"/>
      <c r="AI885" s="6"/>
      <c r="AJ885" s="6"/>
      <c r="AK885" s="6"/>
      <c r="AL885" s="6"/>
      <c r="AM885" s="6"/>
    </row>
    <row r="886" spans="16:39" s="4" customFormat="1" ht="15" customHeight="1" x14ac:dyDescent="0.2">
      <c r="P886" s="5"/>
      <c r="R886" s="173"/>
      <c r="T886" s="6"/>
      <c r="U886" s="6"/>
      <c r="V886" s="6"/>
      <c r="W886" s="6"/>
      <c r="X886" s="6"/>
      <c r="Y886" s="6"/>
      <c r="Z886" s="6"/>
      <c r="AA886" s="6"/>
      <c r="AB886" s="6"/>
      <c r="AC886" s="6"/>
      <c r="AD886" s="6"/>
      <c r="AE886" s="6"/>
      <c r="AF886" s="6"/>
      <c r="AG886" s="6"/>
      <c r="AH886" s="6"/>
      <c r="AI886" s="6"/>
      <c r="AJ886" s="6"/>
      <c r="AK886" s="6"/>
      <c r="AL886" s="6"/>
      <c r="AM886" s="6"/>
    </row>
    <row r="887" spans="16:39" s="4" customFormat="1" ht="15" customHeight="1" x14ac:dyDescent="0.2">
      <c r="P887" s="5"/>
      <c r="R887" s="173"/>
      <c r="T887" s="6"/>
      <c r="U887" s="6"/>
      <c r="V887" s="6"/>
      <c r="W887" s="6"/>
      <c r="X887" s="6"/>
      <c r="Y887" s="6"/>
      <c r="Z887" s="6"/>
      <c r="AA887" s="6"/>
      <c r="AB887" s="6"/>
      <c r="AC887" s="6"/>
      <c r="AD887" s="6"/>
      <c r="AE887" s="6"/>
      <c r="AF887" s="6"/>
      <c r="AG887" s="6"/>
      <c r="AH887" s="6"/>
      <c r="AI887" s="6"/>
      <c r="AJ887" s="6"/>
      <c r="AK887" s="6"/>
      <c r="AL887" s="6"/>
      <c r="AM887" s="6"/>
    </row>
    <row r="888" spans="16:39" s="4" customFormat="1" ht="15" customHeight="1" x14ac:dyDescent="0.2">
      <c r="P888" s="5"/>
      <c r="R888" s="173"/>
      <c r="T888" s="6"/>
      <c r="U888" s="6"/>
      <c r="V888" s="6"/>
      <c r="W888" s="6"/>
      <c r="X888" s="6"/>
      <c r="Y888" s="6"/>
      <c r="Z888" s="6"/>
      <c r="AA888" s="6"/>
      <c r="AB888" s="6"/>
      <c r="AC888" s="6"/>
      <c r="AD888" s="6"/>
      <c r="AE888" s="6"/>
      <c r="AF888" s="6"/>
      <c r="AG888" s="6"/>
      <c r="AH888" s="6"/>
      <c r="AI888" s="6"/>
      <c r="AJ888" s="6"/>
      <c r="AK888" s="6"/>
      <c r="AL888" s="6"/>
      <c r="AM888" s="6"/>
    </row>
    <row r="889" spans="16:39" s="4" customFormat="1" ht="15" customHeight="1" x14ac:dyDescent="0.2">
      <c r="P889" s="5"/>
      <c r="R889" s="173"/>
      <c r="T889" s="6"/>
      <c r="U889" s="6"/>
      <c r="V889" s="6"/>
      <c r="W889" s="6"/>
      <c r="X889" s="6"/>
      <c r="Y889" s="6"/>
      <c r="Z889" s="6"/>
      <c r="AA889" s="6"/>
      <c r="AB889" s="6"/>
      <c r="AC889" s="6"/>
      <c r="AD889" s="6"/>
      <c r="AE889" s="6"/>
      <c r="AF889" s="6"/>
      <c r="AG889" s="6"/>
      <c r="AH889" s="6"/>
      <c r="AI889" s="6"/>
      <c r="AJ889" s="6"/>
      <c r="AK889" s="6"/>
      <c r="AL889" s="6"/>
      <c r="AM889" s="6"/>
    </row>
    <row r="890" spans="16:39" s="4" customFormat="1" ht="15" customHeight="1" x14ac:dyDescent="0.2">
      <c r="P890" s="5"/>
      <c r="R890" s="173"/>
      <c r="T890" s="6"/>
      <c r="U890" s="6"/>
      <c r="V890" s="6"/>
      <c r="W890" s="6"/>
      <c r="X890" s="6"/>
      <c r="Y890" s="6"/>
      <c r="Z890" s="6"/>
      <c r="AA890" s="6"/>
      <c r="AB890" s="6"/>
      <c r="AC890" s="6"/>
      <c r="AD890" s="6"/>
      <c r="AE890" s="6"/>
      <c r="AF890" s="6"/>
      <c r="AG890" s="6"/>
      <c r="AH890" s="6"/>
      <c r="AI890" s="6"/>
      <c r="AJ890" s="6"/>
      <c r="AK890" s="6"/>
      <c r="AL890" s="6"/>
      <c r="AM890" s="6"/>
    </row>
    <row r="891" spans="16:39" s="4" customFormat="1" ht="15" customHeight="1" x14ac:dyDescent="0.2">
      <c r="P891" s="5"/>
      <c r="R891" s="173"/>
      <c r="T891" s="6"/>
      <c r="U891" s="6"/>
      <c r="V891" s="6"/>
      <c r="W891" s="6"/>
      <c r="X891" s="6"/>
      <c r="Y891" s="6"/>
      <c r="Z891" s="6"/>
      <c r="AA891" s="6"/>
      <c r="AB891" s="6"/>
      <c r="AC891" s="6"/>
      <c r="AD891" s="6"/>
      <c r="AE891" s="6"/>
      <c r="AF891" s="6"/>
      <c r="AG891" s="6"/>
      <c r="AH891" s="6"/>
      <c r="AI891" s="6"/>
      <c r="AJ891" s="6"/>
      <c r="AK891" s="6"/>
      <c r="AL891" s="6"/>
      <c r="AM891" s="6"/>
    </row>
    <row r="892" spans="16:39" s="4" customFormat="1" ht="15" customHeight="1" x14ac:dyDescent="0.2">
      <c r="P892" s="5"/>
      <c r="R892" s="173"/>
      <c r="T892" s="6"/>
      <c r="U892" s="6"/>
      <c r="V892" s="6"/>
      <c r="W892" s="6"/>
      <c r="X892" s="6"/>
      <c r="Y892" s="6"/>
      <c r="Z892" s="6"/>
      <c r="AA892" s="6"/>
      <c r="AB892" s="6"/>
      <c r="AC892" s="6"/>
      <c r="AD892" s="6"/>
      <c r="AE892" s="6"/>
      <c r="AF892" s="6"/>
      <c r="AG892" s="6"/>
      <c r="AH892" s="6"/>
      <c r="AI892" s="6"/>
      <c r="AJ892" s="6"/>
      <c r="AK892" s="6"/>
      <c r="AL892" s="6"/>
      <c r="AM892" s="6"/>
    </row>
    <row r="893" spans="16:39" s="4" customFormat="1" ht="15" customHeight="1" x14ac:dyDescent="0.2">
      <c r="P893" s="5"/>
      <c r="R893" s="173"/>
      <c r="T893" s="6"/>
      <c r="U893" s="6"/>
      <c r="V893" s="6"/>
      <c r="W893" s="6"/>
      <c r="X893" s="6"/>
      <c r="Y893" s="6"/>
      <c r="Z893" s="6"/>
      <c r="AA893" s="6"/>
      <c r="AB893" s="6"/>
      <c r="AC893" s="6"/>
      <c r="AD893" s="6"/>
      <c r="AE893" s="6"/>
      <c r="AF893" s="6"/>
      <c r="AG893" s="6"/>
      <c r="AH893" s="6"/>
      <c r="AI893" s="6"/>
      <c r="AJ893" s="6"/>
      <c r="AK893" s="6"/>
      <c r="AL893" s="6"/>
      <c r="AM893" s="6"/>
    </row>
    <row r="894" spans="16:39" s="4" customFormat="1" ht="15" customHeight="1" x14ac:dyDescent="0.2">
      <c r="P894" s="5"/>
      <c r="R894" s="173"/>
      <c r="T894" s="6"/>
      <c r="U894" s="6"/>
      <c r="V894" s="6"/>
      <c r="W894" s="6"/>
      <c r="X894" s="6"/>
      <c r="Y894" s="6"/>
      <c r="Z894" s="6"/>
      <c r="AA894" s="6"/>
      <c r="AB894" s="6"/>
      <c r="AC894" s="6"/>
      <c r="AD894" s="6"/>
      <c r="AE894" s="6"/>
      <c r="AF894" s="6"/>
      <c r="AG894" s="6"/>
      <c r="AH894" s="6"/>
      <c r="AI894" s="6"/>
      <c r="AJ894" s="6"/>
      <c r="AK894" s="6"/>
      <c r="AL894" s="6"/>
      <c r="AM894" s="6"/>
    </row>
    <row r="895" spans="16:39" s="4" customFormat="1" ht="15" customHeight="1" x14ac:dyDescent="0.2">
      <c r="P895" s="5"/>
      <c r="R895" s="173"/>
      <c r="T895" s="6"/>
      <c r="U895" s="6"/>
      <c r="V895" s="6"/>
      <c r="W895" s="6"/>
      <c r="X895" s="6"/>
      <c r="Y895" s="6"/>
      <c r="Z895" s="6"/>
      <c r="AA895" s="6"/>
      <c r="AB895" s="6"/>
      <c r="AC895" s="6"/>
      <c r="AD895" s="6"/>
      <c r="AE895" s="6"/>
      <c r="AF895" s="6"/>
      <c r="AG895" s="6"/>
      <c r="AH895" s="6"/>
      <c r="AI895" s="6"/>
      <c r="AJ895" s="6"/>
      <c r="AK895" s="6"/>
      <c r="AL895" s="6"/>
      <c r="AM895" s="6"/>
    </row>
    <row r="896" spans="16:39" s="4" customFormat="1" ht="15" customHeight="1" x14ac:dyDescent="0.2">
      <c r="P896" s="5"/>
      <c r="R896" s="173"/>
      <c r="T896" s="6"/>
      <c r="U896" s="6"/>
      <c r="V896" s="6"/>
      <c r="W896" s="6"/>
      <c r="X896" s="6"/>
      <c r="Y896" s="6"/>
      <c r="Z896" s="6"/>
      <c r="AA896" s="6"/>
      <c r="AB896" s="6"/>
      <c r="AC896" s="6"/>
      <c r="AD896" s="6"/>
      <c r="AE896" s="6"/>
      <c r="AF896" s="6"/>
      <c r="AG896" s="6"/>
      <c r="AH896" s="6"/>
      <c r="AI896" s="6"/>
      <c r="AJ896" s="6"/>
      <c r="AK896" s="6"/>
      <c r="AL896" s="6"/>
      <c r="AM896" s="6"/>
    </row>
    <row r="897" spans="16:39" s="4" customFormat="1" ht="15" customHeight="1" x14ac:dyDescent="0.2">
      <c r="P897" s="5"/>
      <c r="R897" s="173"/>
      <c r="T897" s="6"/>
      <c r="U897" s="6"/>
      <c r="V897" s="6"/>
      <c r="W897" s="6"/>
      <c r="X897" s="6"/>
      <c r="Y897" s="6"/>
      <c r="Z897" s="6"/>
      <c r="AA897" s="6"/>
      <c r="AB897" s="6"/>
      <c r="AC897" s="6"/>
      <c r="AD897" s="6"/>
      <c r="AE897" s="6"/>
      <c r="AF897" s="6"/>
      <c r="AG897" s="6"/>
      <c r="AH897" s="6"/>
      <c r="AI897" s="6"/>
      <c r="AJ897" s="6"/>
      <c r="AK897" s="6"/>
      <c r="AL897" s="6"/>
      <c r="AM897" s="6"/>
    </row>
    <row r="898" spans="16:39" s="4" customFormat="1" ht="15" customHeight="1" x14ac:dyDescent="0.2">
      <c r="P898" s="5"/>
      <c r="R898" s="173"/>
      <c r="T898" s="6"/>
      <c r="U898" s="6"/>
      <c r="V898" s="6"/>
      <c r="W898" s="6"/>
      <c r="X898" s="6"/>
      <c r="Y898" s="6"/>
      <c r="Z898" s="6"/>
      <c r="AA898" s="6"/>
      <c r="AB898" s="6"/>
      <c r="AC898" s="6"/>
      <c r="AD898" s="6"/>
      <c r="AE898" s="6"/>
      <c r="AF898" s="6"/>
      <c r="AG898" s="6"/>
      <c r="AH898" s="6"/>
      <c r="AI898" s="6"/>
      <c r="AJ898" s="6"/>
      <c r="AK898" s="6"/>
      <c r="AL898" s="6"/>
      <c r="AM898" s="6"/>
    </row>
    <row r="899" spans="16:39" s="4" customFormat="1" ht="15" customHeight="1" x14ac:dyDescent="0.2">
      <c r="P899" s="5"/>
      <c r="R899" s="173"/>
      <c r="T899" s="6"/>
      <c r="U899" s="6"/>
      <c r="V899" s="6"/>
      <c r="W899" s="6"/>
      <c r="X899" s="6"/>
      <c r="Y899" s="6"/>
      <c r="Z899" s="6"/>
      <c r="AA899" s="6"/>
      <c r="AB899" s="6"/>
      <c r="AC899" s="6"/>
      <c r="AD899" s="6"/>
      <c r="AE899" s="6"/>
      <c r="AF899" s="6"/>
      <c r="AG899" s="6"/>
      <c r="AH899" s="6"/>
      <c r="AI899" s="6"/>
      <c r="AJ899" s="6"/>
      <c r="AK899" s="6"/>
      <c r="AL899" s="6"/>
      <c r="AM899" s="6"/>
    </row>
    <row r="900" spans="16:39" s="4" customFormat="1" ht="15" customHeight="1" x14ac:dyDescent="0.2">
      <c r="P900" s="5"/>
      <c r="R900" s="173"/>
      <c r="T900" s="6"/>
      <c r="U900" s="6"/>
      <c r="V900" s="6"/>
      <c r="W900" s="6"/>
      <c r="X900" s="6"/>
      <c r="Y900" s="6"/>
      <c r="Z900" s="6"/>
      <c r="AA900" s="6"/>
      <c r="AB900" s="6"/>
      <c r="AC900" s="6"/>
      <c r="AD900" s="6"/>
      <c r="AE900" s="6"/>
      <c r="AF900" s="6"/>
      <c r="AG900" s="6"/>
      <c r="AH900" s="6"/>
      <c r="AI900" s="6"/>
      <c r="AJ900" s="6"/>
      <c r="AK900" s="6"/>
      <c r="AL900" s="6"/>
      <c r="AM900" s="6"/>
    </row>
    <row r="901" spans="16:39" s="4" customFormat="1" ht="15" customHeight="1" x14ac:dyDescent="0.2">
      <c r="P901" s="5"/>
      <c r="R901" s="173"/>
      <c r="T901" s="6"/>
      <c r="U901" s="6"/>
      <c r="V901" s="6"/>
      <c r="W901" s="6"/>
      <c r="X901" s="6"/>
      <c r="Y901" s="6"/>
      <c r="Z901" s="6"/>
      <c r="AA901" s="6"/>
      <c r="AB901" s="6"/>
      <c r="AC901" s="6"/>
      <c r="AD901" s="6"/>
      <c r="AE901" s="6"/>
      <c r="AF901" s="6"/>
      <c r="AG901" s="6"/>
      <c r="AH901" s="6"/>
      <c r="AI901" s="6"/>
      <c r="AJ901" s="6"/>
      <c r="AK901" s="6"/>
      <c r="AL901" s="6"/>
      <c r="AM901" s="6"/>
    </row>
    <row r="902" spans="16:39" s="4" customFormat="1" ht="15" customHeight="1" x14ac:dyDescent="0.2">
      <c r="P902" s="5"/>
      <c r="R902" s="173"/>
      <c r="T902" s="6"/>
      <c r="U902" s="6"/>
      <c r="V902" s="6"/>
      <c r="W902" s="6"/>
      <c r="X902" s="6"/>
      <c r="Y902" s="6"/>
      <c r="Z902" s="6"/>
      <c r="AA902" s="6"/>
      <c r="AB902" s="6"/>
      <c r="AC902" s="6"/>
      <c r="AD902" s="6"/>
      <c r="AE902" s="6"/>
      <c r="AF902" s="6"/>
      <c r="AG902" s="6"/>
      <c r="AH902" s="6"/>
      <c r="AI902" s="6"/>
      <c r="AJ902" s="6"/>
      <c r="AK902" s="6"/>
      <c r="AL902" s="6"/>
      <c r="AM902" s="6"/>
    </row>
    <row r="903" spans="16:39" s="4" customFormat="1" ht="15" customHeight="1" x14ac:dyDescent="0.2">
      <c r="P903" s="5"/>
      <c r="R903" s="173"/>
      <c r="T903" s="6"/>
      <c r="U903" s="6"/>
      <c r="V903" s="6"/>
      <c r="W903" s="6"/>
      <c r="X903" s="6"/>
      <c r="Y903" s="6"/>
      <c r="Z903" s="6"/>
      <c r="AA903" s="6"/>
      <c r="AB903" s="6"/>
      <c r="AC903" s="6"/>
      <c r="AD903" s="6"/>
      <c r="AE903" s="6"/>
      <c r="AF903" s="6"/>
      <c r="AG903" s="6"/>
      <c r="AH903" s="6"/>
      <c r="AI903" s="6"/>
      <c r="AJ903" s="6"/>
      <c r="AK903" s="6"/>
      <c r="AL903" s="6"/>
      <c r="AM903" s="6"/>
    </row>
    <row r="904" spans="16:39" s="4" customFormat="1" ht="15" customHeight="1" x14ac:dyDescent="0.2">
      <c r="P904" s="5"/>
      <c r="R904" s="173"/>
      <c r="T904" s="6"/>
      <c r="U904" s="6"/>
      <c r="V904" s="6"/>
      <c r="W904" s="6"/>
      <c r="X904" s="6"/>
      <c r="Y904" s="6"/>
      <c r="Z904" s="6"/>
      <c r="AA904" s="6"/>
      <c r="AB904" s="6"/>
      <c r="AC904" s="6"/>
      <c r="AD904" s="6"/>
      <c r="AE904" s="6"/>
      <c r="AF904" s="6"/>
      <c r="AG904" s="6"/>
      <c r="AH904" s="6"/>
      <c r="AI904" s="6"/>
      <c r="AJ904" s="6"/>
      <c r="AK904" s="6"/>
      <c r="AL904" s="6"/>
      <c r="AM904" s="6"/>
    </row>
    <row r="905" spans="16:39" s="4" customFormat="1" ht="15" customHeight="1" x14ac:dyDescent="0.2">
      <c r="P905" s="5"/>
      <c r="R905" s="173"/>
      <c r="T905" s="6"/>
      <c r="U905" s="6"/>
      <c r="V905" s="6"/>
      <c r="W905" s="6"/>
      <c r="X905" s="6"/>
      <c r="Y905" s="6"/>
      <c r="Z905" s="6"/>
      <c r="AA905" s="6"/>
      <c r="AB905" s="6"/>
      <c r="AC905" s="6"/>
      <c r="AD905" s="6"/>
      <c r="AE905" s="6"/>
      <c r="AF905" s="6"/>
      <c r="AG905" s="6"/>
      <c r="AH905" s="6"/>
      <c r="AI905" s="6"/>
      <c r="AJ905" s="6"/>
      <c r="AK905" s="6"/>
      <c r="AL905" s="6"/>
      <c r="AM905" s="6"/>
    </row>
    <row r="906" spans="16:39" s="4" customFormat="1" ht="15" customHeight="1" x14ac:dyDescent="0.2">
      <c r="P906" s="5"/>
      <c r="R906" s="173"/>
      <c r="T906" s="6"/>
      <c r="U906" s="6"/>
      <c r="V906" s="6"/>
      <c r="W906" s="6"/>
      <c r="X906" s="6"/>
      <c r="Y906" s="6"/>
      <c r="Z906" s="6"/>
      <c r="AA906" s="6"/>
      <c r="AB906" s="6"/>
      <c r="AC906" s="6"/>
      <c r="AD906" s="6"/>
      <c r="AE906" s="6"/>
      <c r="AF906" s="6"/>
      <c r="AG906" s="6"/>
      <c r="AH906" s="6"/>
      <c r="AI906" s="6"/>
      <c r="AJ906" s="6"/>
      <c r="AK906" s="6"/>
      <c r="AL906" s="6"/>
      <c r="AM906" s="6"/>
    </row>
    <row r="907" spans="16:39" s="4" customFormat="1" ht="15" customHeight="1" x14ac:dyDescent="0.2">
      <c r="P907" s="5"/>
      <c r="R907" s="173"/>
      <c r="T907" s="6"/>
      <c r="U907" s="6"/>
      <c r="V907" s="6"/>
      <c r="W907" s="6"/>
      <c r="X907" s="6"/>
      <c r="Y907" s="6"/>
      <c r="Z907" s="6"/>
      <c r="AA907" s="6"/>
      <c r="AB907" s="6"/>
      <c r="AC907" s="6"/>
      <c r="AD907" s="6"/>
      <c r="AE907" s="6"/>
      <c r="AF907" s="6"/>
      <c r="AG907" s="6"/>
      <c r="AH907" s="6"/>
      <c r="AI907" s="6"/>
      <c r="AJ907" s="6"/>
      <c r="AK907" s="6"/>
      <c r="AL907" s="6"/>
      <c r="AM907" s="6"/>
    </row>
    <row r="908" spans="16:39" s="4" customFormat="1" ht="15" customHeight="1" x14ac:dyDescent="0.2">
      <c r="P908" s="5"/>
      <c r="R908" s="173"/>
      <c r="T908" s="6"/>
      <c r="U908" s="6"/>
      <c r="V908" s="6"/>
      <c r="W908" s="6"/>
      <c r="X908" s="6"/>
      <c r="Y908" s="6"/>
      <c r="Z908" s="6"/>
      <c r="AA908" s="6"/>
      <c r="AB908" s="6"/>
      <c r="AC908" s="6"/>
      <c r="AD908" s="6"/>
      <c r="AE908" s="6"/>
      <c r="AF908" s="6"/>
      <c r="AG908" s="6"/>
      <c r="AH908" s="6"/>
      <c r="AI908" s="6"/>
      <c r="AJ908" s="6"/>
      <c r="AK908" s="6"/>
      <c r="AL908" s="6"/>
      <c r="AM908" s="6"/>
    </row>
    <row r="909" spans="16:39" s="4" customFormat="1" ht="15" customHeight="1" x14ac:dyDescent="0.2">
      <c r="P909" s="5"/>
      <c r="R909" s="173"/>
      <c r="T909" s="6"/>
      <c r="U909" s="6"/>
      <c r="V909" s="6"/>
      <c r="W909" s="6"/>
      <c r="X909" s="6"/>
      <c r="Y909" s="6"/>
      <c r="Z909" s="6"/>
      <c r="AA909" s="6"/>
      <c r="AB909" s="6"/>
      <c r="AC909" s="6"/>
      <c r="AD909" s="6"/>
      <c r="AE909" s="6"/>
      <c r="AF909" s="6"/>
      <c r="AG909" s="6"/>
      <c r="AH909" s="6"/>
      <c r="AI909" s="6"/>
      <c r="AJ909" s="6"/>
      <c r="AK909" s="6"/>
      <c r="AL909" s="6"/>
      <c r="AM909" s="6"/>
    </row>
    <row r="910" spans="16:39" s="4" customFormat="1" ht="15" customHeight="1" x14ac:dyDescent="0.2">
      <c r="P910" s="5"/>
      <c r="R910" s="173"/>
      <c r="T910" s="6"/>
      <c r="U910" s="6"/>
      <c r="V910" s="6"/>
      <c r="W910" s="6"/>
      <c r="X910" s="6"/>
      <c r="Y910" s="6"/>
      <c r="Z910" s="6"/>
      <c r="AA910" s="6"/>
      <c r="AB910" s="6"/>
      <c r="AC910" s="6"/>
      <c r="AD910" s="6"/>
      <c r="AE910" s="6"/>
      <c r="AF910" s="6"/>
      <c r="AG910" s="6"/>
      <c r="AH910" s="6"/>
      <c r="AI910" s="6"/>
      <c r="AJ910" s="6"/>
      <c r="AK910" s="6"/>
      <c r="AL910" s="6"/>
      <c r="AM910" s="6"/>
    </row>
    <row r="911" spans="16:39" s="4" customFormat="1" ht="15" customHeight="1" x14ac:dyDescent="0.2">
      <c r="P911" s="5"/>
      <c r="R911" s="173"/>
      <c r="T911" s="6"/>
      <c r="U911" s="6"/>
      <c r="V911" s="6"/>
      <c r="W911" s="6"/>
      <c r="X911" s="6"/>
      <c r="Y911" s="6"/>
      <c r="Z911" s="6"/>
      <c r="AA911" s="6"/>
      <c r="AB911" s="6"/>
      <c r="AC911" s="6"/>
      <c r="AD911" s="6"/>
      <c r="AE911" s="6"/>
      <c r="AF911" s="6"/>
      <c r="AG911" s="6"/>
      <c r="AH911" s="6"/>
      <c r="AI911" s="6"/>
      <c r="AJ911" s="6"/>
      <c r="AK911" s="6"/>
      <c r="AL911" s="6"/>
      <c r="AM911" s="6"/>
    </row>
    <row r="912" spans="16:39" s="4" customFormat="1" ht="15" customHeight="1" x14ac:dyDescent="0.2">
      <c r="P912" s="5"/>
      <c r="R912" s="173"/>
      <c r="T912" s="6"/>
      <c r="U912" s="6"/>
      <c r="V912" s="6"/>
      <c r="W912" s="6"/>
      <c r="X912" s="6"/>
      <c r="Y912" s="6"/>
      <c r="Z912" s="6"/>
      <c r="AA912" s="6"/>
      <c r="AB912" s="6"/>
      <c r="AC912" s="6"/>
      <c r="AD912" s="6"/>
      <c r="AE912" s="6"/>
      <c r="AF912" s="6"/>
      <c r="AG912" s="6"/>
      <c r="AH912" s="6"/>
      <c r="AI912" s="6"/>
      <c r="AJ912" s="6"/>
      <c r="AK912" s="6"/>
      <c r="AL912" s="6"/>
      <c r="AM912" s="6"/>
    </row>
    <row r="913" spans="16:39" s="4" customFormat="1" ht="15" customHeight="1" x14ac:dyDescent="0.2">
      <c r="P913" s="5"/>
      <c r="R913" s="173"/>
      <c r="T913" s="6"/>
      <c r="U913" s="6"/>
      <c r="V913" s="6"/>
      <c r="W913" s="6"/>
      <c r="X913" s="6"/>
      <c r="Y913" s="6"/>
      <c r="Z913" s="6"/>
      <c r="AA913" s="6"/>
      <c r="AB913" s="6"/>
      <c r="AC913" s="6"/>
      <c r="AD913" s="6"/>
      <c r="AE913" s="6"/>
      <c r="AF913" s="6"/>
      <c r="AG913" s="6"/>
      <c r="AH913" s="6"/>
      <c r="AI913" s="6"/>
      <c r="AJ913" s="6"/>
      <c r="AK913" s="6"/>
      <c r="AL913" s="6"/>
      <c r="AM913" s="6"/>
    </row>
    <row r="914" spans="16:39" s="4" customFormat="1" ht="15" customHeight="1" x14ac:dyDescent="0.2">
      <c r="P914" s="5"/>
      <c r="R914" s="173"/>
      <c r="T914" s="6"/>
      <c r="U914" s="6"/>
      <c r="V914" s="6"/>
      <c r="W914" s="6"/>
      <c r="X914" s="6"/>
      <c r="Y914" s="6"/>
      <c r="Z914" s="6"/>
      <c r="AA914" s="6"/>
      <c r="AB914" s="6"/>
      <c r="AC914" s="6"/>
      <c r="AD914" s="6"/>
      <c r="AE914" s="6"/>
      <c r="AF914" s="6"/>
      <c r="AG914" s="6"/>
      <c r="AH914" s="6"/>
      <c r="AI914" s="6"/>
      <c r="AJ914" s="6"/>
      <c r="AK914" s="6"/>
      <c r="AL914" s="6"/>
      <c r="AM914" s="6"/>
    </row>
    <row r="915" spans="16:39" s="4" customFormat="1" ht="15" customHeight="1" x14ac:dyDescent="0.2">
      <c r="P915" s="5"/>
      <c r="R915" s="173"/>
      <c r="T915" s="6"/>
      <c r="U915" s="6"/>
      <c r="V915" s="6"/>
      <c r="W915" s="6"/>
      <c r="X915" s="6"/>
      <c r="Y915" s="6"/>
      <c r="Z915" s="6"/>
      <c r="AA915" s="6"/>
      <c r="AB915" s="6"/>
      <c r="AC915" s="6"/>
      <c r="AD915" s="6"/>
      <c r="AE915" s="6"/>
      <c r="AF915" s="6"/>
      <c r="AG915" s="6"/>
      <c r="AH915" s="6"/>
      <c r="AI915" s="6"/>
      <c r="AJ915" s="6"/>
      <c r="AK915" s="6"/>
      <c r="AL915" s="6"/>
      <c r="AM915" s="6"/>
    </row>
    <row r="916" spans="16:39" s="4" customFormat="1" ht="15" customHeight="1" x14ac:dyDescent="0.2">
      <c r="P916" s="5"/>
      <c r="R916" s="173"/>
      <c r="T916" s="6"/>
      <c r="U916" s="6"/>
      <c r="V916" s="6"/>
      <c r="W916" s="6"/>
      <c r="X916" s="6"/>
      <c r="Y916" s="6"/>
      <c r="Z916" s="6"/>
      <c r="AA916" s="6"/>
      <c r="AB916" s="6"/>
      <c r="AC916" s="6"/>
      <c r="AD916" s="6"/>
      <c r="AE916" s="6"/>
      <c r="AF916" s="6"/>
      <c r="AG916" s="6"/>
      <c r="AH916" s="6"/>
      <c r="AI916" s="6"/>
      <c r="AJ916" s="6"/>
      <c r="AK916" s="6"/>
      <c r="AL916" s="6"/>
      <c r="AM916" s="6"/>
    </row>
    <row r="917" spans="16:39" s="4" customFormat="1" ht="15" customHeight="1" x14ac:dyDescent="0.2">
      <c r="P917" s="5"/>
      <c r="R917" s="173"/>
      <c r="T917" s="6"/>
      <c r="U917" s="6"/>
      <c r="V917" s="6"/>
      <c r="W917" s="6"/>
      <c r="X917" s="6"/>
      <c r="Y917" s="6"/>
      <c r="Z917" s="6"/>
      <c r="AA917" s="6"/>
      <c r="AB917" s="6"/>
      <c r="AC917" s="6"/>
      <c r="AD917" s="6"/>
      <c r="AE917" s="6"/>
      <c r="AF917" s="6"/>
      <c r="AG917" s="6"/>
      <c r="AH917" s="6"/>
      <c r="AI917" s="6"/>
      <c r="AJ917" s="6"/>
      <c r="AK917" s="6"/>
      <c r="AL917" s="6"/>
      <c r="AM917" s="6"/>
    </row>
    <row r="918" spans="16:39" s="4" customFormat="1" ht="15" customHeight="1" x14ac:dyDescent="0.2">
      <c r="P918" s="5"/>
      <c r="R918" s="173"/>
      <c r="T918" s="6"/>
      <c r="U918" s="6"/>
      <c r="V918" s="6"/>
      <c r="W918" s="6"/>
      <c r="X918" s="6"/>
      <c r="Y918" s="6"/>
      <c r="Z918" s="6"/>
      <c r="AA918" s="6"/>
      <c r="AB918" s="6"/>
      <c r="AC918" s="6"/>
      <c r="AD918" s="6"/>
      <c r="AE918" s="6"/>
      <c r="AF918" s="6"/>
      <c r="AG918" s="6"/>
      <c r="AH918" s="6"/>
      <c r="AI918" s="6"/>
      <c r="AJ918" s="6"/>
      <c r="AK918" s="6"/>
      <c r="AL918" s="6"/>
      <c r="AM918" s="6"/>
    </row>
    <row r="919" spans="16:39" s="4" customFormat="1" ht="15" customHeight="1" x14ac:dyDescent="0.2">
      <c r="P919" s="5"/>
      <c r="R919" s="173"/>
      <c r="T919" s="6"/>
      <c r="U919" s="6"/>
      <c r="V919" s="6"/>
      <c r="W919" s="6"/>
      <c r="X919" s="6"/>
      <c r="Y919" s="6"/>
      <c r="Z919" s="6"/>
      <c r="AA919" s="6"/>
      <c r="AB919" s="6"/>
      <c r="AC919" s="6"/>
      <c r="AD919" s="6"/>
      <c r="AE919" s="6"/>
      <c r="AF919" s="6"/>
      <c r="AG919" s="6"/>
      <c r="AH919" s="6"/>
      <c r="AI919" s="6"/>
      <c r="AJ919" s="6"/>
      <c r="AK919" s="6"/>
      <c r="AL919" s="6"/>
      <c r="AM919" s="6"/>
    </row>
    <row r="920" spans="16:39" s="4" customFormat="1" ht="15" customHeight="1" x14ac:dyDescent="0.2">
      <c r="P920" s="5"/>
      <c r="R920" s="173"/>
      <c r="T920" s="6"/>
      <c r="U920" s="6"/>
      <c r="V920" s="6"/>
      <c r="W920" s="6"/>
      <c r="X920" s="6"/>
      <c r="Y920" s="6"/>
      <c r="Z920" s="6"/>
      <c r="AA920" s="6"/>
      <c r="AB920" s="6"/>
      <c r="AC920" s="6"/>
      <c r="AD920" s="6"/>
      <c r="AE920" s="6"/>
      <c r="AF920" s="6"/>
      <c r="AG920" s="6"/>
      <c r="AH920" s="6"/>
      <c r="AI920" s="6"/>
      <c r="AJ920" s="6"/>
      <c r="AK920" s="6"/>
      <c r="AL920" s="6"/>
      <c r="AM920" s="6"/>
    </row>
    <row r="921" spans="16:39" s="4" customFormat="1" ht="15" customHeight="1" x14ac:dyDescent="0.2">
      <c r="P921" s="5"/>
      <c r="R921" s="173"/>
      <c r="T921" s="6"/>
      <c r="U921" s="6"/>
      <c r="V921" s="6"/>
      <c r="W921" s="6"/>
      <c r="X921" s="6"/>
      <c r="Y921" s="6"/>
      <c r="Z921" s="6"/>
      <c r="AA921" s="6"/>
      <c r="AB921" s="6"/>
      <c r="AC921" s="6"/>
      <c r="AD921" s="6"/>
      <c r="AE921" s="6"/>
      <c r="AF921" s="6"/>
      <c r="AG921" s="6"/>
      <c r="AH921" s="6"/>
      <c r="AI921" s="6"/>
      <c r="AJ921" s="6"/>
      <c r="AK921" s="6"/>
      <c r="AL921" s="6"/>
      <c r="AM921" s="6"/>
    </row>
    <row r="922" spans="16:39" s="4" customFormat="1" ht="15" customHeight="1" x14ac:dyDescent="0.2">
      <c r="P922" s="5"/>
      <c r="R922" s="173"/>
      <c r="T922" s="6"/>
      <c r="U922" s="6"/>
      <c r="V922" s="6"/>
      <c r="W922" s="6"/>
      <c r="X922" s="6"/>
      <c r="Y922" s="6"/>
      <c r="Z922" s="6"/>
      <c r="AA922" s="6"/>
      <c r="AB922" s="6"/>
      <c r="AC922" s="6"/>
      <c r="AD922" s="6"/>
      <c r="AE922" s="6"/>
      <c r="AF922" s="6"/>
      <c r="AG922" s="6"/>
      <c r="AH922" s="6"/>
      <c r="AI922" s="6"/>
      <c r="AJ922" s="6"/>
      <c r="AK922" s="6"/>
      <c r="AL922" s="6"/>
      <c r="AM922" s="6"/>
    </row>
    <row r="923" spans="16:39" s="4" customFormat="1" ht="15" customHeight="1" x14ac:dyDescent="0.2">
      <c r="P923" s="5"/>
      <c r="R923" s="173"/>
      <c r="T923" s="6"/>
      <c r="U923" s="6"/>
      <c r="V923" s="6"/>
      <c r="W923" s="6"/>
      <c r="X923" s="6"/>
      <c r="Y923" s="6"/>
      <c r="Z923" s="6"/>
      <c r="AA923" s="6"/>
      <c r="AB923" s="6"/>
      <c r="AC923" s="6"/>
      <c r="AD923" s="6"/>
      <c r="AE923" s="6"/>
      <c r="AF923" s="6"/>
      <c r="AG923" s="6"/>
      <c r="AH923" s="6"/>
      <c r="AI923" s="6"/>
      <c r="AJ923" s="6"/>
      <c r="AK923" s="6"/>
      <c r="AL923" s="6"/>
      <c r="AM923" s="6"/>
    </row>
    <row r="924" spans="16:39" s="4" customFormat="1" ht="15" customHeight="1" x14ac:dyDescent="0.2">
      <c r="P924" s="5"/>
      <c r="R924" s="173"/>
      <c r="T924" s="6"/>
      <c r="U924" s="6"/>
      <c r="V924" s="6"/>
      <c r="W924" s="6"/>
      <c r="X924" s="6"/>
      <c r="Y924" s="6"/>
      <c r="Z924" s="6"/>
      <c r="AA924" s="6"/>
      <c r="AB924" s="6"/>
      <c r="AC924" s="6"/>
      <c r="AD924" s="6"/>
      <c r="AE924" s="6"/>
      <c r="AF924" s="6"/>
      <c r="AG924" s="6"/>
      <c r="AH924" s="6"/>
      <c r="AI924" s="6"/>
      <c r="AJ924" s="6"/>
      <c r="AK924" s="6"/>
      <c r="AL924" s="6"/>
      <c r="AM924" s="6"/>
    </row>
    <row r="925" spans="16:39" s="4" customFormat="1" ht="15" customHeight="1" x14ac:dyDescent="0.2">
      <c r="P925" s="5"/>
      <c r="R925" s="173"/>
      <c r="T925" s="6"/>
      <c r="U925" s="6"/>
      <c r="V925" s="6"/>
      <c r="W925" s="6"/>
      <c r="X925" s="6"/>
      <c r="Y925" s="6"/>
      <c r="Z925" s="6"/>
      <c r="AA925" s="6"/>
      <c r="AB925" s="6"/>
      <c r="AC925" s="6"/>
      <c r="AD925" s="6"/>
      <c r="AE925" s="6"/>
      <c r="AF925" s="6"/>
      <c r="AG925" s="6"/>
      <c r="AH925" s="6"/>
      <c r="AI925" s="6"/>
      <c r="AJ925" s="6"/>
      <c r="AK925" s="6"/>
      <c r="AL925" s="6"/>
      <c r="AM925" s="6"/>
    </row>
    <row r="926" spans="16:39" s="4" customFormat="1" ht="15" customHeight="1" x14ac:dyDescent="0.2">
      <c r="P926" s="5"/>
      <c r="R926" s="173"/>
      <c r="T926" s="6"/>
      <c r="U926" s="6"/>
      <c r="V926" s="6"/>
      <c r="W926" s="6"/>
      <c r="X926" s="6"/>
      <c r="Y926" s="6"/>
      <c r="Z926" s="6"/>
      <c r="AA926" s="6"/>
      <c r="AB926" s="6"/>
      <c r="AC926" s="6"/>
      <c r="AD926" s="6"/>
      <c r="AE926" s="6"/>
      <c r="AF926" s="6"/>
      <c r="AG926" s="6"/>
      <c r="AH926" s="6"/>
      <c r="AI926" s="6"/>
      <c r="AJ926" s="6"/>
      <c r="AK926" s="6"/>
      <c r="AL926" s="6"/>
      <c r="AM926" s="6"/>
    </row>
    <row r="927" spans="16:39" s="4" customFormat="1" ht="15" customHeight="1" x14ac:dyDescent="0.2">
      <c r="P927" s="5"/>
      <c r="R927" s="173"/>
      <c r="T927" s="6"/>
      <c r="U927" s="6"/>
      <c r="V927" s="6"/>
      <c r="W927" s="6"/>
      <c r="X927" s="6"/>
      <c r="Y927" s="6"/>
      <c r="Z927" s="6"/>
      <c r="AA927" s="6"/>
      <c r="AB927" s="6"/>
      <c r="AC927" s="6"/>
      <c r="AD927" s="6"/>
      <c r="AE927" s="6"/>
      <c r="AF927" s="6"/>
      <c r="AG927" s="6"/>
      <c r="AH927" s="6"/>
      <c r="AI927" s="6"/>
      <c r="AJ927" s="6"/>
      <c r="AK927" s="6"/>
      <c r="AL927" s="6"/>
      <c r="AM927" s="6"/>
    </row>
    <row r="928" spans="16:39" s="4" customFormat="1" ht="15" customHeight="1" x14ac:dyDescent="0.2">
      <c r="P928" s="5"/>
      <c r="R928" s="173"/>
      <c r="T928" s="6"/>
      <c r="U928" s="6"/>
      <c r="V928" s="6"/>
      <c r="W928" s="6"/>
      <c r="X928" s="6"/>
      <c r="Y928" s="6"/>
      <c r="Z928" s="6"/>
      <c r="AA928" s="6"/>
      <c r="AB928" s="6"/>
      <c r="AC928" s="6"/>
      <c r="AD928" s="6"/>
      <c r="AE928" s="6"/>
      <c r="AF928" s="6"/>
      <c r="AG928" s="6"/>
      <c r="AH928" s="6"/>
      <c r="AI928" s="6"/>
      <c r="AJ928" s="6"/>
      <c r="AK928" s="6"/>
      <c r="AL928" s="6"/>
      <c r="AM928" s="6"/>
    </row>
    <row r="929" spans="16:39" s="4" customFormat="1" ht="15" customHeight="1" x14ac:dyDescent="0.2">
      <c r="P929" s="5"/>
      <c r="R929" s="173"/>
      <c r="T929" s="6"/>
      <c r="U929" s="6"/>
      <c r="V929" s="6"/>
      <c r="W929" s="6"/>
      <c r="X929" s="6"/>
      <c r="Y929" s="6"/>
      <c r="Z929" s="6"/>
      <c r="AA929" s="6"/>
      <c r="AB929" s="6"/>
      <c r="AC929" s="6"/>
      <c r="AD929" s="6"/>
      <c r="AE929" s="6"/>
      <c r="AF929" s="6"/>
      <c r="AG929" s="6"/>
      <c r="AH929" s="6"/>
      <c r="AI929" s="6"/>
      <c r="AJ929" s="6"/>
      <c r="AK929" s="6"/>
      <c r="AL929" s="6"/>
      <c r="AM929" s="6"/>
    </row>
    <row r="930" spans="16:39" s="4" customFormat="1" ht="15" customHeight="1" x14ac:dyDescent="0.2">
      <c r="P930" s="5"/>
      <c r="R930" s="173"/>
      <c r="T930" s="6"/>
      <c r="U930" s="6"/>
      <c r="V930" s="6"/>
      <c r="W930" s="6"/>
      <c r="X930" s="6"/>
      <c r="Y930" s="6"/>
      <c r="Z930" s="6"/>
      <c r="AA930" s="6"/>
      <c r="AB930" s="6"/>
      <c r="AC930" s="6"/>
      <c r="AD930" s="6"/>
      <c r="AE930" s="6"/>
      <c r="AF930" s="6"/>
      <c r="AG930" s="6"/>
      <c r="AH930" s="6"/>
      <c r="AI930" s="6"/>
      <c r="AJ930" s="6"/>
      <c r="AK930" s="6"/>
      <c r="AL930" s="6"/>
      <c r="AM930" s="6"/>
    </row>
    <row r="931" spans="16:39" s="4" customFormat="1" ht="15" customHeight="1" x14ac:dyDescent="0.2">
      <c r="P931" s="5"/>
      <c r="R931" s="173"/>
      <c r="T931" s="6"/>
      <c r="U931" s="6"/>
      <c r="V931" s="6"/>
      <c r="W931" s="6"/>
      <c r="X931" s="6"/>
      <c r="Y931" s="6"/>
      <c r="Z931" s="6"/>
      <c r="AA931" s="6"/>
      <c r="AB931" s="6"/>
      <c r="AC931" s="6"/>
      <c r="AD931" s="6"/>
      <c r="AE931" s="6"/>
      <c r="AF931" s="6"/>
      <c r="AG931" s="6"/>
      <c r="AH931" s="6"/>
      <c r="AI931" s="6"/>
      <c r="AJ931" s="6"/>
      <c r="AK931" s="6"/>
      <c r="AL931" s="6"/>
      <c r="AM931" s="6"/>
    </row>
    <row r="932" spans="16:39" s="4" customFormat="1" ht="15" customHeight="1" x14ac:dyDescent="0.2">
      <c r="P932" s="5"/>
      <c r="R932" s="173"/>
      <c r="T932" s="6"/>
      <c r="U932" s="6"/>
      <c r="V932" s="6"/>
      <c r="W932" s="6"/>
      <c r="X932" s="6"/>
      <c r="Y932" s="6"/>
      <c r="Z932" s="6"/>
      <c r="AA932" s="6"/>
      <c r="AB932" s="6"/>
      <c r="AC932" s="6"/>
      <c r="AD932" s="6"/>
      <c r="AE932" s="6"/>
      <c r="AF932" s="6"/>
      <c r="AG932" s="6"/>
      <c r="AH932" s="6"/>
      <c r="AI932" s="6"/>
      <c r="AJ932" s="6"/>
      <c r="AK932" s="6"/>
      <c r="AL932" s="6"/>
      <c r="AM932" s="6"/>
    </row>
    <row r="933" spans="16:39" s="4" customFormat="1" ht="15" customHeight="1" x14ac:dyDescent="0.2">
      <c r="P933" s="5"/>
      <c r="R933" s="173"/>
      <c r="T933" s="6"/>
      <c r="U933" s="6"/>
      <c r="V933" s="6"/>
      <c r="W933" s="6"/>
      <c r="X933" s="6"/>
      <c r="Y933" s="6"/>
      <c r="Z933" s="6"/>
      <c r="AA933" s="6"/>
      <c r="AB933" s="6"/>
      <c r="AC933" s="6"/>
      <c r="AD933" s="6"/>
      <c r="AE933" s="6"/>
      <c r="AF933" s="6"/>
      <c r="AG933" s="6"/>
      <c r="AH933" s="6"/>
      <c r="AI933" s="6"/>
      <c r="AJ933" s="6"/>
      <c r="AK933" s="6"/>
      <c r="AL933" s="6"/>
      <c r="AM933" s="6"/>
    </row>
    <row r="934" spans="16:39" s="4" customFormat="1" ht="15" customHeight="1" x14ac:dyDescent="0.2">
      <c r="P934" s="5"/>
      <c r="R934" s="173"/>
      <c r="T934" s="6"/>
      <c r="U934" s="6"/>
      <c r="V934" s="6"/>
      <c r="W934" s="6"/>
      <c r="X934" s="6"/>
      <c r="Y934" s="6"/>
      <c r="Z934" s="6"/>
      <c r="AA934" s="6"/>
      <c r="AB934" s="6"/>
      <c r="AC934" s="6"/>
      <c r="AD934" s="6"/>
      <c r="AE934" s="6"/>
      <c r="AF934" s="6"/>
      <c r="AG934" s="6"/>
      <c r="AH934" s="6"/>
      <c r="AI934" s="6"/>
      <c r="AJ934" s="6"/>
      <c r="AK934" s="6"/>
      <c r="AL934" s="6"/>
      <c r="AM934" s="6"/>
    </row>
    <row r="935" spans="16:39" s="4" customFormat="1" ht="15" customHeight="1" x14ac:dyDescent="0.2">
      <c r="P935" s="5"/>
      <c r="R935" s="173"/>
      <c r="T935" s="6"/>
      <c r="U935" s="6"/>
      <c r="V935" s="6"/>
      <c r="W935" s="6"/>
      <c r="X935" s="6"/>
      <c r="Y935" s="6"/>
      <c r="Z935" s="6"/>
      <c r="AA935" s="6"/>
      <c r="AB935" s="6"/>
      <c r="AC935" s="6"/>
      <c r="AD935" s="6"/>
      <c r="AE935" s="6"/>
      <c r="AF935" s="6"/>
      <c r="AG935" s="6"/>
      <c r="AH935" s="6"/>
      <c r="AI935" s="6"/>
      <c r="AJ935" s="6"/>
      <c r="AK935" s="6"/>
      <c r="AL935" s="6"/>
      <c r="AM935" s="6"/>
    </row>
    <row r="936" spans="16:39" s="4" customFormat="1" ht="15" customHeight="1" x14ac:dyDescent="0.2">
      <c r="P936" s="5"/>
      <c r="R936" s="173"/>
      <c r="T936" s="6"/>
      <c r="U936" s="6"/>
      <c r="V936" s="6"/>
      <c r="W936" s="6"/>
      <c r="X936" s="6"/>
      <c r="Y936" s="6"/>
      <c r="Z936" s="6"/>
      <c r="AA936" s="6"/>
      <c r="AB936" s="6"/>
      <c r="AC936" s="6"/>
      <c r="AD936" s="6"/>
      <c r="AE936" s="6"/>
      <c r="AF936" s="6"/>
      <c r="AG936" s="6"/>
      <c r="AH936" s="6"/>
      <c r="AI936" s="6"/>
      <c r="AJ936" s="6"/>
      <c r="AK936" s="6"/>
      <c r="AL936" s="6"/>
      <c r="AM936" s="6"/>
    </row>
    <row r="937" spans="16:39" s="4" customFormat="1" ht="15" customHeight="1" x14ac:dyDescent="0.2">
      <c r="P937" s="5"/>
      <c r="R937" s="173"/>
      <c r="T937" s="6"/>
      <c r="U937" s="6"/>
      <c r="V937" s="6"/>
      <c r="W937" s="6"/>
      <c r="X937" s="6"/>
      <c r="Y937" s="6"/>
      <c r="Z937" s="6"/>
      <c r="AA937" s="6"/>
      <c r="AB937" s="6"/>
      <c r="AC937" s="6"/>
      <c r="AD937" s="6"/>
      <c r="AE937" s="6"/>
      <c r="AF937" s="6"/>
      <c r="AG937" s="6"/>
      <c r="AH937" s="6"/>
      <c r="AI937" s="6"/>
      <c r="AJ937" s="6"/>
      <c r="AK937" s="6"/>
      <c r="AL937" s="6"/>
      <c r="AM937" s="6"/>
    </row>
    <row r="938" spans="16:39" s="4" customFormat="1" ht="15" customHeight="1" x14ac:dyDescent="0.2">
      <c r="P938" s="5"/>
      <c r="R938" s="173"/>
      <c r="T938" s="6"/>
      <c r="U938" s="6"/>
      <c r="V938" s="6"/>
      <c r="W938" s="6"/>
      <c r="X938" s="6"/>
      <c r="Y938" s="6"/>
      <c r="Z938" s="6"/>
      <c r="AA938" s="6"/>
      <c r="AB938" s="6"/>
      <c r="AC938" s="6"/>
      <c r="AD938" s="6"/>
      <c r="AE938" s="6"/>
      <c r="AF938" s="6"/>
      <c r="AG938" s="6"/>
      <c r="AH938" s="6"/>
      <c r="AI938" s="6"/>
      <c r="AJ938" s="6"/>
      <c r="AK938" s="6"/>
      <c r="AL938" s="6"/>
      <c r="AM938" s="6"/>
    </row>
    <row r="939" spans="16:39" s="4" customFormat="1" ht="15" customHeight="1" x14ac:dyDescent="0.2">
      <c r="P939" s="5"/>
      <c r="R939" s="173"/>
      <c r="T939" s="6"/>
      <c r="U939" s="6"/>
      <c r="V939" s="6"/>
      <c r="W939" s="6"/>
      <c r="X939" s="6"/>
      <c r="Y939" s="6"/>
      <c r="Z939" s="6"/>
      <c r="AA939" s="6"/>
      <c r="AB939" s="6"/>
      <c r="AC939" s="6"/>
      <c r="AD939" s="6"/>
      <c r="AE939" s="6"/>
      <c r="AF939" s="6"/>
      <c r="AG939" s="6"/>
      <c r="AH939" s="6"/>
      <c r="AI939" s="6"/>
      <c r="AJ939" s="6"/>
      <c r="AK939" s="6"/>
      <c r="AL939" s="6"/>
      <c r="AM939" s="6"/>
    </row>
    <row r="940" spans="16:39" s="4" customFormat="1" ht="15" customHeight="1" x14ac:dyDescent="0.2">
      <c r="P940" s="5"/>
      <c r="R940" s="173"/>
      <c r="T940" s="6"/>
      <c r="U940" s="6"/>
      <c r="V940" s="6"/>
      <c r="W940" s="6"/>
      <c r="X940" s="6"/>
      <c r="Y940" s="6"/>
      <c r="Z940" s="6"/>
      <c r="AA940" s="6"/>
      <c r="AB940" s="6"/>
      <c r="AC940" s="6"/>
      <c r="AD940" s="6"/>
      <c r="AE940" s="6"/>
      <c r="AF940" s="6"/>
      <c r="AG940" s="6"/>
      <c r="AH940" s="6"/>
      <c r="AI940" s="6"/>
      <c r="AJ940" s="6"/>
      <c r="AK940" s="6"/>
      <c r="AL940" s="6"/>
      <c r="AM940" s="6"/>
    </row>
    <row r="941" spans="16:39" s="4" customFormat="1" ht="15" customHeight="1" x14ac:dyDescent="0.2">
      <c r="P941" s="5"/>
      <c r="R941" s="173"/>
      <c r="T941" s="6"/>
      <c r="U941" s="6"/>
      <c r="V941" s="6"/>
      <c r="W941" s="6"/>
      <c r="X941" s="6"/>
      <c r="Y941" s="6"/>
      <c r="Z941" s="6"/>
      <c r="AA941" s="6"/>
      <c r="AB941" s="6"/>
      <c r="AC941" s="6"/>
      <c r="AD941" s="6"/>
      <c r="AE941" s="6"/>
      <c r="AF941" s="6"/>
      <c r="AG941" s="6"/>
      <c r="AH941" s="6"/>
      <c r="AI941" s="6"/>
      <c r="AJ941" s="6"/>
      <c r="AK941" s="6"/>
      <c r="AL941" s="6"/>
      <c r="AM941" s="6"/>
    </row>
    <row r="942" spans="16:39" s="4" customFormat="1" ht="15" customHeight="1" x14ac:dyDescent="0.2">
      <c r="P942" s="5"/>
      <c r="R942" s="173"/>
      <c r="T942" s="6"/>
      <c r="U942" s="6"/>
      <c r="V942" s="6"/>
      <c r="W942" s="6"/>
      <c r="X942" s="6"/>
      <c r="Y942" s="6"/>
      <c r="Z942" s="6"/>
      <c r="AA942" s="6"/>
      <c r="AB942" s="6"/>
      <c r="AC942" s="6"/>
      <c r="AD942" s="6"/>
      <c r="AE942" s="6"/>
      <c r="AF942" s="6"/>
      <c r="AG942" s="6"/>
      <c r="AH942" s="6"/>
      <c r="AI942" s="6"/>
      <c r="AJ942" s="6"/>
      <c r="AK942" s="6"/>
      <c r="AL942" s="6"/>
      <c r="AM942" s="6"/>
    </row>
    <row r="943" spans="16:39" s="4" customFormat="1" ht="15" customHeight="1" x14ac:dyDescent="0.2">
      <c r="P943" s="5"/>
      <c r="R943" s="173"/>
      <c r="T943" s="6"/>
      <c r="U943" s="6"/>
      <c r="V943" s="6"/>
      <c r="W943" s="6"/>
      <c r="X943" s="6"/>
      <c r="Y943" s="6"/>
      <c r="Z943" s="6"/>
      <c r="AA943" s="6"/>
      <c r="AB943" s="6"/>
      <c r="AC943" s="6"/>
      <c r="AD943" s="6"/>
      <c r="AE943" s="6"/>
      <c r="AF943" s="6"/>
      <c r="AG943" s="6"/>
      <c r="AH943" s="6"/>
      <c r="AI943" s="6"/>
      <c r="AJ943" s="6"/>
      <c r="AK943" s="6"/>
      <c r="AL943" s="6"/>
      <c r="AM943" s="6"/>
    </row>
    <row r="944" spans="16:39" s="4" customFormat="1" ht="15" customHeight="1" x14ac:dyDescent="0.2">
      <c r="P944" s="5"/>
      <c r="R944" s="173"/>
      <c r="T944" s="6"/>
      <c r="U944" s="6"/>
      <c r="V944" s="6"/>
      <c r="W944" s="6"/>
      <c r="X944" s="6"/>
      <c r="Y944" s="6"/>
      <c r="Z944" s="6"/>
      <c r="AA944" s="6"/>
      <c r="AB944" s="6"/>
      <c r="AC944" s="6"/>
      <c r="AD944" s="6"/>
      <c r="AE944" s="6"/>
      <c r="AF944" s="6"/>
      <c r="AG944" s="6"/>
      <c r="AH944" s="6"/>
      <c r="AI944" s="6"/>
      <c r="AJ944" s="6"/>
      <c r="AK944" s="6"/>
      <c r="AL944" s="6"/>
      <c r="AM944" s="6"/>
    </row>
    <row r="945" spans="16:39" s="4" customFormat="1" ht="15" customHeight="1" x14ac:dyDescent="0.2">
      <c r="P945" s="5"/>
      <c r="R945" s="173"/>
      <c r="T945" s="6"/>
      <c r="U945" s="6"/>
      <c r="V945" s="6"/>
      <c r="W945" s="6"/>
      <c r="X945" s="6"/>
      <c r="Y945" s="6"/>
      <c r="Z945" s="6"/>
      <c r="AA945" s="6"/>
      <c r="AB945" s="6"/>
      <c r="AC945" s="6"/>
      <c r="AD945" s="6"/>
      <c r="AE945" s="6"/>
      <c r="AF945" s="6"/>
      <c r="AG945" s="6"/>
      <c r="AH945" s="6"/>
      <c r="AI945" s="6"/>
      <c r="AJ945" s="6"/>
      <c r="AK945" s="6"/>
      <c r="AL945" s="6"/>
      <c r="AM945" s="6"/>
    </row>
    <row r="946" spans="16:39" s="4" customFormat="1" ht="15" customHeight="1" x14ac:dyDescent="0.2">
      <c r="P946" s="5"/>
      <c r="R946" s="173"/>
      <c r="T946" s="6"/>
      <c r="U946" s="6"/>
      <c r="V946" s="6"/>
      <c r="W946" s="6"/>
      <c r="X946" s="6"/>
      <c r="Y946" s="6"/>
      <c r="Z946" s="6"/>
      <c r="AA946" s="6"/>
      <c r="AB946" s="6"/>
      <c r="AC946" s="6"/>
      <c r="AD946" s="6"/>
      <c r="AE946" s="6"/>
      <c r="AF946" s="6"/>
      <c r="AG946" s="6"/>
      <c r="AH946" s="6"/>
      <c r="AI946" s="6"/>
      <c r="AJ946" s="6"/>
      <c r="AK946" s="6"/>
      <c r="AL946" s="6"/>
      <c r="AM946" s="6"/>
    </row>
    <row r="947" spans="16:39" s="4" customFormat="1" ht="15" customHeight="1" x14ac:dyDescent="0.2">
      <c r="P947" s="5"/>
      <c r="R947" s="173"/>
      <c r="T947" s="6"/>
      <c r="U947" s="6"/>
      <c r="V947" s="6"/>
      <c r="W947" s="6"/>
      <c r="X947" s="6"/>
      <c r="Y947" s="6"/>
      <c r="Z947" s="6"/>
      <c r="AA947" s="6"/>
      <c r="AB947" s="6"/>
      <c r="AC947" s="6"/>
      <c r="AD947" s="6"/>
      <c r="AE947" s="6"/>
      <c r="AF947" s="6"/>
      <c r="AG947" s="6"/>
      <c r="AH947" s="6"/>
      <c r="AI947" s="6"/>
      <c r="AJ947" s="6"/>
      <c r="AK947" s="6"/>
      <c r="AL947" s="6"/>
      <c r="AM947" s="6"/>
    </row>
    <row r="948" spans="16:39" s="4" customFormat="1" ht="15" customHeight="1" x14ac:dyDescent="0.2">
      <c r="P948" s="5"/>
      <c r="R948" s="173"/>
      <c r="T948" s="6"/>
      <c r="U948" s="6"/>
      <c r="V948" s="6"/>
      <c r="W948" s="6"/>
      <c r="X948" s="6"/>
      <c r="Y948" s="6"/>
      <c r="Z948" s="6"/>
      <c r="AA948" s="6"/>
      <c r="AB948" s="6"/>
      <c r="AC948" s="6"/>
      <c r="AD948" s="6"/>
      <c r="AE948" s="6"/>
      <c r="AF948" s="6"/>
      <c r="AG948" s="6"/>
      <c r="AH948" s="6"/>
      <c r="AI948" s="6"/>
      <c r="AJ948" s="6"/>
      <c r="AK948" s="6"/>
      <c r="AL948" s="6"/>
      <c r="AM948" s="6"/>
    </row>
    <row r="949" spans="16:39" s="4" customFormat="1" ht="15" customHeight="1" x14ac:dyDescent="0.2">
      <c r="P949" s="5"/>
      <c r="R949" s="173"/>
      <c r="T949" s="6"/>
      <c r="U949" s="6"/>
      <c r="V949" s="6"/>
      <c r="W949" s="6"/>
      <c r="X949" s="6"/>
      <c r="Y949" s="6"/>
      <c r="Z949" s="6"/>
      <c r="AA949" s="6"/>
      <c r="AB949" s="6"/>
      <c r="AC949" s="6"/>
      <c r="AD949" s="6"/>
      <c r="AE949" s="6"/>
      <c r="AF949" s="6"/>
      <c r="AG949" s="6"/>
      <c r="AH949" s="6"/>
      <c r="AI949" s="6"/>
      <c r="AJ949" s="6"/>
      <c r="AK949" s="6"/>
      <c r="AL949" s="6"/>
      <c r="AM949" s="6"/>
    </row>
    <row r="950" spans="16:39" s="4" customFormat="1" ht="15" customHeight="1" x14ac:dyDescent="0.2">
      <c r="P950" s="5"/>
      <c r="R950" s="173"/>
      <c r="T950" s="6"/>
      <c r="U950" s="6"/>
      <c r="V950" s="6"/>
      <c r="W950" s="6"/>
      <c r="X950" s="6"/>
      <c r="Y950" s="6"/>
      <c r="Z950" s="6"/>
      <c r="AA950" s="6"/>
      <c r="AB950" s="6"/>
      <c r="AC950" s="6"/>
      <c r="AD950" s="6"/>
      <c r="AE950" s="6"/>
      <c r="AF950" s="6"/>
      <c r="AG950" s="6"/>
      <c r="AH950" s="6"/>
      <c r="AI950" s="6"/>
      <c r="AJ950" s="6"/>
      <c r="AK950" s="6"/>
      <c r="AL950" s="6"/>
      <c r="AM950" s="6"/>
    </row>
    <row r="951" spans="16:39" s="4" customFormat="1" ht="15" customHeight="1" x14ac:dyDescent="0.2">
      <c r="P951" s="5"/>
      <c r="R951" s="173"/>
      <c r="T951" s="6"/>
      <c r="U951" s="6"/>
      <c r="V951" s="6"/>
      <c r="W951" s="6"/>
      <c r="X951" s="6"/>
      <c r="Y951" s="6"/>
      <c r="Z951" s="6"/>
      <c r="AA951" s="6"/>
      <c r="AB951" s="6"/>
      <c r="AC951" s="6"/>
      <c r="AD951" s="6"/>
      <c r="AE951" s="6"/>
      <c r="AF951" s="6"/>
      <c r="AG951" s="6"/>
      <c r="AH951" s="6"/>
      <c r="AI951" s="6"/>
      <c r="AJ951" s="6"/>
      <c r="AK951" s="6"/>
      <c r="AL951" s="6"/>
      <c r="AM951" s="6"/>
    </row>
    <row r="952" spans="16:39" s="4" customFormat="1" ht="15" customHeight="1" x14ac:dyDescent="0.2">
      <c r="P952" s="5"/>
      <c r="R952" s="173"/>
      <c r="T952" s="6"/>
      <c r="U952" s="6"/>
      <c r="V952" s="6"/>
      <c r="W952" s="6"/>
      <c r="X952" s="6"/>
      <c r="Y952" s="6"/>
      <c r="Z952" s="6"/>
      <c r="AA952" s="6"/>
      <c r="AB952" s="6"/>
      <c r="AC952" s="6"/>
      <c r="AD952" s="6"/>
      <c r="AE952" s="6"/>
      <c r="AF952" s="6"/>
      <c r="AG952" s="6"/>
      <c r="AH952" s="6"/>
      <c r="AI952" s="6"/>
      <c r="AJ952" s="6"/>
      <c r="AK952" s="6"/>
      <c r="AL952" s="6"/>
      <c r="AM952" s="6"/>
    </row>
    <row r="953" spans="16:39" s="4" customFormat="1" ht="15" customHeight="1" x14ac:dyDescent="0.2">
      <c r="P953" s="5"/>
      <c r="R953" s="173"/>
      <c r="T953" s="6"/>
      <c r="U953" s="6"/>
      <c r="V953" s="6"/>
      <c r="W953" s="6"/>
      <c r="X953" s="6"/>
      <c r="Y953" s="6"/>
      <c r="Z953" s="6"/>
      <c r="AA953" s="6"/>
      <c r="AB953" s="6"/>
      <c r="AC953" s="6"/>
      <c r="AD953" s="6"/>
      <c r="AE953" s="6"/>
      <c r="AF953" s="6"/>
      <c r="AG953" s="6"/>
      <c r="AH953" s="6"/>
      <c r="AI953" s="6"/>
      <c r="AJ953" s="6"/>
      <c r="AK953" s="6"/>
      <c r="AL953" s="6"/>
      <c r="AM953" s="6"/>
    </row>
    <row r="954" spans="16:39" s="4" customFormat="1" ht="15" customHeight="1" x14ac:dyDescent="0.2">
      <c r="P954" s="5"/>
      <c r="R954" s="173"/>
      <c r="T954" s="6"/>
      <c r="U954" s="6"/>
      <c r="V954" s="6"/>
      <c r="W954" s="6"/>
      <c r="X954" s="6"/>
      <c r="Y954" s="6"/>
      <c r="Z954" s="6"/>
      <c r="AA954" s="6"/>
      <c r="AB954" s="6"/>
      <c r="AC954" s="6"/>
      <c r="AD954" s="6"/>
      <c r="AE954" s="6"/>
      <c r="AF954" s="6"/>
      <c r="AG954" s="6"/>
      <c r="AH954" s="6"/>
      <c r="AI954" s="6"/>
      <c r="AJ954" s="6"/>
      <c r="AK954" s="6"/>
      <c r="AL954" s="6"/>
      <c r="AM954" s="6"/>
    </row>
    <row r="955" spans="16:39" s="4" customFormat="1" ht="15" customHeight="1" x14ac:dyDescent="0.2">
      <c r="P955" s="5"/>
      <c r="R955" s="173"/>
      <c r="T955" s="6"/>
      <c r="U955" s="6"/>
      <c r="V955" s="6"/>
      <c r="W955" s="6"/>
      <c r="X955" s="6"/>
      <c r="Y955" s="6"/>
      <c r="Z955" s="6"/>
      <c r="AA955" s="6"/>
      <c r="AB955" s="6"/>
      <c r="AC955" s="6"/>
      <c r="AD955" s="6"/>
      <c r="AE955" s="6"/>
      <c r="AF955" s="6"/>
      <c r="AG955" s="6"/>
      <c r="AH955" s="6"/>
      <c r="AI955" s="6"/>
      <c r="AJ955" s="6"/>
      <c r="AK955" s="6"/>
      <c r="AL955" s="6"/>
      <c r="AM955" s="6"/>
    </row>
    <row r="956" spans="16:39" s="4" customFormat="1" ht="15" customHeight="1" x14ac:dyDescent="0.2">
      <c r="P956" s="5"/>
      <c r="R956" s="173"/>
      <c r="T956" s="6"/>
      <c r="U956" s="6"/>
      <c r="V956" s="6"/>
      <c r="W956" s="6"/>
      <c r="X956" s="6"/>
      <c r="Y956" s="6"/>
      <c r="Z956" s="6"/>
      <c r="AA956" s="6"/>
      <c r="AB956" s="6"/>
      <c r="AC956" s="6"/>
      <c r="AD956" s="6"/>
      <c r="AE956" s="6"/>
      <c r="AF956" s="6"/>
      <c r="AG956" s="6"/>
      <c r="AH956" s="6"/>
      <c r="AI956" s="6"/>
      <c r="AJ956" s="6"/>
      <c r="AK956" s="6"/>
      <c r="AL956" s="6"/>
      <c r="AM956" s="6"/>
    </row>
    <row r="957" spans="16:39" s="4" customFormat="1" ht="15" customHeight="1" x14ac:dyDescent="0.2">
      <c r="P957" s="5"/>
      <c r="R957" s="173"/>
      <c r="T957" s="6"/>
      <c r="U957" s="6"/>
      <c r="V957" s="6"/>
      <c r="W957" s="6"/>
      <c r="X957" s="6"/>
      <c r="Y957" s="6"/>
      <c r="Z957" s="6"/>
      <c r="AA957" s="6"/>
      <c r="AB957" s="6"/>
      <c r="AC957" s="6"/>
      <c r="AD957" s="6"/>
      <c r="AE957" s="6"/>
      <c r="AF957" s="6"/>
      <c r="AG957" s="6"/>
      <c r="AH957" s="6"/>
      <c r="AI957" s="6"/>
      <c r="AJ957" s="6"/>
      <c r="AK957" s="6"/>
      <c r="AL957" s="6"/>
      <c r="AM957" s="6"/>
    </row>
    <row r="958" spans="16:39" s="4" customFormat="1" ht="15" customHeight="1" x14ac:dyDescent="0.2">
      <c r="P958" s="5"/>
      <c r="R958" s="173"/>
      <c r="T958" s="6"/>
      <c r="U958" s="6"/>
      <c r="V958" s="6"/>
      <c r="W958" s="6"/>
      <c r="X958" s="6"/>
      <c r="Y958" s="6"/>
      <c r="Z958" s="6"/>
      <c r="AA958" s="6"/>
      <c r="AB958" s="6"/>
      <c r="AC958" s="6"/>
      <c r="AD958" s="6"/>
      <c r="AE958" s="6"/>
      <c r="AF958" s="6"/>
      <c r="AG958" s="6"/>
      <c r="AH958" s="6"/>
      <c r="AI958" s="6"/>
      <c r="AJ958" s="6"/>
      <c r="AK958" s="6"/>
      <c r="AL958" s="6"/>
      <c r="AM958" s="6"/>
    </row>
    <row r="959" spans="16:39" s="4" customFormat="1" ht="15" customHeight="1" x14ac:dyDescent="0.2">
      <c r="P959" s="5"/>
      <c r="R959" s="173"/>
      <c r="T959" s="6"/>
      <c r="U959" s="6"/>
      <c r="V959" s="6"/>
      <c r="W959" s="6"/>
      <c r="X959" s="6"/>
      <c r="Y959" s="6"/>
      <c r="Z959" s="6"/>
      <c r="AA959" s="6"/>
      <c r="AB959" s="6"/>
      <c r="AC959" s="6"/>
      <c r="AD959" s="6"/>
      <c r="AE959" s="6"/>
      <c r="AF959" s="6"/>
      <c r="AG959" s="6"/>
      <c r="AH959" s="6"/>
      <c r="AI959" s="6"/>
      <c r="AJ959" s="6"/>
      <c r="AK959" s="6"/>
      <c r="AL959" s="6"/>
      <c r="AM959" s="6"/>
    </row>
    <row r="960" spans="16:39" s="4" customFormat="1" ht="15" customHeight="1" x14ac:dyDescent="0.2">
      <c r="P960" s="5"/>
      <c r="R960" s="173"/>
      <c r="T960" s="6"/>
      <c r="U960" s="6"/>
      <c r="V960" s="6"/>
      <c r="W960" s="6"/>
      <c r="X960" s="6"/>
      <c r="Y960" s="6"/>
      <c r="Z960" s="6"/>
      <c r="AA960" s="6"/>
      <c r="AB960" s="6"/>
      <c r="AC960" s="6"/>
      <c r="AD960" s="6"/>
      <c r="AE960" s="6"/>
      <c r="AF960" s="6"/>
      <c r="AG960" s="6"/>
      <c r="AH960" s="6"/>
      <c r="AI960" s="6"/>
      <c r="AJ960" s="6"/>
      <c r="AK960" s="6"/>
      <c r="AL960" s="6"/>
      <c r="AM960" s="6"/>
    </row>
    <row r="961" spans="16:39" s="4" customFormat="1" ht="15" customHeight="1" x14ac:dyDescent="0.2">
      <c r="P961" s="5"/>
      <c r="R961" s="173"/>
      <c r="T961" s="6"/>
      <c r="U961" s="6"/>
      <c r="V961" s="6"/>
      <c r="W961" s="6"/>
      <c r="X961" s="6"/>
      <c r="Y961" s="6"/>
      <c r="Z961" s="6"/>
      <c r="AA961" s="6"/>
      <c r="AB961" s="6"/>
      <c r="AC961" s="6"/>
      <c r="AD961" s="6"/>
      <c r="AE961" s="6"/>
      <c r="AF961" s="6"/>
      <c r="AG961" s="6"/>
      <c r="AH961" s="6"/>
      <c r="AI961" s="6"/>
      <c r="AJ961" s="6"/>
      <c r="AK961" s="6"/>
      <c r="AL961" s="6"/>
      <c r="AM961" s="6"/>
    </row>
    <row r="962" spans="16:39" s="4" customFormat="1" ht="15" customHeight="1" x14ac:dyDescent="0.2">
      <c r="P962" s="5"/>
      <c r="R962" s="173"/>
      <c r="T962" s="6"/>
      <c r="U962" s="6"/>
      <c r="V962" s="6"/>
      <c r="W962" s="6"/>
      <c r="X962" s="6"/>
      <c r="Y962" s="6"/>
      <c r="Z962" s="6"/>
      <c r="AA962" s="6"/>
      <c r="AB962" s="6"/>
      <c r="AC962" s="6"/>
      <c r="AD962" s="6"/>
      <c r="AE962" s="6"/>
      <c r="AF962" s="6"/>
      <c r="AG962" s="6"/>
      <c r="AH962" s="6"/>
      <c r="AI962" s="6"/>
      <c r="AJ962" s="6"/>
      <c r="AK962" s="6"/>
      <c r="AL962" s="6"/>
      <c r="AM962" s="6"/>
    </row>
    <row r="963" spans="16:39" s="4" customFormat="1" ht="15" customHeight="1" x14ac:dyDescent="0.2">
      <c r="P963" s="5"/>
      <c r="R963" s="173"/>
      <c r="T963" s="6"/>
      <c r="U963" s="6"/>
      <c r="V963" s="6"/>
      <c r="W963" s="6"/>
      <c r="X963" s="6"/>
      <c r="Y963" s="6"/>
      <c r="Z963" s="6"/>
      <c r="AA963" s="6"/>
      <c r="AB963" s="6"/>
      <c r="AC963" s="6"/>
      <c r="AD963" s="6"/>
      <c r="AE963" s="6"/>
      <c r="AF963" s="6"/>
      <c r="AG963" s="6"/>
      <c r="AH963" s="6"/>
      <c r="AI963" s="6"/>
      <c r="AJ963" s="6"/>
      <c r="AK963" s="6"/>
      <c r="AL963" s="6"/>
      <c r="AM963" s="6"/>
    </row>
    <row r="964" spans="16:39" s="4" customFormat="1" ht="15" customHeight="1" x14ac:dyDescent="0.2">
      <c r="P964" s="5"/>
      <c r="R964" s="173"/>
      <c r="T964" s="6"/>
      <c r="U964" s="6"/>
      <c r="V964" s="6"/>
      <c r="W964" s="6"/>
      <c r="X964" s="6"/>
      <c r="Y964" s="6"/>
      <c r="Z964" s="6"/>
      <c r="AA964" s="6"/>
      <c r="AB964" s="6"/>
      <c r="AC964" s="6"/>
      <c r="AD964" s="6"/>
      <c r="AE964" s="6"/>
      <c r="AF964" s="6"/>
      <c r="AG964" s="6"/>
      <c r="AH964" s="6"/>
      <c r="AI964" s="6"/>
      <c r="AJ964" s="6"/>
      <c r="AK964" s="6"/>
      <c r="AL964" s="6"/>
      <c r="AM964" s="6"/>
    </row>
    <row r="965" spans="16:39" s="4" customFormat="1" ht="15" customHeight="1" x14ac:dyDescent="0.2">
      <c r="P965" s="5"/>
      <c r="R965" s="173"/>
      <c r="T965" s="6"/>
      <c r="U965" s="6"/>
      <c r="V965" s="6"/>
      <c r="W965" s="6"/>
      <c r="X965" s="6"/>
      <c r="Y965" s="6"/>
      <c r="Z965" s="6"/>
      <c r="AA965" s="6"/>
      <c r="AB965" s="6"/>
      <c r="AC965" s="6"/>
      <c r="AD965" s="6"/>
      <c r="AE965" s="6"/>
      <c r="AF965" s="6"/>
      <c r="AG965" s="6"/>
      <c r="AH965" s="6"/>
      <c r="AI965" s="6"/>
      <c r="AJ965" s="6"/>
      <c r="AK965" s="6"/>
      <c r="AL965" s="6"/>
      <c r="AM965" s="6"/>
    </row>
    <row r="966" spans="16:39" s="4" customFormat="1" ht="15" customHeight="1" x14ac:dyDescent="0.2">
      <c r="P966" s="5"/>
      <c r="R966" s="173"/>
      <c r="T966" s="6"/>
      <c r="U966" s="6"/>
      <c r="V966" s="6"/>
      <c r="W966" s="6"/>
      <c r="X966" s="6"/>
      <c r="Y966" s="6"/>
      <c r="Z966" s="6"/>
      <c r="AA966" s="6"/>
      <c r="AB966" s="6"/>
      <c r="AC966" s="6"/>
      <c r="AD966" s="6"/>
      <c r="AE966" s="6"/>
      <c r="AF966" s="6"/>
      <c r="AG966" s="6"/>
      <c r="AH966" s="6"/>
      <c r="AI966" s="6"/>
      <c r="AJ966" s="6"/>
      <c r="AK966" s="6"/>
      <c r="AL966" s="6"/>
      <c r="AM966" s="6"/>
    </row>
    <row r="967" spans="16:39" s="4" customFormat="1" ht="15" customHeight="1" x14ac:dyDescent="0.2">
      <c r="P967" s="5"/>
      <c r="R967" s="173"/>
      <c r="T967" s="6"/>
      <c r="U967" s="6"/>
      <c r="V967" s="6"/>
      <c r="W967" s="6"/>
      <c r="X967" s="6"/>
      <c r="Y967" s="6"/>
      <c r="Z967" s="6"/>
      <c r="AA967" s="6"/>
      <c r="AB967" s="6"/>
      <c r="AC967" s="6"/>
      <c r="AD967" s="6"/>
      <c r="AE967" s="6"/>
      <c r="AF967" s="6"/>
      <c r="AG967" s="6"/>
      <c r="AH967" s="6"/>
      <c r="AI967" s="6"/>
      <c r="AJ967" s="6"/>
      <c r="AK967" s="6"/>
      <c r="AL967" s="6"/>
      <c r="AM967" s="6"/>
    </row>
    <row r="968" spans="16:39" s="4" customFormat="1" ht="15" customHeight="1" x14ac:dyDescent="0.2">
      <c r="P968" s="5"/>
      <c r="R968" s="173"/>
      <c r="T968" s="6"/>
      <c r="U968" s="6"/>
      <c r="V968" s="6"/>
      <c r="W968" s="6"/>
      <c r="X968" s="6"/>
      <c r="Y968" s="6"/>
      <c r="Z968" s="6"/>
      <c r="AA968" s="6"/>
      <c r="AB968" s="6"/>
      <c r="AC968" s="6"/>
      <c r="AD968" s="6"/>
      <c r="AE968" s="6"/>
      <c r="AF968" s="6"/>
      <c r="AG968" s="6"/>
      <c r="AH968" s="6"/>
      <c r="AI968" s="6"/>
      <c r="AJ968" s="6"/>
      <c r="AK968" s="6"/>
      <c r="AL968" s="6"/>
      <c r="AM968" s="6"/>
    </row>
    <row r="969" spans="16:39" s="4" customFormat="1" ht="15" customHeight="1" x14ac:dyDescent="0.2">
      <c r="P969" s="5"/>
      <c r="R969" s="173"/>
      <c r="T969" s="6"/>
      <c r="U969" s="6"/>
      <c r="V969" s="6"/>
      <c r="W969" s="6"/>
      <c r="X969" s="6"/>
      <c r="Y969" s="6"/>
      <c r="Z969" s="6"/>
      <c r="AA969" s="6"/>
      <c r="AB969" s="6"/>
      <c r="AC969" s="6"/>
      <c r="AD969" s="6"/>
      <c r="AE969" s="6"/>
      <c r="AF969" s="6"/>
      <c r="AG969" s="6"/>
      <c r="AH969" s="6"/>
      <c r="AI969" s="6"/>
      <c r="AJ969" s="6"/>
      <c r="AK969" s="6"/>
      <c r="AL969" s="6"/>
      <c r="AM969" s="6"/>
    </row>
    <row r="970" spans="16:39" s="4" customFormat="1" ht="15" customHeight="1" x14ac:dyDescent="0.2">
      <c r="P970" s="5"/>
      <c r="R970" s="173"/>
      <c r="T970" s="6"/>
      <c r="U970" s="6"/>
      <c r="V970" s="6"/>
      <c r="W970" s="6"/>
      <c r="X970" s="6"/>
      <c r="Y970" s="6"/>
      <c r="Z970" s="6"/>
      <c r="AA970" s="6"/>
      <c r="AB970" s="6"/>
      <c r="AC970" s="6"/>
      <c r="AD970" s="6"/>
      <c r="AE970" s="6"/>
      <c r="AF970" s="6"/>
      <c r="AG970" s="6"/>
      <c r="AH970" s="6"/>
      <c r="AI970" s="6"/>
      <c r="AJ970" s="6"/>
      <c r="AK970" s="6"/>
      <c r="AL970" s="6"/>
      <c r="AM970" s="6"/>
    </row>
    <row r="971" spans="16:39" s="4" customFormat="1" ht="15" customHeight="1" x14ac:dyDescent="0.2">
      <c r="P971" s="5"/>
      <c r="R971" s="173"/>
      <c r="T971" s="6"/>
      <c r="U971" s="6"/>
      <c r="V971" s="6"/>
      <c r="W971" s="6"/>
      <c r="X971" s="6"/>
      <c r="Y971" s="6"/>
      <c r="Z971" s="6"/>
      <c r="AA971" s="6"/>
      <c r="AB971" s="6"/>
      <c r="AC971" s="6"/>
      <c r="AD971" s="6"/>
      <c r="AE971" s="6"/>
      <c r="AF971" s="6"/>
      <c r="AG971" s="6"/>
      <c r="AH971" s="6"/>
      <c r="AI971" s="6"/>
      <c r="AJ971" s="6"/>
      <c r="AK971" s="6"/>
      <c r="AL971" s="6"/>
      <c r="AM971" s="6"/>
    </row>
    <row r="972" spans="16:39" s="4" customFormat="1" ht="15" customHeight="1" x14ac:dyDescent="0.2">
      <c r="P972" s="5"/>
      <c r="R972" s="173"/>
      <c r="T972" s="6"/>
      <c r="U972" s="6"/>
      <c r="V972" s="6"/>
      <c r="W972" s="6"/>
      <c r="X972" s="6"/>
      <c r="Y972" s="6"/>
      <c r="Z972" s="6"/>
      <c r="AA972" s="6"/>
      <c r="AB972" s="6"/>
      <c r="AC972" s="6"/>
      <c r="AD972" s="6"/>
      <c r="AE972" s="6"/>
      <c r="AF972" s="6"/>
      <c r="AG972" s="6"/>
      <c r="AH972" s="6"/>
      <c r="AI972" s="6"/>
      <c r="AJ972" s="6"/>
      <c r="AK972" s="6"/>
      <c r="AL972" s="6"/>
      <c r="AM972" s="6"/>
    </row>
    <row r="973" spans="16:39" s="4" customFormat="1" ht="15" customHeight="1" x14ac:dyDescent="0.2">
      <c r="P973" s="5"/>
      <c r="R973" s="173"/>
      <c r="T973" s="6"/>
      <c r="U973" s="6"/>
      <c r="V973" s="6"/>
      <c r="W973" s="6"/>
      <c r="X973" s="6"/>
      <c r="Y973" s="6"/>
      <c r="Z973" s="6"/>
      <c r="AA973" s="6"/>
      <c r="AB973" s="6"/>
      <c r="AC973" s="6"/>
      <c r="AD973" s="6"/>
      <c r="AE973" s="6"/>
      <c r="AF973" s="6"/>
      <c r="AG973" s="6"/>
      <c r="AH973" s="6"/>
      <c r="AI973" s="6"/>
      <c r="AJ973" s="6"/>
      <c r="AK973" s="6"/>
      <c r="AL973" s="6"/>
      <c r="AM973" s="6"/>
    </row>
    <row r="974" spans="16:39" s="4" customFormat="1" ht="15" customHeight="1" x14ac:dyDescent="0.2">
      <c r="P974" s="5"/>
      <c r="R974" s="173"/>
      <c r="T974" s="6"/>
      <c r="U974" s="6"/>
      <c r="V974" s="6"/>
      <c r="W974" s="6"/>
      <c r="X974" s="6"/>
      <c r="Y974" s="6"/>
      <c r="Z974" s="6"/>
      <c r="AA974" s="6"/>
      <c r="AB974" s="6"/>
      <c r="AC974" s="6"/>
      <c r="AD974" s="6"/>
      <c r="AE974" s="6"/>
      <c r="AF974" s="6"/>
      <c r="AG974" s="6"/>
      <c r="AH974" s="6"/>
      <c r="AI974" s="6"/>
      <c r="AJ974" s="6"/>
      <c r="AK974" s="6"/>
      <c r="AL974" s="6"/>
      <c r="AM974" s="6"/>
    </row>
    <row r="975" spans="16:39" s="4" customFormat="1" ht="15" customHeight="1" x14ac:dyDescent="0.2">
      <c r="P975" s="5"/>
      <c r="R975" s="173"/>
      <c r="T975" s="6"/>
      <c r="U975" s="6"/>
      <c r="V975" s="6"/>
      <c r="W975" s="6"/>
      <c r="X975" s="6"/>
      <c r="Y975" s="6"/>
      <c r="Z975" s="6"/>
      <c r="AA975" s="6"/>
      <c r="AB975" s="6"/>
      <c r="AC975" s="6"/>
      <c r="AD975" s="6"/>
      <c r="AE975" s="6"/>
      <c r="AF975" s="6"/>
      <c r="AG975" s="6"/>
      <c r="AH975" s="6"/>
      <c r="AI975" s="6"/>
      <c r="AJ975" s="6"/>
      <c r="AK975" s="6"/>
      <c r="AL975" s="6"/>
      <c r="AM975" s="6"/>
    </row>
    <row r="976" spans="16:39" s="4" customFormat="1" ht="15" customHeight="1" x14ac:dyDescent="0.2">
      <c r="P976" s="5"/>
      <c r="R976" s="173"/>
      <c r="T976" s="6"/>
      <c r="U976" s="6"/>
      <c r="V976" s="6"/>
      <c r="W976" s="6"/>
      <c r="X976" s="6"/>
      <c r="Y976" s="6"/>
      <c r="Z976" s="6"/>
      <c r="AA976" s="6"/>
      <c r="AB976" s="6"/>
      <c r="AC976" s="6"/>
      <c r="AD976" s="6"/>
      <c r="AE976" s="6"/>
      <c r="AF976" s="6"/>
      <c r="AG976" s="6"/>
      <c r="AH976" s="6"/>
      <c r="AI976" s="6"/>
      <c r="AJ976" s="6"/>
      <c r="AK976" s="6"/>
      <c r="AL976" s="6"/>
      <c r="AM976" s="6"/>
    </row>
    <row r="977" spans="16:39" s="4" customFormat="1" ht="15" customHeight="1" x14ac:dyDescent="0.2">
      <c r="P977" s="5"/>
      <c r="R977" s="173"/>
      <c r="T977" s="6"/>
      <c r="U977" s="6"/>
      <c r="V977" s="6"/>
      <c r="W977" s="6"/>
      <c r="X977" s="6"/>
      <c r="Y977" s="6"/>
      <c r="Z977" s="6"/>
      <c r="AA977" s="6"/>
      <c r="AB977" s="6"/>
      <c r="AC977" s="6"/>
      <c r="AD977" s="6"/>
      <c r="AE977" s="6"/>
      <c r="AF977" s="6"/>
      <c r="AG977" s="6"/>
      <c r="AH977" s="6"/>
      <c r="AI977" s="6"/>
      <c r="AJ977" s="6"/>
      <c r="AK977" s="6"/>
      <c r="AL977" s="6"/>
      <c r="AM977" s="6"/>
    </row>
    <row r="978" spans="16:39" s="4" customFormat="1" ht="15" customHeight="1" x14ac:dyDescent="0.2">
      <c r="P978" s="5"/>
      <c r="R978" s="173"/>
      <c r="T978" s="6"/>
      <c r="U978" s="6"/>
      <c r="V978" s="6"/>
      <c r="W978" s="6"/>
      <c r="X978" s="6"/>
      <c r="Y978" s="6"/>
      <c r="Z978" s="6"/>
      <c r="AA978" s="6"/>
      <c r="AB978" s="6"/>
      <c r="AC978" s="6"/>
      <c r="AD978" s="6"/>
      <c r="AE978" s="6"/>
      <c r="AF978" s="6"/>
      <c r="AG978" s="6"/>
      <c r="AH978" s="6"/>
      <c r="AI978" s="6"/>
      <c r="AJ978" s="6"/>
      <c r="AK978" s="6"/>
      <c r="AL978" s="6"/>
      <c r="AM978" s="6"/>
    </row>
    <row r="979" spans="16:39" s="4" customFormat="1" ht="15" customHeight="1" x14ac:dyDescent="0.2">
      <c r="P979" s="5"/>
      <c r="R979" s="173"/>
      <c r="T979" s="6"/>
      <c r="U979" s="6"/>
      <c r="V979" s="6"/>
      <c r="W979" s="6"/>
      <c r="X979" s="6"/>
      <c r="Y979" s="6"/>
      <c r="Z979" s="6"/>
      <c r="AA979" s="6"/>
      <c r="AB979" s="6"/>
      <c r="AC979" s="6"/>
      <c r="AD979" s="6"/>
      <c r="AE979" s="6"/>
      <c r="AF979" s="6"/>
      <c r="AG979" s="6"/>
      <c r="AH979" s="6"/>
      <c r="AI979" s="6"/>
      <c r="AJ979" s="6"/>
      <c r="AK979" s="6"/>
      <c r="AL979" s="6"/>
      <c r="AM979" s="6"/>
    </row>
    <row r="980" spans="16:39" s="4" customFormat="1" ht="15" customHeight="1" x14ac:dyDescent="0.2">
      <c r="P980" s="5"/>
      <c r="R980" s="173"/>
      <c r="T980" s="6"/>
      <c r="U980" s="6"/>
      <c r="V980" s="6"/>
      <c r="W980" s="6"/>
      <c r="X980" s="6"/>
      <c r="Y980" s="6"/>
      <c r="Z980" s="6"/>
      <c r="AA980" s="6"/>
      <c r="AB980" s="6"/>
      <c r="AC980" s="6"/>
      <c r="AD980" s="6"/>
      <c r="AE980" s="6"/>
      <c r="AF980" s="6"/>
      <c r="AG980" s="6"/>
      <c r="AH980" s="6"/>
      <c r="AI980" s="6"/>
      <c r="AJ980" s="6"/>
      <c r="AK980" s="6"/>
      <c r="AL980" s="6"/>
      <c r="AM980" s="6"/>
    </row>
    <row r="981" spans="16:39" s="4" customFormat="1" ht="15" customHeight="1" x14ac:dyDescent="0.2">
      <c r="P981" s="5"/>
      <c r="R981" s="173"/>
      <c r="T981" s="6"/>
      <c r="U981" s="6"/>
      <c r="V981" s="6"/>
      <c r="W981" s="6"/>
      <c r="X981" s="6"/>
      <c r="Y981" s="6"/>
      <c r="Z981" s="6"/>
      <c r="AA981" s="6"/>
      <c r="AB981" s="6"/>
      <c r="AC981" s="6"/>
      <c r="AD981" s="6"/>
      <c r="AE981" s="6"/>
      <c r="AF981" s="6"/>
      <c r="AG981" s="6"/>
      <c r="AH981" s="6"/>
      <c r="AI981" s="6"/>
      <c r="AJ981" s="6"/>
      <c r="AK981" s="6"/>
      <c r="AL981" s="6"/>
      <c r="AM981" s="6"/>
    </row>
    <row r="982" spans="16:39" s="4" customFormat="1" ht="15" customHeight="1" x14ac:dyDescent="0.2">
      <c r="P982" s="5"/>
      <c r="R982" s="173"/>
      <c r="T982" s="6"/>
      <c r="U982" s="6"/>
      <c r="V982" s="6"/>
      <c r="W982" s="6"/>
      <c r="X982" s="6"/>
      <c r="Y982" s="6"/>
      <c r="Z982" s="6"/>
      <c r="AA982" s="6"/>
      <c r="AB982" s="6"/>
      <c r="AC982" s="6"/>
      <c r="AD982" s="6"/>
      <c r="AE982" s="6"/>
      <c r="AF982" s="6"/>
      <c r="AG982" s="6"/>
      <c r="AH982" s="6"/>
      <c r="AI982" s="6"/>
      <c r="AJ982" s="6"/>
      <c r="AK982" s="6"/>
      <c r="AL982" s="6"/>
      <c r="AM982" s="6"/>
    </row>
    <row r="983" spans="16:39" s="4" customFormat="1" ht="15" customHeight="1" x14ac:dyDescent="0.2">
      <c r="P983" s="5"/>
      <c r="R983" s="173"/>
      <c r="T983" s="6"/>
      <c r="U983" s="6"/>
      <c r="V983" s="6"/>
      <c r="W983" s="6"/>
      <c r="X983" s="6"/>
      <c r="Y983" s="6"/>
      <c r="Z983" s="6"/>
      <c r="AA983" s="6"/>
      <c r="AB983" s="6"/>
      <c r="AC983" s="6"/>
      <c r="AD983" s="6"/>
      <c r="AE983" s="6"/>
      <c r="AF983" s="6"/>
      <c r="AG983" s="6"/>
      <c r="AH983" s="6"/>
      <c r="AI983" s="6"/>
      <c r="AJ983" s="6"/>
      <c r="AK983" s="6"/>
      <c r="AL983" s="6"/>
      <c r="AM983" s="6"/>
    </row>
    <row r="984" spans="16:39" s="4" customFormat="1" ht="15" customHeight="1" x14ac:dyDescent="0.2">
      <c r="P984" s="5"/>
      <c r="R984" s="173"/>
      <c r="T984" s="6"/>
      <c r="U984" s="6"/>
      <c r="V984" s="6"/>
      <c r="W984" s="6"/>
      <c r="X984" s="6"/>
      <c r="Y984" s="6"/>
      <c r="Z984" s="6"/>
      <c r="AA984" s="6"/>
      <c r="AB984" s="6"/>
      <c r="AC984" s="6"/>
      <c r="AD984" s="6"/>
      <c r="AE984" s="6"/>
      <c r="AF984" s="6"/>
      <c r="AG984" s="6"/>
      <c r="AH984" s="6"/>
      <c r="AI984" s="6"/>
      <c r="AJ984" s="6"/>
      <c r="AK984" s="6"/>
      <c r="AL984" s="6"/>
      <c r="AM984" s="6"/>
    </row>
    <row r="985" spans="16:39" s="4" customFormat="1" ht="15" customHeight="1" x14ac:dyDescent="0.2">
      <c r="P985" s="5"/>
      <c r="R985" s="173"/>
      <c r="T985" s="6"/>
      <c r="U985" s="6"/>
      <c r="V985" s="6"/>
      <c r="W985" s="6"/>
      <c r="X985" s="6"/>
      <c r="Y985" s="6"/>
      <c r="Z985" s="6"/>
      <c r="AA985" s="6"/>
      <c r="AB985" s="6"/>
      <c r="AC985" s="6"/>
      <c r="AD985" s="6"/>
      <c r="AE985" s="6"/>
      <c r="AF985" s="6"/>
      <c r="AG985" s="6"/>
      <c r="AH985" s="6"/>
      <c r="AI985" s="6"/>
      <c r="AJ985" s="6"/>
      <c r="AK985" s="6"/>
      <c r="AL985" s="6"/>
      <c r="AM985" s="6"/>
    </row>
    <row r="986" spans="16:39" s="4" customFormat="1" ht="15" customHeight="1" x14ac:dyDescent="0.2">
      <c r="P986" s="5"/>
      <c r="R986" s="173"/>
      <c r="T986" s="6"/>
      <c r="U986" s="6"/>
      <c r="V986" s="6"/>
      <c r="W986" s="6"/>
      <c r="X986" s="6"/>
      <c r="Y986" s="6"/>
      <c r="Z986" s="6"/>
      <c r="AA986" s="6"/>
      <c r="AB986" s="6"/>
      <c r="AC986" s="6"/>
      <c r="AD986" s="6"/>
      <c r="AE986" s="6"/>
      <c r="AF986" s="6"/>
      <c r="AG986" s="6"/>
      <c r="AH986" s="6"/>
      <c r="AI986" s="6"/>
      <c r="AJ986" s="6"/>
      <c r="AK986" s="6"/>
      <c r="AL986" s="6"/>
      <c r="AM986" s="6"/>
    </row>
    <row r="987" spans="16:39" s="4" customFormat="1" ht="15" customHeight="1" x14ac:dyDescent="0.2">
      <c r="P987" s="5"/>
      <c r="R987" s="173"/>
      <c r="T987" s="6"/>
      <c r="U987" s="6"/>
      <c r="V987" s="6"/>
      <c r="W987" s="6"/>
      <c r="X987" s="6"/>
      <c r="Y987" s="6"/>
      <c r="Z987" s="6"/>
      <c r="AA987" s="6"/>
      <c r="AB987" s="6"/>
      <c r="AC987" s="6"/>
      <c r="AD987" s="6"/>
      <c r="AE987" s="6"/>
      <c r="AF987" s="6"/>
      <c r="AG987" s="6"/>
      <c r="AH987" s="6"/>
      <c r="AI987" s="6"/>
      <c r="AJ987" s="6"/>
      <c r="AK987" s="6"/>
      <c r="AL987" s="6"/>
      <c r="AM987" s="6"/>
    </row>
    <row r="988" spans="16:39" s="4" customFormat="1" ht="15" customHeight="1" x14ac:dyDescent="0.2">
      <c r="P988" s="5"/>
      <c r="R988" s="173"/>
      <c r="T988" s="6"/>
      <c r="U988" s="6"/>
      <c r="V988" s="6"/>
      <c r="W988" s="6"/>
      <c r="X988" s="6"/>
      <c r="Y988" s="6"/>
      <c r="Z988" s="6"/>
      <c r="AA988" s="6"/>
      <c r="AB988" s="6"/>
      <c r="AC988" s="6"/>
      <c r="AD988" s="6"/>
      <c r="AE988" s="6"/>
      <c r="AF988" s="6"/>
      <c r="AG988" s="6"/>
      <c r="AH988" s="6"/>
      <c r="AI988" s="6"/>
      <c r="AJ988" s="6"/>
      <c r="AK988" s="6"/>
      <c r="AL988" s="6"/>
      <c r="AM988" s="6"/>
    </row>
    <row r="989" spans="16:39" s="4" customFormat="1" ht="15" customHeight="1" x14ac:dyDescent="0.2">
      <c r="P989" s="5"/>
      <c r="R989" s="173"/>
      <c r="T989" s="6"/>
      <c r="U989" s="6"/>
      <c r="V989" s="6"/>
      <c r="W989" s="6"/>
      <c r="X989" s="6"/>
      <c r="Y989" s="6"/>
      <c r="Z989" s="6"/>
      <c r="AA989" s="6"/>
      <c r="AB989" s="6"/>
      <c r="AC989" s="6"/>
      <c r="AD989" s="6"/>
      <c r="AE989" s="6"/>
      <c r="AF989" s="6"/>
      <c r="AG989" s="6"/>
      <c r="AH989" s="6"/>
      <c r="AI989" s="6"/>
      <c r="AJ989" s="6"/>
      <c r="AK989" s="6"/>
      <c r="AL989" s="6"/>
      <c r="AM989" s="6"/>
    </row>
    <row r="990" spans="16:39" s="4" customFormat="1" ht="15" customHeight="1" x14ac:dyDescent="0.2">
      <c r="P990" s="5"/>
      <c r="R990" s="173"/>
      <c r="T990" s="6"/>
      <c r="U990" s="6"/>
      <c r="V990" s="6"/>
      <c r="W990" s="6"/>
      <c r="X990" s="6"/>
      <c r="Y990" s="6"/>
      <c r="Z990" s="6"/>
      <c r="AA990" s="6"/>
      <c r="AB990" s="6"/>
      <c r="AC990" s="6"/>
      <c r="AD990" s="6"/>
      <c r="AE990" s="6"/>
      <c r="AF990" s="6"/>
      <c r="AG990" s="6"/>
      <c r="AH990" s="6"/>
      <c r="AI990" s="6"/>
      <c r="AJ990" s="6"/>
      <c r="AK990" s="6"/>
      <c r="AL990" s="6"/>
      <c r="AM990" s="6"/>
    </row>
    <row r="991" spans="16:39" s="4" customFormat="1" ht="15" customHeight="1" x14ac:dyDescent="0.2">
      <c r="P991" s="5"/>
      <c r="R991" s="173"/>
      <c r="T991" s="6"/>
      <c r="U991" s="6"/>
      <c r="V991" s="6"/>
      <c r="W991" s="6"/>
      <c r="X991" s="6"/>
      <c r="Y991" s="6"/>
      <c r="Z991" s="6"/>
      <c r="AA991" s="6"/>
      <c r="AB991" s="6"/>
      <c r="AC991" s="6"/>
      <c r="AD991" s="6"/>
      <c r="AE991" s="6"/>
      <c r="AF991" s="6"/>
      <c r="AG991" s="6"/>
      <c r="AH991" s="6"/>
      <c r="AI991" s="6"/>
      <c r="AJ991" s="6"/>
      <c r="AK991" s="6"/>
      <c r="AL991" s="6"/>
      <c r="AM991" s="6"/>
    </row>
    <row r="992" spans="16:39" s="4" customFormat="1" ht="15" customHeight="1" x14ac:dyDescent="0.2">
      <c r="P992" s="5"/>
      <c r="R992" s="173"/>
      <c r="T992" s="6"/>
      <c r="U992" s="6"/>
      <c r="V992" s="6"/>
      <c r="W992" s="6"/>
      <c r="X992" s="6"/>
      <c r="Y992" s="6"/>
      <c r="Z992" s="6"/>
      <c r="AA992" s="6"/>
      <c r="AB992" s="6"/>
      <c r="AC992" s="6"/>
      <c r="AD992" s="6"/>
      <c r="AE992" s="6"/>
      <c r="AF992" s="6"/>
      <c r="AG992" s="6"/>
      <c r="AH992" s="6"/>
      <c r="AI992" s="6"/>
      <c r="AJ992" s="6"/>
      <c r="AK992" s="6"/>
      <c r="AL992" s="6"/>
      <c r="AM992" s="6"/>
    </row>
    <row r="993" spans="16:39" s="4" customFormat="1" ht="15" customHeight="1" x14ac:dyDescent="0.2">
      <c r="P993" s="5"/>
      <c r="R993" s="173"/>
      <c r="T993" s="6"/>
      <c r="U993" s="6"/>
      <c r="V993" s="6"/>
      <c r="W993" s="6"/>
      <c r="X993" s="6"/>
      <c r="Y993" s="6"/>
      <c r="Z993" s="6"/>
      <c r="AA993" s="6"/>
      <c r="AB993" s="6"/>
      <c r="AC993" s="6"/>
      <c r="AD993" s="6"/>
      <c r="AE993" s="6"/>
      <c r="AF993" s="6"/>
      <c r="AG993" s="6"/>
      <c r="AH993" s="6"/>
      <c r="AI993" s="6"/>
      <c r="AJ993" s="6"/>
      <c r="AK993" s="6"/>
      <c r="AL993" s="6"/>
      <c r="AM993" s="6"/>
    </row>
    <row r="994" spans="16:39" s="4" customFormat="1" ht="15" customHeight="1" x14ac:dyDescent="0.2">
      <c r="P994" s="5"/>
      <c r="R994" s="173"/>
      <c r="T994" s="6"/>
      <c r="U994" s="6"/>
      <c r="V994" s="6"/>
      <c r="W994" s="6"/>
      <c r="X994" s="6"/>
      <c r="Y994" s="6"/>
      <c r="Z994" s="6"/>
      <c r="AA994" s="6"/>
      <c r="AB994" s="6"/>
      <c r="AC994" s="6"/>
      <c r="AD994" s="6"/>
      <c r="AE994" s="6"/>
      <c r="AF994" s="6"/>
      <c r="AG994" s="6"/>
      <c r="AH994" s="6"/>
      <c r="AI994" s="6"/>
      <c r="AJ994" s="6"/>
      <c r="AK994" s="6"/>
      <c r="AL994" s="6"/>
      <c r="AM994" s="6"/>
    </row>
    <row r="995" spans="16:39" s="4" customFormat="1" ht="15" customHeight="1" x14ac:dyDescent="0.2">
      <c r="P995" s="5"/>
      <c r="R995" s="173"/>
      <c r="T995" s="6"/>
      <c r="U995" s="6"/>
      <c r="V995" s="6"/>
      <c r="W995" s="6"/>
      <c r="X995" s="6"/>
      <c r="Y995" s="6"/>
      <c r="Z995" s="6"/>
      <c r="AA995" s="6"/>
      <c r="AB995" s="6"/>
      <c r="AC995" s="6"/>
      <c r="AD995" s="6"/>
      <c r="AE995" s="6"/>
      <c r="AF995" s="6"/>
      <c r="AG995" s="6"/>
      <c r="AH995" s="6"/>
      <c r="AI995" s="6"/>
      <c r="AJ995" s="6"/>
      <c r="AK995" s="6"/>
      <c r="AL995" s="6"/>
      <c r="AM995" s="6"/>
    </row>
    <row r="996" spans="16:39" s="4" customFormat="1" ht="15" customHeight="1" x14ac:dyDescent="0.2">
      <c r="P996" s="5"/>
      <c r="R996" s="173"/>
      <c r="T996" s="6"/>
      <c r="U996" s="6"/>
      <c r="V996" s="6"/>
      <c r="W996" s="6"/>
      <c r="X996" s="6"/>
      <c r="Y996" s="6"/>
      <c r="Z996" s="6"/>
      <c r="AA996" s="6"/>
      <c r="AB996" s="6"/>
      <c r="AC996" s="6"/>
      <c r="AD996" s="6"/>
      <c r="AE996" s="6"/>
      <c r="AF996" s="6"/>
      <c r="AG996" s="6"/>
      <c r="AH996" s="6"/>
      <c r="AI996" s="6"/>
      <c r="AJ996" s="6"/>
      <c r="AK996" s="6"/>
      <c r="AL996" s="6"/>
      <c r="AM996" s="6"/>
    </row>
    <row r="997" spans="16:39" s="4" customFormat="1" ht="15" customHeight="1" x14ac:dyDescent="0.2">
      <c r="P997" s="5"/>
      <c r="R997" s="173"/>
      <c r="T997" s="6"/>
      <c r="U997" s="6"/>
      <c r="V997" s="6"/>
      <c r="W997" s="6"/>
      <c r="X997" s="6"/>
      <c r="Y997" s="6"/>
      <c r="Z997" s="6"/>
      <c r="AA997" s="6"/>
      <c r="AB997" s="6"/>
      <c r="AC997" s="6"/>
      <c r="AD997" s="6"/>
      <c r="AE997" s="6"/>
      <c r="AF997" s="6"/>
      <c r="AG997" s="6"/>
      <c r="AH997" s="6"/>
      <c r="AI997" s="6"/>
      <c r="AJ997" s="6"/>
      <c r="AK997" s="6"/>
      <c r="AL997" s="6"/>
      <c r="AM997" s="6"/>
    </row>
    <row r="998" spans="16:39" s="4" customFormat="1" ht="15" customHeight="1" x14ac:dyDescent="0.2">
      <c r="P998" s="5"/>
      <c r="R998" s="173"/>
      <c r="T998" s="6"/>
      <c r="U998" s="6"/>
      <c r="V998" s="6"/>
      <c r="W998" s="6"/>
      <c r="X998" s="6"/>
      <c r="Y998" s="6"/>
      <c r="Z998" s="6"/>
      <c r="AA998" s="6"/>
      <c r="AB998" s="6"/>
      <c r="AC998" s="6"/>
      <c r="AD998" s="6"/>
      <c r="AE998" s="6"/>
      <c r="AF998" s="6"/>
      <c r="AG998" s="6"/>
      <c r="AH998" s="6"/>
      <c r="AI998" s="6"/>
      <c r="AJ998" s="6"/>
      <c r="AK998" s="6"/>
      <c r="AL998" s="6"/>
      <c r="AM998" s="6"/>
    </row>
    <row r="999" spans="16:39" s="4" customFormat="1" ht="15" customHeight="1" x14ac:dyDescent="0.2">
      <c r="P999" s="5"/>
      <c r="R999" s="173"/>
      <c r="T999" s="6"/>
      <c r="U999" s="6"/>
      <c r="V999" s="6"/>
      <c r="W999" s="6"/>
      <c r="X999" s="6"/>
      <c r="Y999" s="6"/>
      <c r="Z999" s="6"/>
      <c r="AA999" s="6"/>
      <c r="AB999" s="6"/>
      <c r="AC999" s="6"/>
      <c r="AD999" s="6"/>
      <c r="AE999" s="6"/>
      <c r="AF999" s="6"/>
      <c r="AG999" s="6"/>
      <c r="AH999" s="6"/>
      <c r="AI999" s="6"/>
      <c r="AJ999" s="6"/>
      <c r="AK999" s="6"/>
      <c r="AL999" s="6"/>
      <c r="AM999" s="6"/>
    </row>
    <row r="1000" spans="16:39" s="4" customFormat="1" ht="15" customHeight="1" x14ac:dyDescent="0.2">
      <c r="P1000" s="5"/>
      <c r="R1000" s="173"/>
      <c r="T1000" s="6"/>
      <c r="U1000" s="6"/>
      <c r="V1000" s="6"/>
      <c r="W1000" s="6"/>
      <c r="X1000" s="6"/>
      <c r="Y1000" s="6"/>
      <c r="Z1000" s="6"/>
      <c r="AA1000" s="6"/>
      <c r="AB1000" s="6"/>
      <c r="AC1000" s="6"/>
      <c r="AD1000" s="6"/>
      <c r="AE1000" s="6"/>
      <c r="AF1000" s="6"/>
      <c r="AG1000" s="6"/>
      <c r="AH1000" s="6"/>
      <c r="AI1000" s="6"/>
      <c r="AJ1000" s="6"/>
      <c r="AK1000" s="6"/>
      <c r="AL1000" s="6"/>
      <c r="AM1000" s="6"/>
    </row>
    <row r="1001" spans="16:39" s="4" customFormat="1" ht="15" customHeight="1" x14ac:dyDescent="0.2">
      <c r="P1001" s="5"/>
      <c r="R1001" s="173"/>
      <c r="T1001" s="6"/>
      <c r="U1001" s="6"/>
      <c r="V1001" s="6"/>
      <c r="W1001" s="6"/>
      <c r="X1001" s="6"/>
      <c r="Y1001" s="6"/>
      <c r="Z1001" s="6"/>
      <c r="AA1001" s="6"/>
      <c r="AB1001" s="6"/>
      <c r="AC1001" s="6"/>
      <c r="AD1001" s="6"/>
      <c r="AE1001" s="6"/>
      <c r="AF1001" s="6"/>
      <c r="AG1001" s="6"/>
      <c r="AH1001" s="6"/>
      <c r="AI1001" s="6"/>
      <c r="AJ1001" s="6"/>
      <c r="AK1001" s="6"/>
      <c r="AL1001" s="6"/>
      <c r="AM1001" s="6"/>
    </row>
    <row r="1002" spans="16:39" s="4" customFormat="1" ht="15" customHeight="1" x14ac:dyDescent="0.2">
      <c r="P1002" s="5"/>
      <c r="R1002" s="173"/>
      <c r="T1002" s="6"/>
      <c r="U1002" s="6"/>
      <c r="V1002" s="6"/>
      <c r="W1002" s="6"/>
      <c r="X1002" s="6"/>
      <c r="Y1002" s="6"/>
      <c r="Z1002" s="6"/>
      <c r="AA1002" s="6"/>
      <c r="AB1002" s="6"/>
      <c r="AC1002" s="6"/>
      <c r="AD1002" s="6"/>
      <c r="AE1002" s="6"/>
      <c r="AF1002" s="6"/>
      <c r="AG1002" s="6"/>
      <c r="AH1002" s="6"/>
      <c r="AI1002" s="6"/>
      <c r="AJ1002" s="6"/>
      <c r="AK1002" s="6"/>
      <c r="AL1002" s="6"/>
      <c r="AM1002" s="6"/>
    </row>
    <row r="1003" spans="16:39" s="4" customFormat="1" ht="15" customHeight="1" x14ac:dyDescent="0.2">
      <c r="P1003" s="5"/>
      <c r="R1003" s="173"/>
      <c r="T1003" s="6"/>
      <c r="U1003" s="6"/>
      <c r="V1003" s="6"/>
      <c r="W1003" s="6"/>
      <c r="X1003" s="6"/>
      <c r="Y1003" s="6"/>
      <c r="Z1003" s="6"/>
      <c r="AA1003" s="6"/>
      <c r="AB1003" s="6"/>
      <c r="AC1003" s="6"/>
      <c r="AD1003" s="6"/>
      <c r="AE1003" s="6"/>
      <c r="AF1003" s="6"/>
      <c r="AG1003" s="6"/>
      <c r="AH1003" s="6"/>
      <c r="AI1003" s="6"/>
      <c r="AJ1003" s="6"/>
      <c r="AK1003" s="6"/>
      <c r="AL1003" s="6"/>
      <c r="AM1003" s="6"/>
    </row>
    <row r="1004" spans="16:39" s="4" customFormat="1" ht="15" customHeight="1" x14ac:dyDescent="0.2">
      <c r="P1004" s="5"/>
      <c r="R1004" s="173"/>
      <c r="T1004" s="6"/>
      <c r="U1004" s="6"/>
      <c r="V1004" s="6"/>
      <c r="W1004" s="6"/>
      <c r="X1004" s="6"/>
      <c r="Y1004" s="6"/>
      <c r="Z1004" s="6"/>
      <c r="AA1004" s="6"/>
      <c r="AB1004" s="6"/>
      <c r="AC1004" s="6"/>
      <c r="AD1004" s="6"/>
      <c r="AE1004" s="6"/>
      <c r="AF1004" s="6"/>
      <c r="AG1004" s="6"/>
      <c r="AH1004" s="6"/>
      <c r="AI1004" s="6"/>
      <c r="AJ1004" s="6"/>
      <c r="AK1004" s="6"/>
      <c r="AL1004" s="6"/>
      <c r="AM1004" s="6"/>
    </row>
    <row r="1005" spans="16:39" s="4" customFormat="1" ht="15" customHeight="1" x14ac:dyDescent="0.2">
      <c r="P1005" s="5"/>
      <c r="R1005" s="173"/>
      <c r="T1005" s="6"/>
      <c r="U1005" s="6"/>
      <c r="V1005" s="6"/>
      <c r="W1005" s="6"/>
      <c r="X1005" s="6"/>
      <c r="Y1005" s="6"/>
      <c r="Z1005" s="6"/>
      <c r="AA1005" s="6"/>
      <c r="AB1005" s="6"/>
      <c r="AC1005" s="6"/>
      <c r="AD1005" s="6"/>
      <c r="AE1005" s="6"/>
      <c r="AF1005" s="6"/>
      <c r="AG1005" s="6"/>
      <c r="AH1005" s="6"/>
      <c r="AI1005" s="6"/>
      <c r="AJ1005" s="6"/>
      <c r="AK1005" s="6"/>
      <c r="AL1005" s="6"/>
      <c r="AM1005" s="6"/>
    </row>
    <row r="1006" spans="16:39" s="4" customFormat="1" ht="15" customHeight="1" x14ac:dyDescent="0.2">
      <c r="P1006" s="5"/>
      <c r="R1006" s="173"/>
      <c r="T1006" s="6"/>
      <c r="U1006" s="6"/>
      <c r="V1006" s="6"/>
      <c r="W1006" s="6"/>
      <c r="X1006" s="6"/>
      <c r="Y1006" s="6"/>
      <c r="Z1006" s="6"/>
      <c r="AA1006" s="6"/>
      <c r="AB1006" s="6"/>
      <c r="AC1006" s="6"/>
      <c r="AD1006" s="6"/>
      <c r="AE1006" s="6"/>
      <c r="AF1006" s="6"/>
      <c r="AG1006" s="6"/>
      <c r="AH1006" s="6"/>
      <c r="AI1006" s="6"/>
      <c r="AJ1006" s="6"/>
      <c r="AK1006" s="6"/>
      <c r="AL1006" s="6"/>
      <c r="AM1006" s="6"/>
    </row>
    <row r="1007" spans="16:39" s="4" customFormat="1" ht="15" customHeight="1" x14ac:dyDescent="0.2">
      <c r="P1007" s="5"/>
      <c r="R1007" s="173"/>
      <c r="T1007" s="6"/>
      <c r="U1007" s="6"/>
      <c r="V1007" s="6"/>
      <c r="W1007" s="6"/>
      <c r="X1007" s="6"/>
      <c r="Y1007" s="6"/>
      <c r="Z1007" s="6"/>
      <c r="AA1007" s="6"/>
      <c r="AB1007" s="6"/>
      <c r="AC1007" s="6"/>
      <c r="AD1007" s="6"/>
      <c r="AE1007" s="6"/>
      <c r="AF1007" s="6"/>
      <c r="AG1007" s="6"/>
      <c r="AH1007" s="6"/>
      <c r="AI1007" s="6"/>
      <c r="AJ1007" s="6"/>
      <c r="AK1007" s="6"/>
      <c r="AL1007" s="6"/>
      <c r="AM1007" s="6"/>
    </row>
    <row r="1008" spans="16:39" s="4" customFormat="1" ht="15" customHeight="1" x14ac:dyDescent="0.2">
      <c r="P1008" s="5"/>
      <c r="R1008" s="173"/>
      <c r="T1008" s="6"/>
      <c r="U1008" s="6"/>
      <c r="V1008" s="6"/>
      <c r="W1008" s="6"/>
      <c r="X1008" s="6"/>
      <c r="Y1008" s="6"/>
      <c r="Z1008" s="6"/>
      <c r="AA1008" s="6"/>
      <c r="AB1008" s="6"/>
      <c r="AC1008" s="6"/>
      <c r="AD1008" s="6"/>
      <c r="AE1008" s="6"/>
      <c r="AF1008" s="6"/>
      <c r="AG1008" s="6"/>
      <c r="AH1008" s="6"/>
      <c r="AI1008" s="6"/>
      <c r="AJ1008" s="6"/>
      <c r="AK1008" s="6"/>
      <c r="AL1008" s="6"/>
      <c r="AM1008" s="6"/>
    </row>
    <row r="1009" spans="16:39" s="4" customFormat="1" ht="15" customHeight="1" x14ac:dyDescent="0.2">
      <c r="P1009" s="5"/>
      <c r="R1009" s="173"/>
      <c r="T1009" s="6"/>
      <c r="U1009" s="6"/>
      <c r="V1009" s="6"/>
      <c r="W1009" s="6"/>
      <c r="X1009" s="6"/>
      <c r="Y1009" s="6"/>
      <c r="Z1009" s="6"/>
      <c r="AA1009" s="6"/>
      <c r="AB1009" s="6"/>
      <c r="AC1009" s="6"/>
      <c r="AD1009" s="6"/>
      <c r="AE1009" s="6"/>
      <c r="AF1009" s="6"/>
      <c r="AG1009" s="6"/>
      <c r="AH1009" s="6"/>
      <c r="AI1009" s="6"/>
      <c r="AJ1009" s="6"/>
      <c r="AK1009" s="6"/>
      <c r="AL1009" s="6"/>
      <c r="AM1009" s="6"/>
    </row>
    <row r="1010" spans="16:39" s="4" customFormat="1" ht="15" customHeight="1" x14ac:dyDescent="0.2">
      <c r="P1010" s="5"/>
      <c r="R1010" s="173"/>
      <c r="T1010" s="6"/>
      <c r="U1010" s="6"/>
      <c r="V1010" s="6"/>
      <c r="W1010" s="6"/>
      <c r="X1010" s="6"/>
      <c r="Y1010" s="6"/>
      <c r="Z1010" s="6"/>
      <c r="AA1010" s="6"/>
      <c r="AB1010" s="6"/>
      <c r="AC1010" s="6"/>
      <c r="AD1010" s="6"/>
      <c r="AE1010" s="6"/>
      <c r="AF1010" s="6"/>
      <c r="AG1010" s="6"/>
      <c r="AH1010" s="6"/>
      <c r="AI1010" s="6"/>
      <c r="AJ1010" s="6"/>
      <c r="AK1010" s="6"/>
      <c r="AL1010" s="6"/>
      <c r="AM1010" s="6"/>
    </row>
    <row r="1011" spans="16:39" s="4" customFormat="1" ht="15" customHeight="1" x14ac:dyDescent="0.2">
      <c r="P1011" s="5"/>
      <c r="R1011" s="173"/>
      <c r="T1011" s="6"/>
      <c r="U1011" s="6"/>
      <c r="V1011" s="6"/>
      <c r="W1011" s="6"/>
      <c r="X1011" s="6"/>
      <c r="Y1011" s="6"/>
      <c r="Z1011" s="6"/>
      <c r="AA1011" s="6"/>
      <c r="AB1011" s="6"/>
      <c r="AC1011" s="6"/>
      <c r="AD1011" s="6"/>
      <c r="AE1011" s="6"/>
      <c r="AF1011" s="6"/>
      <c r="AG1011" s="6"/>
      <c r="AH1011" s="6"/>
      <c r="AI1011" s="6"/>
      <c r="AJ1011" s="6"/>
      <c r="AK1011" s="6"/>
      <c r="AL1011" s="6"/>
      <c r="AM1011" s="6"/>
    </row>
    <row r="1012" spans="16:39" s="4" customFormat="1" ht="15" customHeight="1" x14ac:dyDescent="0.2">
      <c r="P1012" s="5"/>
      <c r="R1012" s="173"/>
      <c r="T1012" s="6"/>
      <c r="U1012" s="6"/>
      <c r="V1012" s="6"/>
      <c r="W1012" s="6"/>
      <c r="X1012" s="6"/>
      <c r="Y1012" s="6"/>
      <c r="Z1012" s="6"/>
      <c r="AA1012" s="6"/>
      <c r="AB1012" s="6"/>
      <c r="AC1012" s="6"/>
      <c r="AD1012" s="6"/>
      <c r="AE1012" s="6"/>
      <c r="AF1012" s="6"/>
      <c r="AG1012" s="6"/>
      <c r="AH1012" s="6"/>
      <c r="AI1012" s="6"/>
      <c r="AJ1012" s="6"/>
      <c r="AK1012" s="6"/>
      <c r="AL1012" s="6"/>
      <c r="AM1012" s="6"/>
    </row>
    <row r="1013" spans="16:39" s="4" customFormat="1" ht="15" customHeight="1" x14ac:dyDescent="0.2">
      <c r="P1013" s="5"/>
      <c r="R1013" s="173"/>
      <c r="T1013" s="6"/>
      <c r="U1013" s="6"/>
      <c r="V1013" s="6"/>
      <c r="W1013" s="6"/>
      <c r="X1013" s="6"/>
      <c r="Y1013" s="6"/>
      <c r="Z1013" s="6"/>
      <c r="AA1013" s="6"/>
      <c r="AB1013" s="6"/>
      <c r="AC1013" s="6"/>
      <c r="AD1013" s="6"/>
      <c r="AE1013" s="6"/>
      <c r="AF1013" s="6"/>
      <c r="AG1013" s="6"/>
      <c r="AH1013" s="6"/>
      <c r="AI1013" s="6"/>
      <c r="AJ1013" s="6"/>
      <c r="AK1013" s="6"/>
      <c r="AL1013" s="6"/>
      <c r="AM1013" s="6"/>
    </row>
    <row r="1014" spans="16:39" s="4" customFormat="1" ht="15" customHeight="1" x14ac:dyDescent="0.2">
      <c r="P1014" s="5"/>
      <c r="R1014" s="173"/>
      <c r="T1014" s="6"/>
      <c r="U1014" s="6"/>
      <c r="V1014" s="6"/>
      <c r="W1014" s="6"/>
      <c r="X1014" s="6"/>
      <c r="Y1014" s="6"/>
      <c r="Z1014" s="6"/>
      <c r="AA1014" s="6"/>
      <c r="AB1014" s="6"/>
      <c r="AC1014" s="6"/>
      <c r="AD1014" s="6"/>
      <c r="AE1014" s="6"/>
      <c r="AF1014" s="6"/>
      <c r="AG1014" s="6"/>
      <c r="AH1014" s="6"/>
      <c r="AI1014" s="6"/>
      <c r="AJ1014" s="6"/>
      <c r="AK1014" s="6"/>
      <c r="AL1014" s="6"/>
      <c r="AM1014" s="6"/>
    </row>
    <row r="1015" spans="16:39" s="4" customFormat="1" ht="15" customHeight="1" x14ac:dyDescent="0.2">
      <c r="P1015" s="5"/>
      <c r="R1015" s="173"/>
      <c r="T1015" s="6"/>
      <c r="U1015" s="6"/>
      <c r="V1015" s="6"/>
      <c r="W1015" s="6"/>
      <c r="X1015" s="6"/>
      <c r="Y1015" s="6"/>
      <c r="Z1015" s="6"/>
      <c r="AA1015" s="6"/>
      <c r="AB1015" s="6"/>
      <c r="AC1015" s="6"/>
      <c r="AD1015" s="6"/>
      <c r="AE1015" s="6"/>
      <c r="AF1015" s="6"/>
      <c r="AG1015" s="6"/>
      <c r="AH1015" s="6"/>
      <c r="AI1015" s="6"/>
      <c r="AJ1015" s="6"/>
      <c r="AK1015" s="6"/>
      <c r="AL1015" s="6"/>
      <c r="AM1015" s="6"/>
    </row>
    <row r="1016" spans="16:39" s="4" customFormat="1" ht="15" customHeight="1" x14ac:dyDescent="0.2">
      <c r="P1016" s="5"/>
      <c r="R1016" s="173"/>
      <c r="T1016" s="6"/>
      <c r="U1016" s="6"/>
      <c r="V1016" s="6"/>
      <c r="W1016" s="6"/>
      <c r="X1016" s="6"/>
      <c r="Y1016" s="6"/>
      <c r="Z1016" s="6"/>
      <c r="AA1016" s="6"/>
      <c r="AB1016" s="6"/>
      <c r="AC1016" s="6"/>
      <c r="AD1016" s="6"/>
      <c r="AE1016" s="6"/>
      <c r="AF1016" s="6"/>
      <c r="AG1016" s="6"/>
      <c r="AH1016" s="6"/>
      <c r="AI1016" s="6"/>
      <c r="AJ1016" s="6"/>
      <c r="AK1016" s="6"/>
      <c r="AL1016" s="6"/>
      <c r="AM1016" s="6"/>
    </row>
    <row r="1017" spans="16:39" s="4" customFormat="1" ht="15" customHeight="1" x14ac:dyDescent="0.2">
      <c r="P1017" s="5"/>
      <c r="R1017" s="173"/>
      <c r="T1017" s="6"/>
      <c r="U1017" s="6"/>
      <c r="V1017" s="6"/>
      <c r="W1017" s="6"/>
      <c r="X1017" s="6"/>
      <c r="Y1017" s="6"/>
      <c r="Z1017" s="6"/>
      <c r="AA1017" s="6"/>
      <c r="AB1017" s="6"/>
      <c r="AC1017" s="6"/>
      <c r="AD1017" s="6"/>
      <c r="AE1017" s="6"/>
      <c r="AF1017" s="6"/>
      <c r="AG1017" s="6"/>
      <c r="AH1017" s="6"/>
      <c r="AI1017" s="6"/>
      <c r="AJ1017" s="6"/>
      <c r="AK1017" s="6"/>
      <c r="AL1017" s="6"/>
      <c r="AM1017" s="6"/>
    </row>
    <row r="1018" spans="16:39" s="4" customFormat="1" ht="15" customHeight="1" x14ac:dyDescent="0.2">
      <c r="P1018" s="5"/>
      <c r="R1018" s="173"/>
      <c r="T1018" s="6"/>
      <c r="U1018" s="6"/>
      <c r="V1018" s="6"/>
      <c r="W1018" s="6"/>
      <c r="X1018" s="6"/>
      <c r="Y1018" s="6"/>
      <c r="Z1018" s="6"/>
      <c r="AA1018" s="6"/>
      <c r="AB1018" s="6"/>
      <c r="AC1018" s="6"/>
      <c r="AD1018" s="6"/>
      <c r="AE1018" s="6"/>
      <c r="AF1018" s="6"/>
      <c r="AG1018" s="6"/>
      <c r="AH1018" s="6"/>
      <c r="AI1018" s="6"/>
      <c r="AJ1018" s="6"/>
      <c r="AK1018" s="6"/>
      <c r="AL1018" s="6"/>
      <c r="AM1018" s="6"/>
    </row>
    <row r="1019" spans="16:39" s="4" customFormat="1" ht="15" customHeight="1" x14ac:dyDescent="0.2">
      <c r="P1019" s="5"/>
      <c r="R1019" s="173"/>
      <c r="T1019" s="6"/>
      <c r="U1019" s="6"/>
      <c r="V1019" s="6"/>
      <c r="W1019" s="6"/>
      <c r="X1019" s="6"/>
      <c r="Y1019" s="6"/>
      <c r="Z1019" s="6"/>
      <c r="AA1019" s="6"/>
      <c r="AB1019" s="6"/>
      <c r="AC1019" s="6"/>
      <c r="AD1019" s="6"/>
      <c r="AE1019" s="6"/>
      <c r="AF1019" s="6"/>
      <c r="AG1019" s="6"/>
      <c r="AH1019" s="6"/>
      <c r="AI1019" s="6"/>
      <c r="AJ1019" s="6"/>
      <c r="AK1019" s="6"/>
      <c r="AL1019" s="6"/>
      <c r="AM1019" s="6"/>
    </row>
    <row r="1020" spans="16:39" s="4" customFormat="1" ht="15" customHeight="1" x14ac:dyDescent="0.2">
      <c r="P1020" s="5"/>
      <c r="R1020" s="173"/>
      <c r="T1020" s="6"/>
      <c r="U1020" s="6"/>
      <c r="V1020" s="6"/>
      <c r="W1020" s="6"/>
      <c r="X1020" s="6"/>
      <c r="Y1020" s="6"/>
      <c r="Z1020" s="6"/>
      <c r="AA1020" s="6"/>
      <c r="AB1020" s="6"/>
      <c r="AC1020" s="6"/>
      <c r="AD1020" s="6"/>
      <c r="AE1020" s="6"/>
      <c r="AF1020" s="6"/>
      <c r="AG1020" s="6"/>
      <c r="AH1020" s="6"/>
      <c r="AI1020" s="6"/>
      <c r="AJ1020" s="6"/>
      <c r="AK1020" s="6"/>
      <c r="AL1020" s="6"/>
      <c r="AM1020" s="6"/>
    </row>
    <row r="1021" spans="16:39" s="4" customFormat="1" ht="15" customHeight="1" x14ac:dyDescent="0.2">
      <c r="P1021" s="5"/>
      <c r="R1021" s="173"/>
      <c r="T1021" s="6"/>
      <c r="U1021" s="6"/>
      <c r="V1021" s="6"/>
      <c r="W1021" s="6"/>
      <c r="X1021" s="6"/>
      <c r="Y1021" s="6"/>
      <c r="Z1021" s="6"/>
      <c r="AA1021" s="6"/>
      <c r="AB1021" s="6"/>
      <c r="AC1021" s="6"/>
      <c r="AD1021" s="6"/>
      <c r="AE1021" s="6"/>
      <c r="AF1021" s="6"/>
      <c r="AG1021" s="6"/>
      <c r="AH1021" s="6"/>
      <c r="AI1021" s="6"/>
      <c r="AJ1021" s="6"/>
      <c r="AK1021" s="6"/>
      <c r="AL1021" s="6"/>
      <c r="AM1021" s="6"/>
    </row>
    <row r="1022" spans="16:39" s="4" customFormat="1" ht="15" customHeight="1" x14ac:dyDescent="0.2">
      <c r="P1022" s="5"/>
      <c r="R1022" s="173"/>
      <c r="T1022" s="6"/>
      <c r="U1022" s="6"/>
      <c r="V1022" s="6"/>
      <c r="W1022" s="6"/>
      <c r="X1022" s="6"/>
      <c r="Y1022" s="6"/>
      <c r="Z1022" s="6"/>
      <c r="AA1022" s="6"/>
      <c r="AB1022" s="6"/>
      <c r="AC1022" s="6"/>
      <c r="AD1022" s="6"/>
      <c r="AE1022" s="6"/>
      <c r="AF1022" s="6"/>
      <c r="AG1022" s="6"/>
      <c r="AH1022" s="6"/>
      <c r="AI1022" s="6"/>
      <c r="AJ1022" s="6"/>
      <c r="AK1022" s="6"/>
      <c r="AL1022" s="6"/>
      <c r="AM1022" s="6"/>
    </row>
    <row r="1023" spans="16:39" s="4" customFormat="1" ht="15" customHeight="1" x14ac:dyDescent="0.2">
      <c r="P1023" s="5"/>
      <c r="R1023" s="173"/>
      <c r="T1023" s="6"/>
      <c r="U1023" s="6"/>
      <c r="V1023" s="6"/>
      <c r="W1023" s="6"/>
      <c r="X1023" s="6"/>
      <c r="Y1023" s="6"/>
      <c r="Z1023" s="6"/>
      <c r="AA1023" s="6"/>
      <c r="AB1023" s="6"/>
      <c r="AC1023" s="6"/>
      <c r="AD1023" s="6"/>
      <c r="AE1023" s="6"/>
      <c r="AF1023" s="6"/>
      <c r="AG1023" s="6"/>
      <c r="AH1023" s="6"/>
      <c r="AI1023" s="6"/>
      <c r="AJ1023" s="6"/>
      <c r="AK1023" s="6"/>
      <c r="AL1023" s="6"/>
      <c r="AM1023" s="6"/>
    </row>
    <row r="1024" spans="16:39" s="4" customFormat="1" ht="15" customHeight="1" x14ac:dyDescent="0.2">
      <c r="P1024" s="5"/>
      <c r="R1024" s="173"/>
      <c r="T1024" s="6"/>
      <c r="U1024" s="6"/>
      <c r="V1024" s="6"/>
      <c r="W1024" s="6"/>
      <c r="X1024" s="6"/>
      <c r="Y1024" s="6"/>
      <c r="Z1024" s="6"/>
      <c r="AA1024" s="6"/>
      <c r="AB1024" s="6"/>
      <c r="AC1024" s="6"/>
      <c r="AD1024" s="6"/>
      <c r="AE1024" s="6"/>
      <c r="AF1024" s="6"/>
      <c r="AG1024" s="6"/>
      <c r="AH1024" s="6"/>
      <c r="AI1024" s="6"/>
      <c r="AJ1024" s="6"/>
      <c r="AK1024" s="6"/>
      <c r="AL1024" s="6"/>
      <c r="AM1024" s="6"/>
    </row>
    <row r="1025" spans="16:39" s="4" customFormat="1" ht="15" customHeight="1" x14ac:dyDescent="0.2">
      <c r="P1025" s="5"/>
      <c r="R1025" s="173"/>
      <c r="T1025" s="6"/>
      <c r="U1025" s="6"/>
      <c r="V1025" s="6"/>
      <c r="W1025" s="6"/>
      <c r="X1025" s="6"/>
      <c r="Y1025" s="6"/>
      <c r="Z1025" s="6"/>
      <c r="AA1025" s="6"/>
      <c r="AB1025" s="6"/>
      <c r="AC1025" s="6"/>
      <c r="AD1025" s="6"/>
      <c r="AE1025" s="6"/>
      <c r="AF1025" s="6"/>
      <c r="AG1025" s="6"/>
      <c r="AH1025" s="6"/>
      <c r="AI1025" s="6"/>
      <c r="AJ1025" s="6"/>
      <c r="AK1025" s="6"/>
      <c r="AL1025" s="6"/>
      <c r="AM1025" s="6"/>
    </row>
    <row r="1026" spans="16:39" s="4" customFormat="1" ht="15" customHeight="1" x14ac:dyDescent="0.2">
      <c r="P1026" s="5"/>
      <c r="R1026" s="173"/>
      <c r="T1026" s="6"/>
      <c r="U1026" s="6"/>
      <c r="V1026" s="6"/>
      <c r="W1026" s="6"/>
      <c r="X1026" s="6"/>
      <c r="Y1026" s="6"/>
      <c r="Z1026" s="6"/>
      <c r="AA1026" s="6"/>
      <c r="AB1026" s="6"/>
      <c r="AC1026" s="6"/>
      <c r="AD1026" s="6"/>
      <c r="AE1026" s="6"/>
      <c r="AF1026" s="6"/>
      <c r="AG1026" s="6"/>
      <c r="AH1026" s="6"/>
      <c r="AI1026" s="6"/>
      <c r="AJ1026" s="6"/>
      <c r="AK1026" s="6"/>
      <c r="AL1026" s="6"/>
      <c r="AM1026" s="6"/>
    </row>
    <row r="1027" spans="16:39" s="4" customFormat="1" ht="15" customHeight="1" x14ac:dyDescent="0.2">
      <c r="P1027" s="5"/>
      <c r="R1027" s="173"/>
      <c r="T1027" s="6"/>
      <c r="U1027" s="6"/>
      <c r="V1027" s="6"/>
      <c r="W1027" s="6"/>
      <c r="X1027" s="6"/>
      <c r="Y1027" s="6"/>
      <c r="Z1027" s="6"/>
      <c r="AA1027" s="6"/>
      <c r="AB1027" s="6"/>
      <c r="AC1027" s="6"/>
      <c r="AD1027" s="6"/>
      <c r="AE1027" s="6"/>
      <c r="AF1027" s="6"/>
      <c r="AG1027" s="6"/>
      <c r="AH1027" s="6"/>
      <c r="AI1027" s="6"/>
      <c r="AJ1027" s="6"/>
      <c r="AK1027" s="6"/>
      <c r="AL1027" s="6"/>
      <c r="AM1027" s="6"/>
    </row>
    <row r="1028" spans="16:39" s="4" customFormat="1" ht="15" customHeight="1" x14ac:dyDescent="0.2">
      <c r="P1028" s="5"/>
      <c r="R1028" s="173"/>
      <c r="T1028" s="6"/>
      <c r="U1028" s="6"/>
      <c r="V1028" s="6"/>
      <c r="W1028" s="6"/>
      <c r="X1028" s="6"/>
      <c r="Y1028" s="6"/>
      <c r="Z1028" s="6"/>
      <c r="AA1028" s="6"/>
      <c r="AB1028" s="6"/>
      <c r="AC1028" s="6"/>
      <c r="AD1028" s="6"/>
      <c r="AE1028" s="6"/>
      <c r="AF1028" s="6"/>
      <c r="AG1028" s="6"/>
      <c r="AH1028" s="6"/>
      <c r="AI1028" s="6"/>
      <c r="AJ1028" s="6"/>
      <c r="AK1028" s="6"/>
      <c r="AL1028" s="6"/>
      <c r="AM1028" s="6"/>
    </row>
    <row r="1029" spans="16:39" s="4" customFormat="1" ht="15" customHeight="1" x14ac:dyDescent="0.2">
      <c r="P1029" s="5"/>
      <c r="R1029" s="173"/>
      <c r="T1029" s="6"/>
      <c r="U1029" s="6"/>
      <c r="V1029" s="6"/>
      <c r="W1029" s="6"/>
      <c r="X1029" s="6"/>
      <c r="Y1029" s="6"/>
      <c r="Z1029" s="6"/>
      <c r="AA1029" s="6"/>
      <c r="AB1029" s="6"/>
      <c r="AC1029" s="6"/>
      <c r="AD1029" s="6"/>
      <c r="AE1029" s="6"/>
      <c r="AF1029" s="6"/>
      <c r="AG1029" s="6"/>
      <c r="AH1029" s="6"/>
      <c r="AI1029" s="6"/>
      <c r="AJ1029" s="6"/>
      <c r="AK1029" s="6"/>
      <c r="AL1029" s="6"/>
      <c r="AM1029" s="6"/>
    </row>
    <row r="1030" spans="16:39" s="4" customFormat="1" ht="15" customHeight="1" x14ac:dyDescent="0.2">
      <c r="P1030" s="5"/>
      <c r="R1030" s="173"/>
      <c r="T1030" s="6"/>
      <c r="U1030" s="6"/>
      <c r="V1030" s="6"/>
      <c r="W1030" s="6"/>
      <c r="X1030" s="6"/>
      <c r="Y1030" s="6"/>
      <c r="Z1030" s="6"/>
      <c r="AA1030" s="6"/>
      <c r="AB1030" s="6"/>
      <c r="AC1030" s="6"/>
      <c r="AD1030" s="6"/>
      <c r="AE1030" s="6"/>
      <c r="AF1030" s="6"/>
      <c r="AG1030" s="6"/>
      <c r="AH1030" s="6"/>
      <c r="AI1030" s="6"/>
      <c r="AJ1030" s="6"/>
      <c r="AK1030" s="6"/>
      <c r="AL1030" s="6"/>
      <c r="AM1030" s="6"/>
    </row>
    <row r="1031" spans="16:39" s="4" customFormat="1" ht="15" customHeight="1" x14ac:dyDescent="0.2">
      <c r="P1031" s="5"/>
      <c r="R1031" s="173"/>
      <c r="T1031" s="6"/>
      <c r="U1031" s="6"/>
      <c r="V1031" s="6"/>
      <c r="W1031" s="6"/>
      <c r="X1031" s="6"/>
      <c r="Y1031" s="6"/>
      <c r="Z1031" s="6"/>
      <c r="AA1031" s="6"/>
      <c r="AB1031" s="6"/>
      <c r="AC1031" s="6"/>
      <c r="AD1031" s="6"/>
      <c r="AE1031" s="6"/>
      <c r="AF1031" s="6"/>
      <c r="AG1031" s="6"/>
      <c r="AH1031" s="6"/>
      <c r="AI1031" s="6"/>
      <c r="AJ1031" s="6"/>
      <c r="AK1031" s="6"/>
      <c r="AL1031" s="6"/>
      <c r="AM1031" s="6"/>
    </row>
    <row r="1032" spans="16:39" s="4" customFormat="1" ht="15" customHeight="1" x14ac:dyDescent="0.2">
      <c r="P1032" s="5"/>
      <c r="R1032" s="173"/>
      <c r="T1032" s="6"/>
      <c r="U1032" s="6"/>
      <c r="V1032" s="6"/>
      <c r="W1032" s="6"/>
      <c r="X1032" s="6"/>
      <c r="Y1032" s="6"/>
      <c r="Z1032" s="6"/>
      <c r="AA1032" s="6"/>
      <c r="AB1032" s="6"/>
      <c r="AC1032" s="6"/>
      <c r="AD1032" s="6"/>
      <c r="AE1032" s="6"/>
      <c r="AF1032" s="6"/>
      <c r="AG1032" s="6"/>
      <c r="AH1032" s="6"/>
      <c r="AI1032" s="6"/>
      <c r="AJ1032" s="6"/>
      <c r="AK1032" s="6"/>
      <c r="AL1032" s="6"/>
      <c r="AM1032" s="6"/>
    </row>
    <row r="1033" spans="16:39" s="4" customFormat="1" ht="15" customHeight="1" x14ac:dyDescent="0.2">
      <c r="P1033" s="5"/>
      <c r="R1033" s="173"/>
      <c r="T1033" s="6"/>
      <c r="U1033" s="6"/>
      <c r="V1033" s="6"/>
      <c r="W1033" s="6"/>
      <c r="X1033" s="6"/>
      <c r="Y1033" s="6"/>
      <c r="Z1033" s="6"/>
      <c r="AA1033" s="6"/>
      <c r="AB1033" s="6"/>
      <c r="AC1033" s="6"/>
      <c r="AD1033" s="6"/>
      <c r="AE1033" s="6"/>
      <c r="AF1033" s="6"/>
      <c r="AG1033" s="6"/>
      <c r="AH1033" s="6"/>
      <c r="AI1033" s="6"/>
      <c r="AJ1033" s="6"/>
      <c r="AK1033" s="6"/>
      <c r="AL1033" s="6"/>
      <c r="AM1033" s="6"/>
    </row>
    <row r="1034" spans="16:39" s="4" customFormat="1" ht="15" customHeight="1" x14ac:dyDescent="0.2">
      <c r="P1034" s="5"/>
      <c r="R1034" s="173"/>
      <c r="T1034" s="6"/>
      <c r="U1034" s="6"/>
      <c r="V1034" s="6"/>
      <c r="W1034" s="6"/>
      <c r="X1034" s="6"/>
      <c r="Y1034" s="6"/>
      <c r="Z1034" s="6"/>
      <c r="AA1034" s="6"/>
      <c r="AB1034" s="6"/>
      <c r="AC1034" s="6"/>
      <c r="AD1034" s="6"/>
      <c r="AE1034" s="6"/>
      <c r="AF1034" s="6"/>
      <c r="AG1034" s="6"/>
      <c r="AH1034" s="6"/>
      <c r="AI1034" s="6"/>
      <c r="AJ1034" s="6"/>
      <c r="AK1034" s="6"/>
      <c r="AL1034" s="6"/>
      <c r="AM1034" s="6"/>
    </row>
    <row r="1035" spans="16:39" s="4" customFormat="1" ht="15" customHeight="1" x14ac:dyDescent="0.2">
      <c r="P1035" s="5"/>
      <c r="R1035" s="173"/>
      <c r="T1035" s="6"/>
      <c r="U1035" s="6"/>
      <c r="V1035" s="6"/>
      <c r="W1035" s="6"/>
      <c r="X1035" s="6"/>
      <c r="Y1035" s="6"/>
      <c r="Z1035" s="6"/>
      <c r="AA1035" s="6"/>
      <c r="AB1035" s="6"/>
      <c r="AC1035" s="6"/>
      <c r="AD1035" s="6"/>
      <c r="AE1035" s="6"/>
      <c r="AF1035" s="6"/>
      <c r="AG1035" s="6"/>
      <c r="AH1035" s="6"/>
      <c r="AI1035" s="6"/>
      <c r="AJ1035" s="6"/>
      <c r="AK1035" s="6"/>
      <c r="AL1035" s="6"/>
      <c r="AM1035" s="6"/>
    </row>
    <row r="1036" spans="16:39" s="4" customFormat="1" ht="15" customHeight="1" x14ac:dyDescent="0.2">
      <c r="P1036" s="5"/>
      <c r="R1036" s="173"/>
      <c r="T1036" s="6"/>
      <c r="U1036" s="6"/>
      <c r="V1036" s="6"/>
      <c r="W1036" s="6"/>
      <c r="X1036" s="6"/>
      <c r="Y1036" s="6"/>
      <c r="Z1036" s="6"/>
      <c r="AA1036" s="6"/>
      <c r="AB1036" s="6"/>
      <c r="AC1036" s="6"/>
      <c r="AD1036" s="6"/>
      <c r="AE1036" s="6"/>
      <c r="AF1036" s="6"/>
      <c r="AG1036" s="6"/>
      <c r="AH1036" s="6"/>
      <c r="AI1036" s="6"/>
      <c r="AJ1036" s="6"/>
      <c r="AK1036" s="6"/>
      <c r="AL1036" s="6"/>
      <c r="AM1036" s="6"/>
    </row>
    <row r="1037" spans="16:39" s="4" customFormat="1" ht="15" customHeight="1" x14ac:dyDescent="0.2">
      <c r="P1037" s="5"/>
      <c r="R1037" s="173"/>
      <c r="T1037" s="6"/>
      <c r="U1037" s="6"/>
      <c r="V1037" s="6"/>
      <c r="W1037" s="6"/>
      <c r="X1037" s="6"/>
      <c r="Y1037" s="6"/>
      <c r="Z1037" s="6"/>
      <c r="AA1037" s="6"/>
      <c r="AB1037" s="6"/>
      <c r="AC1037" s="6"/>
      <c r="AD1037" s="6"/>
      <c r="AE1037" s="6"/>
      <c r="AF1037" s="6"/>
      <c r="AG1037" s="6"/>
      <c r="AH1037" s="6"/>
      <c r="AI1037" s="6"/>
      <c r="AJ1037" s="6"/>
      <c r="AK1037" s="6"/>
      <c r="AL1037" s="6"/>
      <c r="AM1037" s="6"/>
    </row>
    <row r="1038" spans="16:39" s="4" customFormat="1" ht="15" customHeight="1" x14ac:dyDescent="0.2">
      <c r="P1038" s="5"/>
      <c r="R1038" s="173"/>
      <c r="T1038" s="6"/>
      <c r="U1038" s="6"/>
      <c r="V1038" s="6"/>
      <c r="W1038" s="6"/>
      <c r="X1038" s="6"/>
      <c r="Y1038" s="6"/>
      <c r="Z1038" s="6"/>
      <c r="AA1038" s="6"/>
      <c r="AB1038" s="6"/>
      <c r="AC1038" s="6"/>
      <c r="AD1038" s="6"/>
      <c r="AE1038" s="6"/>
      <c r="AF1038" s="6"/>
      <c r="AG1038" s="6"/>
      <c r="AH1038" s="6"/>
      <c r="AI1038" s="6"/>
      <c r="AJ1038" s="6"/>
      <c r="AK1038" s="6"/>
      <c r="AL1038" s="6"/>
      <c r="AM1038" s="6"/>
    </row>
    <row r="1039" spans="16:39" s="4" customFormat="1" ht="15" customHeight="1" x14ac:dyDescent="0.2">
      <c r="P1039" s="5"/>
      <c r="R1039" s="173"/>
      <c r="T1039" s="6"/>
      <c r="U1039" s="6"/>
      <c r="V1039" s="6"/>
      <c r="W1039" s="6"/>
      <c r="X1039" s="6"/>
      <c r="Y1039" s="6"/>
      <c r="Z1039" s="6"/>
      <c r="AA1039" s="6"/>
      <c r="AB1039" s="6"/>
      <c r="AC1039" s="6"/>
      <c r="AD1039" s="6"/>
      <c r="AE1039" s="6"/>
      <c r="AF1039" s="6"/>
      <c r="AG1039" s="6"/>
      <c r="AH1039" s="6"/>
      <c r="AI1039" s="6"/>
      <c r="AJ1039" s="6"/>
      <c r="AK1039" s="6"/>
      <c r="AL1039" s="6"/>
      <c r="AM1039" s="6"/>
    </row>
    <row r="1040" spans="16:39" s="4" customFormat="1" ht="15" customHeight="1" x14ac:dyDescent="0.2">
      <c r="P1040" s="5"/>
      <c r="R1040" s="173"/>
      <c r="T1040" s="6"/>
      <c r="U1040" s="6"/>
      <c r="V1040" s="6"/>
      <c r="W1040" s="6"/>
      <c r="X1040" s="6"/>
      <c r="Y1040" s="6"/>
      <c r="Z1040" s="6"/>
      <c r="AA1040" s="6"/>
      <c r="AB1040" s="6"/>
      <c r="AC1040" s="6"/>
      <c r="AD1040" s="6"/>
      <c r="AE1040" s="6"/>
      <c r="AF1040" s="6"/>
      <c r="AG1040" s="6"/>
      <c r="AH1040" s="6"/>
      <c r="AI1040" s="6"/>
      <c r="AJ1040" s="6"/>
      <c r="AK1040" s="6"/>
      <c r="AL1040" s="6"/>
      <c r="AM1040" s="6"/>
    </row>
    <row r="1041" spans="16:39" s="4" customFormat="1" ht="15" customHeight="1" x14ac:dyDescent="0.2">
      <c r="P1041" s="5"/>
      <c r="R1041" s="173"/>
      <c r="T1041" s="6"/>
      <c r="U1041" s="6"/>
      <c r="V1041" s="6"/>
      <c r="W1041" s="6"/>
      <c r="X1041" s="6"/>
      <c r="Y1041" s="6"/>
      <c r="Z1041" s="6"/>
      <c r="AA1041" s="6"/>
      <c r="AB1041" s="6"/>
      <c r="AC1041" s="6"/>
      <c r="AD1041" s="6"/>
      <c r="AE1041" s="6"/>
      <c r="AF1041" s="6"/>
      <c r="AG1041" s="6"/>
      <c r="AH1041" s="6"/>
      <c r="AI1041" s="6"/>
      <c r="AJ1041" s="6"/>
      <c r="AK1041" s="6"/>
      <c r="AL1041" s="6"/>
      <c r="AM1041" s="6"/>
    </row>
    <row r="1042" spans="16:39" s="4" customFormat="1" ht="15" customHeight="1" x14ac:dyDescent="0.2">
      <c r="P1042" s="5"/>
      <c r="R1042" s="173"/>
      <c r="T1042" s="6"/>
      <c r="U1042" s="6"/>
      <c r="V1042" s="6"/>
      <c r="W1042" s="6"/>
      <c r="X1042" s="6"/>
      <c r="Y1042" s="6"/>
      <c r="Z1042" s="6"/>
      <c r="AA1042" s="6"/>
      <c r="AB1042" s="6"/>
      <c r="AC1042" s="6"/>
      <c r="AD1042" s="6"/>
      <c r="AE1042" s="6"/>
      <c r="AF1042" s="6"/>
      <c r="AG1042" s="6"/>
      <c r="AH1042" s="6"/>
      <c r="AI1042" s="6"/>
      <c r="AJ1042" s="6"/>
      <c r="AK1042" s="6"/>
      <c r="AL1042" s="6"/>
      <c r="AM1042" s="6"/>
    </row>
    <row r="1043" spans="16:39" s="4" customFormat="1" ht="15" customHeight="1" x14ac:dyDescent="0.2">
      <c r="P1043" s="5"/>
      <c r="R1043" s="173"/>
      <c r="T1043" s="6"/>
      <c r="U1043" s="6"/>
      <c r="V1043" s="6"/>
      <c r="W1043" s="6"/>
      <c r="X1043" s="6"/>
      <c r="Y1043" s="6"/>
      <c r="Z1043" s="6"/>
      <c r="AA1043" s="6"/>
      <c r="AB1043" s="6"/>
      <c r="AC1043" s="6"/>
      <c r="AD1043" s="6"/>
      <c r="AE1043" s="6"/>
      <c r="AF1043" s="6"/>
      <c r="AG1043" s="6"/>
      <c r="AH1043" s="6"/>
      <c r="AI1043" s="6"/>
      <c r="AJ1043" s="6"/>
      <c r="AK1043" s="6"/>
      <c r="AL1043" s="6"/>
      <c r="AM1043" s="6"/>
    </row>
    <row r="1044" spans="16:39" s="4" customFormat="1" ht="15" customHeight="1" x14ac:dyDescent="0.2">
      <c r="P1044" s="5"/>
      <c r="R1044" s="173"/>
      <c r="T1044" s="6"/>
      <c r="U1044" s="6"/>
      <c r="V1044" s="6"/>
      <c r="W1044" s="6"/>
      <c r="X1044" s="6"/>
      <c r="Y1044" s="6"/>
      <c r="Z1044" s="6"/>
      <c r="AA1044" s="6"/>
      <c r="AB1044" s="6"/>
      <c r="AC1044" s="6"/>
      <c r="AD1044" s="6"/>
      <c r="AE1044" s="6"/>
      <c r="AF1044" s="6"/>
      <c r="AG1044" s="6"/>
      <c r="AH1044" s="6"/>
      <c r="AI1044" s="6"/>
      <c r="AJ1044" s="6"/>
      <c r="AK1044" s="6"/>
      <c r="AL1044" s="6"/>
      <c r="AM1044" s="6"/>
    </row>
    <row r="1045" spans="16:39" s="4" customFormat="1" ht="15" customHeight="1" x14ac:dyDescent="0.2">
      <c r="P1045" s="5"/>
      <c r="R1045" s="173"/>
      <c r="T1045" s="6"/>
      <c r="U1045" s="6"/>
      <c r="V1045" s="6"/>
      <c r="W1045" s="6"/>
      <c r="X1045" s="6"/>
      <c r="Y1045" s="6"/>
      <c r="Z1045" s="6"/>
      <c r="AA1045" s="6"/>
      <c r="AB1045" s="6"/>
      <c r="AC1045" s="6"/>
      <c r="AD1045" s="6"/>
      <c r="AE1045" s="6"/>
      <c r="AF1045" s="6"/>
      <c r="AG1045" s="6"/>
      <c r="AH1045" s="6"/>
      <c r="AI1045" s="6"/>
      <c r="AJ1045" s="6"/>
      <c r="AK1045" s="6"/>
      <c r="AL1045" s="6"/>
      <c r="AM1045" s="6"/>
    </row>
    <row r="1046" spans="16:39" s="4" customFormat="1" ht="15" customHeight="1" x14ac:dyDescent="0.2">
      <c r="P1046" s="5"/>
      <c r="R1046" s="173"/>
      <c r="T1046" s="6"/>
      <c r="U1046" s="6"/>
      <c r="V1046" s="6"/>
      <c r="W1046" s="6"/>
      <c r="X1046" s="6"/>
      <c r="Y1046" s="6"/>
      <c r="Z1046" s="6"/>
      <c r="AA1046" s="6"/>
      <c r="AB1046" s="6"/>
      <c r="AC1046" s="6"/>
      <c r="AD1046" s="6"/>
      <c r="AE1046" s="6"/>
      <c r="AF1046" s="6"/>
      <c r="AG1046" s="6"/>
      <c r="AH1046" s="6"/>
      <c r="AI1046" s="6"/>
      <c r="AJ1046" s="6"/>
      <c r="AK1046" s="6"/>
      <c r="AL1046" s="6"/>
      <c r="AM1046" s="6"/>
    </row>
    <row r="1047" spans="16:39" s="4" customFormat="1" ht="15" customHeight="1" x14ac:dyDescent="0.2">
      <c r="P1047" s="5"/>
      <c r="R1047" s="173"/>
      <c r="T1047" s="6"/>
      <c r="U1047" s="6"/>
      <c r="V1047" s="6"/>
      <c r="W1047" s="6"/>
      <c r="X1047" s="6"/>
      <c r="Y1047" s="6"/>
      <c r="Z1047" s="6"/>
      <c r="AA1047" s="6"/>
      <c r="AB1047" s="6"/>
      <c r="AC1047" s="6"/>
      <c r="AD1047" s="6"/>
      <c r="AE1047" s="6"/>
      <c r="AF1047" s="6"/>
      <c r="AG1047" s="6"/>
      <c r="AH1047" s="6"/>
      <c r="AI1047" s="6"/>
      <c r="AJ1047" s="6"/>
      <c r="AK1047" s="6"/>
      <c r="AL1047" s="6"/>
      <c r="AM1047" s="6"/>
    </row>
    <row r="1048" spans="16:39" s="4" customFormat="1" ht="15" customHeight="1" x14ac:dyDescent="0.2">
      <c r="P1048" s="5"/>
      <c r="R1048" s="173"/>
      <c r="T1048" s="6"/>
      <c r="U1048" s="6"/>
      <c r="V1048" s="6"/>
      <c r="W1048" s="6"/>
      <c r="X1048" s="6"/>
      <c r="Y1048" s="6"/>
      <c r="Z1048" s="6"/>
      <c r="AA1048" s="6"/>
      <c r="AB1048" s="6"/>
      <c r="AC1048" s="6"/>
      <c r="AD1048" s="6"/>
      <c r="AE1048" s="6"/>
      <c r="AF1048" s="6"/>
      <c r="AG1048" s="6"/>
      <c r="AH1048" s="6"/>
      <c r="AI1048" s="6"/>
      <c r="AJ1048" s="6"/>
      <c r="AK1048" s="6"/>
      <c r="AL1048" s="6"/>
      <c r="AM1048" s="6"/>
    </row>
    <row r="1049" spans="16:39" s="4" customFormat="1" ht="15" customHeight="1" x14ac:dyDescent="0.2">
      <c r="P1049" s="5"/>
      <c r="R1049" s="173"/>
      <c r="T1049" s="6"/>
      <c r="U1049" s="6"/>
      <c r="V1049" s="6"/>
      <c r="W1049" s="6"/>
      <c r="X1049" s="6"/>
      <c r="Y1049" s="6"/>
      <c r="Z1049" s="6"/>
      <c r="AA1049" s="6"/>
      <c r="AB1049" s="6"/>
      <c r="AC1049" s="6"/>
      <c r="AD1049" s="6"/>
      <c r="AE1049" s="6"/>
      <c r="AF1049" s="6"/>
      <c r="AG1049" s="6"/>
      <c r="AH1049" s="6"/>
      <c r="AI1049" s="6"/>
      <c r="AJ1049" s="6"/>
      <c r="AK1049" s="6"/>
      <c r="AL1049" s="6"/>
      <c r="AM1049" s="6"/>
    </row>
    <row r="1050" spans="16:39" s="4" customFormat="1" ht="15" customHeight="1" x14ac:dyDescent="0.2">
      <c r="P1050" s="5"/>
      <c r="R1050" s="173"/>
      <c r="T1050" s="6"/>
      <c r="U1050" s="6"/>
      <c r="V1050" s="6"/>
      <c r="W1050" s="6"/>
      <c r="X1050" s="6"/>
      <c r="Y1050" s="6"/>
      <c r="Z1050" s="6"/>
      <c r="AA1050" s="6"/>
      <c r="AB1050" s="6"/>
      <c r="AC1050" s="6"/>
      <c r="AD1050" s="6"/>
      <c r="AE1050" s="6"/>
      <c r="AF1050" s="6"/>
      <c r="AG1050" s="6"/>
      <c r="AH1050" s="6"/>
      <c r="AI1050" s="6"/>
      <c r="AJ1050" s="6"/>
      <c r="AK1050" s="6"/>
      <c r="AL1050" s="6"/>
      <c r="AM1050" s="6"/>
    </row>
    <row r="1051" spans="16:39" s="4" customFormat="1" ht="15" customHeight="1" x14ac:dyDescent="0.2">
      <c r="P1051" s="5"/>
      <c r="R1051" s="173"/>
      <c r="T1051" s="6"/>
      <c r="U1051" s="6"/>
      <c r="V1051" s="6"/>
      <c r="W1051" s="6"/>
      <c r="X1051" s="6"/>
      <c r="Y1051" s="6"/>
      <c r="Z1051" s="6"/>
      <c r="AA1051" s="6"/>
      <c r="AB1051" s="6"/>
      <c r="AC1051" s="6"/>
      <c r="AD1051" s="6"/>
      <c r="AE1051" s="6"/>
      <c r="AF1051" s="6"/>
      <c r="AG1051" s="6"/>
      <c r="AH1051" s="6"/>
      <c r="AI1051" s="6"/>
      <c r="AJ1051" s="6"/>
      <c r="AK1051" s="6"/>
      <c r="AL1051" s="6"/>
      <c r="AM1051" s="6"/>
    </row>
    <row r="1052" spans="16:39" s="4" customFormat="1" ht="15" customHeight="1" x14ac:dyDescent="0.2">
      <c r="P1052" s="5"/>
      <c r="R1052" s="173"/>
      <c r="T1052" s="6"/>
      <c r="U1052" s="6"/>
      <c r="V1052" s="6"/>
      <c r="W1052" s="6"/>
      <c r="X1052" s="6"/>
      <c r="Y1052" s="6"/>
      <c r="Z1052" s="6"/>
      <c r="AA1052" s="6"/>
      <c r="AB1052" s="6"/>
      <c r="AC1052" s="6"/>
      <c r="AD1052" s="6"/>
      <c r="AE1052" s="6"/>
      <c r="AF1052" s="6"/>
      <c r="AG1052" s="6"/>
      <c r="AH1052" s="6"/>
      <c r="AI1052" s="6"/>
      <c r="AJ1052" s="6"/>
      <c r="AK1052" s="6"/>
      <c r="AL1052" s="6"/>
      <c r="AM1052" s="6"/>
    </row>
    <row r="1053" spans="16:39" s="4" customFormat="1" ht="15" customHeight="1" x14ac:dyDescent="0.2">
      <c r="P1053" s="5"/>
      <c r="R1053" s="173"/>
      <c r="T1053" s="6"/>
      <c r="U1053" s="6"/>
      <c r="V1053" s="6"/>
      <c r="W1053" s="6"/>
      <c r="X1053" s="6"/>
      <c r="Y1053" s="6"/>
      <c r="Z1053" s="6"/>
      <c r="AA1053" s="6"/>
      <c r="AB1053" s="6"/>
      <c r="AC1053" s="6"/>
      <c r="AD1053" s="6"/>
      <c r="AE1053" s="6"/>
      <c r="AF1053" s="6"/>
      <c r="AG1053" s="6"/>
      <c r="AH1053" s="6"/>
      <c r="AI1053" s="6"/>
      <c r="AJ1053" s="6"/>
      <c r="AK1053" s="6"/>
      <c r="AL1053" s="6"/>
      <c r="AM1053" s="6"/>
    </row>
    <row r="1054" spans="16:39" s="4" customFormat="1" ht="15" customHeight="1" x14ac:dyDescent="0.2">
      <c r="P1054" s="5"/>
      <c r="R1054" s="173"/>
      <c r="T1054" s="6"/>
      <c r="U1054" s="6"/>
      <c r="V1054" s="6"/>
      <c r="W1054" s="6"/>
      <c r="X1054" s="6"/>
      <c r="Y1054" s="6"/>
      <c r="Z1054" s="6"/>
      <c r="AA1054" s="6"/>
      <c r="AB1054" s="6"/>
      <c r="AC1054" s="6"/>
      <c r="AD1054" s="6"/>
      <c r="AE1054" s="6"/>
      <c r="AF1054" s="6"/>
      <c r="AG1054" s="6"/>
      <c r="AH1054" s="6"/>
      <c r="AI1054" s="6"/>
      <c r="AJ1054" s="6"/>
      <c r="AK1054" s="6"/>
      <c r="AL1054" s="6"/>
      <c r="AM1054" s="6"/>
    </row>
    <row r="1055" spans="16:39" s="4" customFormat="1" ht="15" customHeight="1" x14ac:dyDescent="0.2">
      <c r="P1055" s="5"/>
      <c r="R1055" s="173"/>
      <c r="T1055" s="6"/>
      <c r="U1055" s="6"/>
      <c r="V1055" s="6"/>
      <c r="W1055" s="6"/>
      <c r="X1055" s="6"/>
      <c r="Y1055" s="6"/>
      <c r="Z1055" s="6"/>
      <c r="AA1055" s="6"/>
      <c r="AB1055" s="6"/>
      <c r="AC1055" s="6"/>
      <c r="AD1055" s="6"/>
      <c r="AE1055" s="6"/>
      <c r="AF1055" s="6"/>
      <c r="AG1055" s="6"/>
      <c r="AH1055" s="6"/>
      <c r="AI1055" s="6"/>
      <c r="AJ1055" s="6"/>
      <c r="AK1055" s="6"/>
      <c r="AL1055" s="6"/>
      <c r="AM1055" s="6"/>
    </row>
    <row r="1056" spans="16:39" s="4" customFormat="1" ht="15" customHeight="1" x14ac:dyDescent="0.2">
      <c r="P1056" s="5"/>
      <c r="R1056" s="173"/>
      <c r="T1056" s="6"/>
      <c r="U1056" s="6"/>
      <c r="V1056" s="6"/>
      <c r="W1056" s="6"/>
      <c r="X1056" s="6"/>
      <c r="Y1056" s="6"/>
      <c r="Z1056" s="6"/>
      <c r="AA1056" s="6"/>
      <c r="AB1056" s="6"/>
      <c r="AC1056" s="6"/>
      <c r="AD1056" s="6"/>
      <c r="AE1056" s="6"/>
      <c r="AF1056" s="6"/>
      <c r="AG1056" s="6"/>
      <c r="AH1056" s="6"/>
      <c r="AI1056" s="6"/>
      <c r="AJ1056" s="6"/>
      <c r="AK1056" s="6"/>
      <c r="AL1056" s="6"/>
      <c r="AM1056" s="6"/>
    </row>
    <row r="1057" spans="16:39" s="4" customFormat="1" ht="15" customHeight="1" x14ac:dyDescent="0.2">
      <c r="P1057" s="5"/>
      <c r="R1057" s="173"/>
      <c r="T1057" s="6"/>
      <c r="U1057" s="6"/>
      <c r="V1057" s="6"/>
      <c r="W1057" s="6"/>
      <c r="X1057" s="6"/>
      <c r="Y1057" s="6"/>
      <c r="Z1057" s="6"/>
      <c r="AA1057" s="6"/>
      <c r="AB1057" s="6"/>
      <c r="AC1057" s="6"/>
      <c r="AD1057" s="6"/>
      <c r="AE1057" s="6"/>
      <c r="AF1057" s="6"/>
      <c r="AG1057" s="6"/>
      <c r="AH1057" s="6"/>
      <c r="AI1057" s="6"/>
      <c r="AJ1057" s="6"/>
      <c r="AK1057" s="6"/>
      <c r="AL1057" s="6"/>
      <c r="AM1057" s="6"/>
    </row>
    <row r="1058" spans="16:39" s="4" customFormat="1" ht="15" customHeight="1" x14ac:dyDescent="0.2">
      <c r="P1058" s="5"/>
      <c r="R1058" s="173"/>
      <c r="T1058" s="6"/>
      <c r="U1058" s="6"/>
      <c r="V1058" s="6"/>
      <c r="W1058" s="6"/>
      <c r="X1058" s="6"/>
      <c r="Y1058" s="6"/>
      <c r="Z1058" s="6"/>
      <c r="AA1058" s="6"/>
      <c r="AB1058" s="6"/>
      <c r="AC1058" s="6"/>
      <c r="AD1058" s="6"/>
      <c r="AE1058" s="6"/>
      <c r="AF1058" s="6"/>
      <c r="AG1058" s="6"/>
      <c r="AH1058" s="6"/>
      <c r="AI1058" s="6"/>
      <c r="AJ1058" s="6"/>
      <c r="AK1058" s="6"/>
      <c r="AL1058" s="6"/>
      <c r="AM1058" s="6"/>
    </row>
    <row r="1059" spans="16:39" s="4" customFormat="1" ht="15" customHeight="1" x14ac:dyDescent="0.2">
      <c r="P1059" s="5"/>
      <c r="R1059" s="173"/>
      <c r="T1059" s="6"/>
      <c r="U1059" s="6"/>
      <c r="V1059" s="6"/>
      <c r="W1059" s="6"/>
      <c r="X1059" s="6"/>
      <c r="Y1059" s="6"/>
      <c r="Z1059" s="6"/>
      <c r="AA1059" s="6"/>
      <c r="AB1059" s="6"/>
      <c r="AC1059" s="6"/>
      <c r="AD1059" s="6"/>
      <c r="AE1059" s="6"/>
      <c r="AF1059" s="6"/>
      <c r="AG1059" s="6"/>
      <c r="AH1059" s="6"/>
      <c r="AI1059" s="6"/>
      <c r="AJ1059" s="6"/>
      <c r="AK1059" s="6"/>
      <c r="AL1059" s="6"/>
      <c r="AM1059" s="6"/>
    </row>
    <row r="1060" spans="16:39" s="4" customFormat="1" ht="15" customHeight="1" x14ac:dyDescent="0.2">
      <c r="P1060" s="5"/>
      <c r="R1060" s="173"/>
      <c r="T1060" s="6"/>
      <c r="U1060" s="6"/>
      <c r="V1060" s="6"/>
      <c r="W1060" s="6"/>
      <c r="X1060" s="6"/>
      <c r="Y1060" s="6"/>
      <c r="Z1060" s="6"/>
      <c r="AA1060" s="6"/>
      <c r="AB1060" s="6"/>
      <c r="AC1060" s="6"/>
      <c r="AD1060" s="6"/>
      <c r="AE1060" s="6"/>
      <c r="AF1060" s="6"/>
      <c r="AG1060" s="6"/>
      <c r="AH1060" s="6"/>
      <c r="AI1060" s="6"/>
      <c r="AJ1060" s="6"/>
      <c r="AK1060" s="6"/>
      <c r="AL1060" s="6"/>
      <c r="AM1060" s="6"/>
    </row>
    <row r="1061" spans="16:39" s="4" customFormat="1" ht="15" customHeight="1" x14ac:dyDescent="0.2">
      <c r="P1061" s="5"/>
      <c r="R1061" s="173"/>
      <c r="T1061" s="6"/>
      <c r="U1061" s="6"/>
      <c r="V1061" s="6"/>
      <c r="W1061" s="6"/>
      <c r="X1061" s="6"/>
      <c r="Y1061" s="6"/>
      <c r="Z1061" s="6"/>
      <c r="AA1061" s="6"/>
      <c r="AB1061" s="6"/>
      <c r="AC1061" s="6"/>
      <c r="AD1061" s="6"/>
      <c r="AE1061" s="6"/>
      <c r="AF1061" s="6"/>
      <c r="AG1061" s="6"/>
      <c r="AH1061" s="6"/>
      <c r="AI1061" s="6"/>
      <c r="AJ1061" s="6"/>
      <c r="AK1061" s="6"/>
      <c r="AL1061" s="6"/>
      <c r="AM1061" s="6"/>
    </row>
    <row r="1062" spans="16:39" s="4" customFormat="1" ht="15" customHeight="1" x14ac:dyDescent="0.2">
      <c r="P1062" s="5"/>
      <c r="R1062" s="173"/>
      <c r="T1062" s="6"/>
      <c r="U1062" s="6"/>
      <c r="V1062" s="6"/>
      <c r="W1062" s="6"/>
      <c r="X1062" s="6"/>
      <c r="Y1062" s="6"/>
      <c r="Z1062" s="6"/>
      <c r="AA1062" s="6"/>
      <c r="AB1062" s="6"/>
      <c r="AC1062" s="6"/>
      <c r="AD1062" s="6"/>
      <c r="AE1062" s="6"/>
      <c r="AF1062" s="6"/>
      <c r="AG1062" s="6"/>
      <c r="AH1062" s="6"/>
      <c r="AI1062" s="6"/>
      <c r="AJ1062" s="6"/>
      <c r="AK1062" s="6"/>
      <c r="AL1062" s="6"/>
      <c r="AM1062" s="6"/>
    </row>
    <row r="1063" spans="16:39" s="4" customFormat="1" ht="15" customHeight="1" x14ac:dyDescent="0.2">
      <c r="P1063" s="5"/>
      <c r="R1063" s="173"/>
      <c r="T1063" s="6"/>
      <c r="U1063" s="6"/>
      <c r="V1063" s="6"/>
      <c r="W1063" s="6"/>
      <c r="X1063" s="6"/>
      <c r="Y1063" s="6"/>
      <c r="Z1063" s="6"/>
      <c r="AA1063" s="6"/>
      <c r="AB1063" s="6"/>
      <c r="AC1063" s="6"/>
      <c r="AD1063" s="6"/>
      <c r="AE1063" s="6"/>
      <c r="AF1063" s="6"/>
      <c r="AG1063" s="6"/>
      <c r="AH1063" s="6"/>
      <c r="AI1063" s="6"/>
      <c r="AJ1063" s="6"/>
      <c r="AK1063" s="6"/>
      <c r="AL1063" s="6"/>
      <c r="AM1063" s="6"/>
    </row>
    <row r="1064" spans="16:39" s="4" customFormat="1" ht="15" customHeight="1" x14ac:dyDescent="0.2">
      <c r="P1064" s="5"/>
      <c r="R1064" s="173"/>
      <c r="T1064" s="6"/>
      <c r="U1064" s="6"/>
      <c r="V1064" s="6"/>
      <c r="W1064" s="6"/>
      <c r="X1064" s="6"/>
      <c r="Y1064" s="6"/>
      <c r="Z1064" s="6"/>
      <c r="AA1064" s="6"/>
      <c r="AB1064" s="6"/>
      <c r="AC1064" s="6"/>
      <c r="AD1064" s="6"/>
      <c r="AE1064" s="6"/>
      <c r="AF1064" s="6"/>
      <c r="AG1064" s="6"/>
      <c r="AH1064" s="6"/>
      <c r="AI1064" s="6"/>
      <c r="AJ1064" s="6"/>
      <c r="AK1064" s="6"/>
      <c r="AL1064" s="6"/>
      <c r="AM1064" s="6"/>
    </row>
    <row r="1065" spans="16:39" s="4" customFormat="1" ht="15" customHeight="1" x14ac:dyDescent="0.2">
      <c r="P1065" s="5"/>
      <c r="R1065" s="173"/>
      <c r="T1065" s="6"/>
      <c r="U1065" s="6"/>
      <c r="V1065" s="6"/>
      <c r="W1065" s="6"/>
      <c r="X1065" s="6"/>
      <c r="Y1065" s="6"/>
      <c r="Z1065" s="6"/>
      <c r="AA1065" s="6"/>
      <c r="AB1065" s="6"/>
      <c r="AC1065" s="6"/>
      <c r="AD1065" s="6"/>
      <c r="AE1065" s="6"/>
      <c r="AF1065" s="6"/>
      <c r="AG1065" s="6"/>
      <c r="AH1065" s="6"/>
      <c r="AI1065" s="6"/>
      <c r="AJ1065" s="6"/>
      <c r="AK1065" s="6"/>
      <c r="AL1065" s="6"/>
      <c r="AM1065" s="6"/>
    </row>
    <row r="1066" spans="16:39" s="4" customFormat="1" ht="15" customHeight="1" x14ac:dyDescent="0.2">
      <c r="P1066" s="5"/>
      <c r="R1066" s="173"/>
      <c r="T1066" s="6"/>
      <c r="U1066" s="6"/>
      <c r="V1066" s="6"/>
      <c r="W1066" s="6"/>
      <c r="X1066" s="6"/>
      <c r="Y1066" s="6"/>
      <c r="Z1066" s="6"/>
      <c r="AA1066" s="6"/>
      <c r="AB1066" s="6"/>
      <c r="AC1066" s="6"/>
      <c r="AD1066" s="6"/>
      <c r="AE1066" s="6"/>
      <c r="AF1066" s="6"/>
      <c r="AG1066" s="6"/>
      <c r="AH1066" s="6"/>
      <c r="AI1066" s="6"/>
      <c r="AJ1066" s="6"/>
      <c r="AK1066" s="6"/>
      <c r="AL1066" s="6"/>
      <c r="AM1066" s="6"/>
    </row>
    <row r="1067" spans="16:39" s="4" customFormat="1" ht="15" customHeight="1" x14ac:dyDescent="0.2">
      <c r="P1067" s="5"/>
      <c r="R1067" s="173"/>
      <c r="T1067" s="6"/>
      <c r="U1067" s="6"/>
      <c r="V1067" s="6"/>
      <c r="W1067" s="6"/>
      <c r="X1067" s="6"/>
      <c r="Y1067" s="6"/>
      <c r="Z1067" s="6"/>
      <c r="AA1067" s="6"/>
      <c r="AB1067" s="6"/>
      <c r="AC1067" s="6"/>
      <c r="AD1067" s="6"/>
      <c r="AE1067" s="6"/>
      <c r="AF1067" s="6"/>
      <c r="AG1067" s="6"/>
      <c r="AH1067" s="6"/>
      <c r="AI1067" s="6"/>
      <c r="AJ1067" s="6"/>
      <c r="AK1067" s="6"/>
      <c r="AL1067" s="6"/>
      <c r="AM1067" s="6"/>
    </row>
    <row r="1068" spans="16:39" s="4" customFormat="1" ht="15" customHeight="1" x14ac:dyDescent="0.2">
      <c r="P1068" s="5"/>
      <c r="R1068" s="173"/>
      <c r="T1068" s="6"/>
      <c r="U1068" s="6"/>
      <c r="V1068" s="6"/>
      <c r="W1068" s="6"/>
      <c r="X1068" s="6"/>
      <c r="Y1068" s="6"/>
      <c r="Z1068" s="6"/>
      <c r="AA1068" s="6"/>
      <c r="AB1068" s="6"/>
      <c r="AC1068" s="6"/>
      <c r="AD1068" s="6"/>
      <c r="AE1068" s="6"/>
      <c r="AF1068" s="6"/>
      <c r="AG1068" s="6"/>
      <c r="AH1068" s="6"/>
      <c r="AI1068" s="6"/>
      <c r="AJ1068" s="6"/>
      <c r="AK1068" s="6"/>
      <c r="AL1068" s="6"/>
      <c r="AM1068" s="6"/>
    </row>
    <row r="1069" spans="16:39" s="4" customFormat="1" ht="15" customHeight="1" x14ac:dyDescent="0.2">
      <c r="P1069" s="5"/>
      <c r="R1069" s="173"/>
      <c r="T1069" s="6"/>
      <c r="U1069" s="6"/>
      <c r="V1069" s="6"/>
      <c r="W1069" s="6"/>
      <c r="X1069" s="6"/>
      <c r="Y1069" s="6"/>
      <c r="Z1069" s="6"/>
      <c r="AA1069" s="6"/>
      <c r="AB1069" s="6"/>
      <c r="AC1069" s="6"/>
      <c r="AD1069" s="6"/>
      <c r="AE1069" s="6"/>
      <c r="AF1069" s="6"/>
      <c r="AG1069" s="6"/>
      <c r="AH1069" s="6"/>
      <c r="AI1069" s="6"/>
      <c r="AJ1069" s="6"/>
      <c r="AK1069" s="6"/>
      <c r="AL1069" s="6"/>
      <c r="AM1069" s="6"/>
    </row>
    <row r="1070" spans="16:39" s="4" customFormat="1" ht="15" customHeight="1" x14ac:dyDescent="0.2">
      <c r="P1070" s="5"/>
      <c r="R1070" s="173"/>
      <c r="T1070" s="6"/>
      <c r="U1070" s="6"/>
      <c r="V1070" s="6"/>
      <c r="W1070" s="6"/>
      <c r="X1070" s="6"/>
      <c r="Y1070" s="6"/>
      <c r="Z1070" s="6"/>
      <c r="AA1070" s="6"/>
      <c r="AB1070" s="6"/>
      <c r="AC1070" s="6"/>
      <c r="AD1070" s="6"/>
      <c r="AE1070" s="6"/>
      <c r="AF1070" s="6"/>
      <c r="AG1070" s="6"/>
      <c r="AH1070" s="6"/>
      <c r="AI1070" s="6"/>
      <c r="AJ1070" s="6"/>
      <c r="AK1070" s="6"/>
      <c r="AL1070" s="6"/>
      <c r="AM1070" s="6"/>
    </row>
    <row r="1071" spans="16:39" s="4" customFormat="1" ht="15" customHeight="1" x14ac:dyDescent="0.2">
      <c r="P1071" s="5"/>
      <c r="R1071" s="173"/>
      <c r="T1071" s="6"/>
      <c r="U1071" s="6"/>
      <c r="V1071" s="6"/>
      <c r="W1071" s="6"/>
      <c r="X1071" s="6"/>
      <c r="Y1071" s="6"/>
      <c r="Z1071" s="6"/>
      <c r="AA1071" s="6"/>
      <c r="AB1071" s="6"/>
      <c r="AC1071" s="6"/>
      <c r="AD1071" s="6"/>
      <c r="AE1071" s="6"/>
      <c r="AF1071" s="6"/>
      <c r="AG1071" s="6"/>
      <c r="AH1071" s="6"/>
      <c r="AI1071" s="6"/>
      <c r="AJ1071" s="6"/>
      <c r="AK1071" s="6"/>
      <c r="AL1071" s="6"/>
      <c r="AM1071" s="6"/>
    </row>
    <row r="1072" spans="16:39" s="4" customFormat="1" ht="15" customHeight="1" x14ac:dyDescent="0.2">
      <c r="P1072" s="5"/>
      <c r="R1072" s="173"/>
      <c r="T1072" s="6"/>
      <c r="U1072" s="6"/>
      <c r="V1072" s="6"/>
      <c r="W1072" s="6"/>
      <c r="X1072" s="6"/>
      <c r="Y1072" s="6"/>
      <c r="Z1072" s="6"/>
      <c r="AA1072" s="6"/>
      <c r="AB1072" s="6"/>
      <c r="AC1072" s="6"/>
      <c r="AD1072" s="6"/>
      <c r="AE1072" s="6"/>
      <c r="AF1072" s="6"/>
      <c r="AG1072" s="6"/>
      <c r="AH1072" s="6"/>
      <c r="AI1072" s="6"/>
      <c r="AJ1072" s="6"/>
      <c r="AK1072" s="6"/>
      <c r="AL1072" s="6"/>
      <c r="AM1072" s="6"/>
    </row>
    <row r="1073" spans="16:39" s="4" customFormat="1" ht="15" customHeight="1" x14ac:dyDescent="0.2">
      <c r="P1073" s="5"/>
      <c r="R1073" s="173"/>
      <c r="T1073" s="6"/>
      <c r="U1073" s="6"/>
      <c r="V1073" s="6"/>
      <c r="W1073" s="6"/>
      <c r="X1073" s="6"/>
      <c r="Y1073" s="6"/>
      <c r="Z1073" s="6"/>
      <c r="AA1073" s="6"/>
      <c r="AB1073" s="6"/>
      <c r="AC1073" s="6"/>
      <c r="AD1073" s="6"/>
      <c r="AE1073" s="6"/>
      <c r="AF1073" s="6"/>
      <c r="AG1073" s="6"/>
      <c r="AH1073" s="6"/>
      <c r="AI1073" s="6"/>
      <c r="AJ1073" s="6"/>
      <c r="AK1073" s="6"/>
      <c r="AL1073" s="6"/>
      <c r="AM1073" s="6"/>
    </row>
    <row r="1074" spans="16:39" s="4" customFormat="1" ht="15" customHeight="1" x14ac:dyDescent="0.2">
      <c r="P1074" s="5"/>
      <c r="R1074" s="173"/>
      <c r="T1074" s="6"/>
      <c r="U1074" s="6"/>
      <c r="V1074" s="6"/>
      <c r="W1074" s="6"/>
      <c r="X1074" s="6"/>
      <c r="Y1074" s="6"/>
      <c r="Z1074" s="6"/>
      <c r="AA1074" s="6"/>
      <c r="AB1074" s="6"/>
      <c r="AC1074" s="6"/>
      <c r="AD1074" s="6"/>
      <c r="AE1074" s="6"/>
      <c r="AF1074" s="6"/>
      <c r="AG1074" s="6"/>
      <c r="AH1074" s="6"/>
      <c r="AI1074" s="6"/>
      <c r="AJ1074" s="6"/>
      <c r="AK1074" s="6"/>
      <c r="AL1074" s="6"/>
      <c r="AM1074" s="6"/>
    </row>
    <row r="1075" spans="16:39" s="4" customFormat="1" ht="15" customHeight="1" x14ac:dyDescent="0.2">
      <c r="P1075" s="5"/>
      <c r="R1075" s="173"/>
      <c r="T1075" s="6"/>
      <c r="U1075" s="6"/>
      <c r="V1075" s="6"/>
      <c r="W1075" s="6"/>
      <c r="X1075" s="6"/>
      <c r="Y1075" s="6"/>
      <c r="Z1075" s="6"/>
      <c r="AA1075" s="6"/>
      <c r="AB1075" s="6"/>
      <c r="AC1075" s="6"/>
      <c r="AD1075" s="6"/>
      <c r="AE1075" s="6"/>
      <c r="AF1075" s="6"/>
      <c r="AG1075" s="6"/>
      <c r="AH1075" s="6"/>
      <c r="AI1075" s="6"/>
      <c r="AJ1075" s="6"/>
      <c r="AK1075" s="6"/>
      <c r="AL1075" s="6"/>
      <c r="AM1075" s="6"/>
    </row>
    <row r="1076" spans="16:39" s="4" customFormat="1" ht="15" customHeight="1" x14ac:dyDescent="0.2">
      <c r="P1076" s="5"/>
      <c r="R1076" s="173"/>
      <c r="T1076" s="6"/>
      <c r="U1076" s="6"/>
      <c r="V1076" s="6"/>
      <c r="W1076" s="6"/>
      <c r="X1076" s="6"/>
      <c r="Y1076" s="6"/>
      <c r="Z1076" s="6"/>
      <c r="AA1076" s="6"/>
      <c r="AB1076" s="6"/>
      <c r="AC1076" s="6"/>
      <c r="AD1076" s="6"/>
      <c r="AE1076" s="6"/>
      <c r="AF1076" s="6"/>
      <c r="AG1076" s="6"/>
      <c r="AH1076" s="6"/>
      <c r="AI1076" s="6"/>
      <c r="AJ1076" s="6"/>
      <c r="AK1076" s="6"/>
      <c r="AL1076" s="6"/>
      <c r="AM1076" s="6"/>
    </row>
    <row r="1077" spans="16:39" s="4" customFormat="1" ht="15" customHeight="1" x14ac:dyDescent="0.2">
      <c r="P1077" s="5"/>
      <c r="R1077" s="173"/>
      <c r="T1077" s="6"/>
      <c r="U1077" s="6"/>
      <c r="V1077" s="6"/>
      <c r="W1077" s="6"/>
      <c r="X1077" s="6"/>
      <c r="Y1077" s="6"/>
      <c r="Z1077" s="6"/>
      <c r="AA1077" s="6"/>
      <c r="AB1077" s="6"/>
      <c r="AC1077" s="6"/>
      <c r="AD1077" s="6"/>
      <c r="AE1077" s="6"/>
      <c r="AF1077" s="6"/>
      <c r="AG1077" s="6"/>
      <c r="AH1077" s="6"/>
      <c r="AI1077" s="6"/>
      <c r="AJ1077" s="6"/>
      <c r="AK1077" s="6"/>
      <c r="AL1077" s="6"/>
      <c r="AM1077" s="6"/>
    </row>
  </sheetData>
  <sheetProtection algorithmName="SHA-512" hashValue="CRnDmDlT5RR4LUan1T7hHaCF7xkwUq+yaW0Dj2wIjIasxJ4uKPD5o0CT5d3OwFkBHplY33BqGrNz47f0vh03Ww==" saltValue="K0IEvEyHeeMXwMEhi/lkDA==" spinCount="100000" sheet="1" formatCells="0" formatColumns="0" formatRows="0" sort="0" autoFilter="0"/>
  <dataConsolidate/>
  <mergeCells count="75">
    <mergeCell ref="B2:D2"/>
    <mergeCell ref="A199:B199"/>
    <mergeCell ref="C26:D26"/>
    <mergeCell ref="C27:D27"/>
    <mergeCell ref="C20:D20"/>
    <mergeCell ref="C21:D21"/>
    <mergeCell ref="C23:D23"/>
    <mergeCell ref="C11:D11"/>
    <mergeCell ref="A10:B16"/>
    <mergeCell ref="A18:B24"/>
    <mergeCell ref="A26:B29"/>
    <mergeCell ref="C10:D10"/>
    <mergeCell ref="C13:D13"/>
    <mergeCell ref="C24:D24"/>
    <mergeCell ref="C28:D28"/>
    <mergeCell ref="R6:S6"/>
    <mergeCell ref="C12:D12"/>
    <mergeCell ref="R7:S7"/>
    <mergeCell ref="R8:S8"/>
    <mergeCell ref="C22:D22"/>
    <mergeCell ref="C14:D14"/>
    <mergeCell ref="C15:D15"/>
    <mergeCell ref="C16:D16"/>
    <mergeCell ref="C18:D18"/>
    <mergeCell ref="C19:D19"/>
    <mergeCell ref="A6:O8"/>
    <mergeCell ref="E211:G211"/>
    <mergeCell ref="E207:G207"/>
    <mergeCell ref="P126:Q126"/>
    <mergeCell ref="E210:G210"/>
    <mergeCell ref="C29:D29"/>
    <mergeCell ref="E205:G205"/>
    <mergeCell ref="E206:G206"/>
    <mergeCell ref="A31:S31"/>
    <mergeCell ref="R35:S35"/>
    <mergeCell ref="E204:G204"/>
    <mergeCell ref="E219:G219"/>
    <mergeCell ref="E212:G212"/>
    <mergeCell ref="E224:G224"/>
    <mergeCell ref="E225:G225"/>
    <mergeCell ref="E216:G216"/>
    <mergeCell ref="E217:G217"/>
    <mergeCell ref="N230:O230"/>
    <mergeCell ref="A215:B215"/>
    <mergeCell ref="P35:Q35"/>
    <mergeCell ref="L35:M35"/>
    <mergeCell ref="N35:O35"/>
    <mergeCell ref="C224:D224"/>
    <mergeCell ref="C225:D225"/>
    <mergeCell ref="C226:D226"/>
    <mergeCell ref="C227:D227"/>
    <mergeCell ref="C228:D228"/>
    <mergeCell ref="C229:D229"/>
    <mergeCell ref="E200:G200"/>
    <mergeCell ref="E201:G201"/>
    <mergeCell ref="E202:G202"/>
    <mergeCell ref="E203:G203"/>
    <mergeCell ref="E218:G218"/>
    <mergeCell ref="C238:F238"/>
    <mergeCell ref="G238:J238"/>
    <mergeCell ref="C234:G234"/>
    <mergeCell ref="C235:G235"/>
    <mergeCell ref="A233:B233"/>
    <mergeCell ref="C233:G233"/>
    <mergeCell ref="A232:B232"/>
    <mergeCell ref="E227:G227"/>
    <mergeCell ref="C232:G232"/>
    <mergeCell ref="K236:M236"/>
    <mergeCell ref="E220:G220"/>
    <mergeCell ref="E221:G221"/>
    <mergeCell ref="E222:G222"/>
    <mergeCell ref="E226:G226"/>
    <mergeCell ref="E228:G228"/>
    <mergeCell ref="E229:G229"/>
    <mergeCell ref="C222:D222"/>
  </mergeCells>
  <phoneticPr fontId="2" type="noConversion"/>
  <dataValidations count="16">
    <dataValidation type="list" allowBlank="1" showInputMessage="1" showErrorMessage="1" sqref="D202" xr:uid="{00000000-0002-0000-0200-000000000000}">
      <formula1>$F$240:$F$243</formula1>
    </dataValidation>
    <dataValidation type="list" allowBlank="1" showInputMessage="1" showErrorMessage="1" sqref="D203" xr:uid="{00000000-0002-0000-0200-000001000000}">
      <formula1>$G$240:$G$243</formula1>
    </dataValidation>
    <dataValidation type="list" allowBlank="1" showInputMessage="1" showErrorMessage="1" sqref="D204" xr:uid="{00000000-0002-0000-0200-000002000000}">
      <formula1>$H$240:$H$243</formula1>
    </dataValidation>
    <dataValidation type="list" allowBlank="1" showInputMessage="1" showErrorMessage="1" sqref="D205" xr:uid="{00000000-0002-0000-0200-000003000000}">
      <formula1>$I$240:$I$243</formula1>
    </dataValidation>
    <dataValidation type="list" allowBlank="1" showInputMessage="1" showErrorMessage="1" sqref="D206" xr:uid="{00000000-0002-0000-0200-000004000000}">
      <formula1>$J$240:$J$243</formula1>
    </dataValidation>
    <dataValidation type="list" allowBlank="1" showInputMessage="1" showErrorMessage="1" sqref="D201" xr:uid="{00000000-0002-0000-0200-000005000000}">
      <formula1>$E$240:$E$243</formula1>
    </dataValidation>
    <dataValidation type="list" allowBlank="1" showInputMessage="1" showErrorMessage="1" sqref="D211" xr:uid="{00000000-0002-0000-0200-00000E000000}">
      <formula1>$K$240:$K$243</formula1>
    </dataValidation>
    <dataValidation type="list" allowBlank="1" showInputMessage="1" showErrorMessage="1" sqref="C95:C99" xr:uid="{56C68EB9-E3FF-4AFD-B741-DCFFCA7AA36F}">
      <formula1>$F$245:$F$250</formula1>
    </dataValidation>
    <dataValidation type="list" allowBlank="1" showInputMessage="1" showErrorMessage="1" sqref="C233:G233" xr:uid="{EE11731A-B8D1-429E-AA54-96093D73E18F}">
      <formula1>$B$244:$B$250</formula1>
    </dataValidation>
    <dataValidation type="list" allowBlank="1" showInputMessage="1" showErrorMessage="1" sqref="C235:G235" xr:uid="{1D660D73-5A32-4F2F-AEE4-98C0659B567E}">
      <formula1>$B$264:$B$278</formula1>
    </dataValidation>
    <dataValidation type="list" allowBlank="1" showInputMessage="1" showErrorMessage="1" sqref="C157:C186" xr:uid="{2DA74AA9-C8C1-4819-BA52-2A37E69A17BF}">
      <formula1>$F$245:$F$255</formula1>
    </dataValidation>
    <dataValidation type="list" allowBlank="1" showInputMessage="1" showErrorMessage="1" sqref="R6:S6" xr:uid="{F0732875-2C58-4CA7-BA89-6586973A260F}">
      <formula1>$B$293:$B$296</formula1>
    </dataValidation>
    <dataValidation type="list" allowBlank="1" showInputMessage="1" showErrorMessage="1" sqref="E72" xr:uid="{C455D3C7-5E34-4E21-9F1C-A783E947761A}">
      <formula1>$H$245:$H$295</formula1>
    </dataValidation>
    <dataValidation type="list" allowBlank="1" showInputMessage="1" showErrorMessage="1" sqref="C217" xr:uid="{CB646B00-9536-4D38-B0AC-FB69E27F10C8}">
      <formula1>$D$291:$D$293</formula1>
    </dataValidation>
    <dataValidation type="list" allowBlank="1" showInputMessage="1" showErrorMessage="1" sqref="C218:C219 C225:D228" xr:uid="{400E9C46-3DE3-4F25-A5FE-900FA7BE4A98}">
      <formula1>$D$294:$D$296</formula1>
    </dataValidation>
    <dataValidation type="list" allowBlank="1" showInputMessage="1" showErrorMessage="1" sqref="C232:G232" xr:uid="{57623BB2-CD30-4385-ADF4-743F0B44F79C}">
      <formula1>$B$239:$B$242</formula1>
    </dataValidation>
  </dataValidations>
  <printOptions horizontalCentered="1"/>
  <pageMargins left="0.25" right="0.25" top="0.75" bottom="0.75" header="0.3" footer="0.3"/>
  <pageSetup paperSize="8" scale="44"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154" max="18" man="1"/>
  </rowBreaks>
  <customProperties>
    <customPr name="_pios_id" r:id="rId2"/>
    <customPr name="EpmWorksheetKeyString_GUID" r:id="rId3"/>
  </customProperties>
  <ignoredErrors>
    <ignoredError sqref="R46 R53 S209 O100:O101 O102 E58:N58 O57 O61 O58:P58 P56 E59:I59 K59:N59 O60:P60 O59" unlockedFormula="1"/>
    <ignoredError sqref="E39 F39:N39 R68:R69 R40 R58:R60" formula="1"/>
    <ignoredError sqref="Q58 Q60 E60:N60" formula="1" unlockedFormula="1"/>
  </ignoredErrors>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99"/>
    <pageSetUpPr fitToPage="1"/>
  </sheetPr>
  <dimension ref="A1:JL990"/>
  <sheetViews>
    <sheetView zoomScale="75" zoomScaleNormal="75" zoomScaleSheetLayoutView="55" workbookViewId="0">
      <selection activeCell="B2" sqref="B2:C2"/>
    </sheetView>
  </sheetViews>
  <sheetFormatPr baseColWidth="10" defaultColWidth="11.42578125" defaultRowHeight="15" customHeight="1" outlineLevelRow="1" x14ac:dyDescent="0.2"/>
  <cols>
    <col min="1" max="1" width="20.5703125" style="13" bestFit="1" customWidth="1"/>
    <col min="2" max="2" width="59.85546875" style="13" bestFit="1" customWidth="1"/>
    <col min="3" max="3" width="13.5703125" style="13" bestFit="1" customWidth="1"/>
    <col min="4" max="4" width="22.5703125" style="13" customWidth="1"/>
    <col min="5" max="14" width="10.5703125" style="13" customWidth="1"/>
    <col min="15" max="15" width="10.5703125" style="348" customWidth="1"/>
    <col min="16" max="16" width="11.140625" style="485" bestFit="1" customWidth="1"/>
    <col min="17" max="17" width="19.42578125" style="348" bestFit="1" customWidth="1"/>
    <col min="18" max="18" width="18" style="309" customWidth="1"/>
    <col min="19" max="19" width="42.85546875" style="13" customWidth="1"/>
    <col min="20" max="272" width="11.42578125" style="4"/>
    <col min="273" max="16384" width="11.42578125" style="13"/>
  </cols>
  <sheetData>
    <row r="1" spans="1:25" s="4" customFormat="1" ht="15" customHeight="1" x14ac:dyDescent="0.2">
      <c r="O1" s="115"/>
      <c r="P1" s="189"/>
      <c r="Q1" s="241"/>
      <c r="R1" s="232"/>
      <c r="S1" s="382"/>
    </row>
    <row r="2" spans="1:25" s="4" customFormat="1" ht="15" customHeight="1" x14ac:dyDescent="0.2">
      <c r="A2" s="7" t="s">
        <v>528</v>
      </c>
      <c r="B2" s="619"/>
      <c r="C2" s="612"/>
      <c r="O2" s="115"/>
      <c r="P2" s="115"/>
      <c r="Q2" s="115"/>
      <c r="R2" s="607" t="s">
        <v>12</v>
      </c>
      <c r="S2" s="616"/>
      <c r="T2" s="382"/>
      <c r="U2" s="382"/>
    </row>
    <row r="3" spans="1:25" s="4" customFormat="1" ht="15" customHeight="1" x14ac:dyDescent="0.2">
      <c r="B3" s="4" t="s">
        <v>882</v>
      </c>
      <c r="O3" s="115"/>
      <c r="P3" s="115"/>
      <c r="Q3" s="115"/>
      <c r="R3" s="607" t="s">
        <v>13</v>
      </c>
      <c r="S3" s="616"/>
      <c r="T3" s="382"/>
      <c r="U3" s="382"/>
    </row>
    <row r="4" spans="1:25" s="4" customFormat="1" ht="15" customHeight="1" x14ac:dyDescent="0.2">
      <c r="B4" s="4" t="s">
        <v>1216</v>
      </c>
      <c r="O4" s="115"/>
      <c r="P4" s="115"/>
      <c r="Q4" s="165"/>
      <c r="R4" s="705" t="s">
        <v>483</v>
      </c>
      <c r="S4" s="616"/>
      <c r="T4" s="382"/>
      <c r="U4" s="382"/>
    </row>
    <row r="5" spans="1:25" s="4" customFormat="1" ht="15" customHeight="1" x14ac:dyDescent="0.2">
      <c r="O5" s="115"/>
      <c r="P5" s="115"/>
      <c r="Q5" s="165"/>
      <c r="R5" s="232"/>
      <c r="S5" s="7"/>
      <c r="T5" s="382"/>
      <c r="U5" s="382"/>
    </row>
    <row r="6" spans="1:25" s="4" customFormat="1" ht="15" customHeight="1" x14ac:dyDescent="0.2">
      <c r="A6" s="688" t="s">
        <v>967</v>
      </c>
      <c r="B6" s="689"/>
      <c r="C6" s="689"/>
      <c r="D6" s="689"/>
      <c r="E6" s="689"/>
      <c r="F6" s="706"/>
      <c r="G6" s="706"/>
      <c r="H6" s="706"/>
      <c r="I6" s="706"/>
      <c r="J6" s="706"/>
      <c r="K6" s="706"/>
      <c r="L6" s="706"/>
      <c r="M6" s="706"/>
      <c r="N6" s="706"/>
      <c r="O6" s="707"/>
      <c r="P6" s="115"/>
      <c r="Q6" s="165"/>
      <c r="R6" s="291" t="s">
        <v>550</v>
      </c>
      <c r="S6" s="471" t="s">
        <v>485</v>
      </c>
      <c r="T6" s="382"/>
      <c r="U6" s="231"/>
      <c r="V6" s="6"/>
      <c r="W6" s="6"/>
      <c r="X6" s="6"/>
      <c r="Y6" s="6"/>
    </row>
    <row r="7" spans="1:25" s="4" customFormat="1" ht="15" customHeight="1" x14ac:dyDescent="0.2">
      <c r="A7" s="691"/>
      <c r="B7" s="692"/>
      <c r="C7" s="692"/>
      <c r="D7" s="692"/>
      <c r="E7" s="692"/>
      <c r="F7" s="708"/>
      <c r="G7" s="708"/>
      <c r="H7" s="708"/>
      <c r="I7" s="708"/>
      <c r="J7" s="708"/>
      <c r="K7" s="708"/>
      <c r="L7" s="708"/>
      <c r="M7" s="708"/>
      <c r="N7" s="708"/>
      <c r="O7" s="709"/>
      <c r="P7" s="115"/>
      <c r="Q7" s="165"/>
      <c r="R7" s="292" t="s">
        <v>74</v>
      </c>
      <c r="S7" s="97"/>
      <c r="T7" s="382"/>
      <c r="U7" s="231"/>
      <c r="V7" s="6"/>
      <c r="W7" s="6"/>
      <c r="X7" s="6"/>
      <c r="Y7" s="6"/>
    </row>
    <row r="8" spans="1:25" s="4" customFormat="1" ht="15" customHeight="1" x14ac:dyDescent="0.2">
      <c r="A8" s="694"/>
      <c r="B8" s="695"/>
      <c r="C8" s="695"/>
      <c r="D8" s="695"/>
      <c r="E8" s="695"/>
      <c r="F8" s="710"/>
      <c r="G8" s="710"/>
      <c r="H8" s="710"/>
      <c r="I8" s="710"/>
      <c r="J8" s="710"/>
      <c r="K8" s="710"/>
      <c r="L8" s="710"/>
      <c r="M8" s="710"/>
      <c r="N8" s="710"/>
      <c r="O8" s="711"/>
      <c r="P8" s="115"/>
      <c r="Q8" s="165"/>
      <c r="R8" s="292" t="s">
        <v>521</v>
      </c>
      <c r="S8" s="97"/>
      <c r="T8" s="382"/>
      <c r="U8" s="231"/>
      <c r="V8" s="6"/>
      <c r="W8" s="6"/>
      <c r="X8" s="6"/>
      <c r="Y8" s="6"/>
    </row>
    <row r="9" spans="1:25" s="4" customFormat="1" ht="15" customHeight="1" x14ac:dyDescent="0.2">
      <c r="O9" s="115"/>
      <c r="P9" s="189"/>
      <c r="Q9" s="165"/>
      <c r="R9" s="232"/>
      <c r="T9" s="382"/>
      <c r="U9" s="231"/>
      <c r="V9" s="6"/>
      <c r="W9" s="6"/>
      <c r="X9" s="6"/>
      <c r="Y9" s="6"/>
    </row>
    <row r="10" spans="1:25" s="4" customFormat="1" ht="15" customHeight="1" x14ac:dyDescent="0.2">
      <c r="A10" s="712" t="s">
        <v>1004</v>
      </c>
      <c r="B10" s="713"/>
      <c r="C10" s="630" t="s">
        <v>538</v>
      </c>
      <c r="D10" s="687"/>
      <c r="E10" s="500" t="s">
        <v>114</v>
      </c>
      <c r="F10" s="500" t="s">
        <v>503</v>
      </c>
      <c r="G10" s="500" t="s">
        <v>504</v>
      </c>
      <c r="H10" s="500" t="s">
        <v>505</v>
      </c>
      <c r="I10" s="500" t="s">
        <v>506</v>
      </c>
      <c r="J10" s="500" t="s">
        <v>507</v>
      </c>
      <c r="K10" s="500" t="s">
        <v>508</v>
      </c>
      <c r="L10" s="500" t="s">
        <v>509</v>
      </c>
      <c r="M10" s="500" t="s">
        <v>510</v>
      </c>
      <c r="N10" s="500" t="s">
        <v>511</v>
      </c>
      <c r="O10" s="475" t="s">
        <v>423</v>
      </c>
      <c r="P10" s="189"/>
      <c r="Q10" s="165"/>
      <c r="R10" s="232"/>
      <c r="T10" s="382"/>
      <c r="U10" s="231"/>
      <c r="V10" s="6"/>
      <c r="W10" s="6"/>
      <c r="X10" s="6"/>
      <c r="Y10" s="6"/>
    </row>
    <row r="11" spans="1:25" s="4" customFormat="1" ht="15" customHeight="1" x14ac:dyDescent="0.2">
      <c r="A11" s="714"/>
      <c r="B11" s="715"/>
      <c r="C11" s="630" t="s">
        <v>535</v>
      </c>
      <c r="D11" s="687"/>
      <c r="E11" s="9">
        <f>SUM(E12:E16)</f>
        <v>0</v>
      </c>
      <c r="F11" s="9">
        <f t="shared" ref="F11:M11" si="0">SUM(F12:F16)</f>
        <v>0</v>
      </c>
      <c r="G11" s="9">
        <f t="shared" si="0"/>
        <v>0</v>
      </c>
      <c r="H11" s="9">
        <f t="shared" si="0"/>
        <v>0</v>
      </c>
      <c r="I11" s="9">
        <f t="shared" si="0"/>
        <v>0</v>
      </c>
      <c r="J11" s="9">
        <f t="shared" si="0"/>
        <v>0</v>
      </c>
      <c r="K11" s="9">
        <f t="shared" si="0"/>
        <v>0</v>
      </c>
      <c r="L11" s="9">
        <f t="shared" si="0"/>
        <v>0</v>
      </c>
      <c r="M11" s="9">
        <f t="shared" si="0"/>
        <v>0</v>
      </c>
      <c r="N11" s="9">
        <f>SUM(N12:N16)</f>
        <v>0</v>
      </c>
      <c r="O11" s="475">
        <f>SUM(E11:N11)</f>
        <v>0</v>
      </c>
      <c r="P11" s="189"/>
      <c r="Q11" s="165"/>
      <c r="R11" s="232"/>
      <c r="T11" s="382"/>
      <c r="U11" s="231"/>
      <c r="V11" s="6"/>
      <c r="W11" s="6"/>
      <c r="X11" s="6"/>
      <c r="Y11" s="6"/>
    </row>
    <row r="12" spans="1:25" s="4" customFormat="1" ht="15" customHeight="1" x14ac:dyDescent="0.2">
      <c r="A12" s="714"/>
      <c r="B12" s="715"/>
      <c r="C12" s="680" t="s">
        <v>532</v>
      </c>
      <c r="D12" s="677"/>
      <c r="E12" s="92"/>
      <c r="F12" s="92"/>
      <c r="G12" s="92"/>
      <c r="H12" s="92"/>
      <c r="I12" s="92"/>
      <c r="J12" s="92"/>
      <c r="K12" s="92"/>
      <c r="L12" s="92"/>
      <c r="M12" s="92"/>
      <c r="N12" s="92"/>
      <c r="O12" s="548">
        <f t="shared" ref="O12:O16" si="1">E12+F12+G12+H12+I12+J12+K12+L12+M12+N12</f>
        <v>0</v>
      </c>
      <c r="P12" s="189"/>
      <c r="Q12" s="165"/>
      <c r="R12" s="232"/>
      <c r="T12" s="382"/>
      <c r="U12" s="231"/>
      <c r="V12" s="6"/>
      <c r="W12" s="6"/>
      <c r="X12" s="6"/>
      <c r="Y12" s="6"/>
    </row>
    <row r="13" spans="1:25" s="4" customFormat="1" ht="15" customHeight="1" x14ac:dyDescent="0.2">
      <c r="A13" s="714"/>
      <c r="B13" s="715"/>
      <c r="C13" s="680" t="s">
        <v>533</v>
      </c>
      <c r="D13" s="677"/>
      <c r="E13" s="92"/>
      <c r="F13" s="92"/>
      <c r="G13" s="92"/>
      <c r="H13" s="92"/>
      <c r="I13" s="92"/>
      <c r="J13" s="92"/>
      <c r="K13" s="92"/>
      <c r="L13" s="92"/>
      <c r="M13" s="92"/>
      <c r="N13" s="92"/>
      <c r="O13" s="548">
        <f t="shared" si="1"/>
        <v>0</v>
      </c>
      <c r="P13" s="476"/>
      <c r="Q13" s="241"/>
      <c r="R13" s="232"/>
      <c r="S13" s="382"/>
      <c r="T13" s="382"/>
      <c r="U13" s="231"/>
      <c r="V13" s="6"/>
      <c r="W13" s="6"/>
      <c r="X13" s="6"/>
      <c r="Y13" s="6"/>
    </row>
    <row r="14" spans="1:25" s="4" customFormat="1" ht="15" customHeight="1" x14ac:dyDescent="0.2">
      <c r="A14" s="714"/>
      <c r="B14" s="715"/>
      <c r="C14" s="680" t="s">
        <v>995</v>
      </c>
      <c r="D14" s="677"/>
      <c r="E14" s="92"/>
      <c r="F14" s="92"/>
      <c r="G14" s="92"/>
      <c r="H14" s="92"/>
      <c r="I14" s="92"/>
      <c r="J14" s="92"/>
      <c r="K14" s="92"/>
      <c r="L14" s="92"/>
      <c r="M14" s="92"/>
      <c r="N14" s="92"/>
      <c r="O14" s="548">
        <f t="shared" si="1"/>
        <v>0</v>
      </c>
      <c r="P14" s="476"/>
      <c r="Q14" s="250"/>
      <c r="R14" s="232"/>
      <c r="S14" s="382"/>
      <c r="U14" s="6"/>
      <c r="V14" s="6"/>
      <c r="W14" s="6"/>
      <c r="X14" s="6"/>
      <c r="Y14" s="6"/>
    </row>
    <row r="15" spans="1:25" s="4" customFormat="1" ht="15" customHeight="1" x14ac:dyDescent="0.2">
      <c r="A15" s="714"/>
      <c r="B15" s="715"/>
      <c r="C15" s="680" t="s">
        <v>534</v>
      </c>
      <c r="D15" s="677"/>
      <c r="E15" s="92"/>
      <c r="F15" s="92"/>
      <c r="G15" s="92"/>
      <c r="H15" s="92"/>
      <c r="I15" s="92"/>
      <c r="J15" s="92"/>
      <c r="K15" s="92"/>
      <c r="L15" s="92"/>
      <c r="M15" s="92"/>
      <c r="N15" s="92"/>
      <c r="O15" s="548">
        <f t="shared" si="1"/>
        <v>0</v>
      </c>
      <c r="P15" s="476"/>
      <c r="Q15" s="250"/>
      <c r="R15" s="232"/>
      <c r="S15" s="382"/>
      <c r="U15" s="6"/>
      <c r="V15" s="6"/>
      <c r="W15" s="6"/>
      <c r="X15" s="6"/>
      <c r="Y15" s="6"/>
    </row>
    <row r="16" spans="1:25" s="4" customFormat="1" ht="15" customHeight="1" x14ac:dyDescent="0.2">
      <c r="A16" s="716"/>
      <c r="B16" s="717"/>
      <c r="C16" s="680" t="s">
        <v>128</v>
      </c>
      <c r="D16" s="677"/>
      <c r="E16" s="92"/>
      <c r="F16" s="92"/>
      <c r="G16" s="92"/>
      <c r="H16" s="92"/>
      <c r="I16" s="92"/>
      <c r="J16" s="92"/>
      <c r="K16" s="92"/>
      <c r="L16" s="92"/>
      <c r="M16" s="92"/>
      <c r="N16" s="92"/>
      <c r="O16" s="548">
        <f t="shared" si="1"/>
        <v>0</v>
      </c>
      <c r="P16" s="476"/>
      <c r="Q16" s="250"/>
      <c r="R16" s="232"/>
      <c r="S16" s="382"/>
      <c r="U16" s="6"/>
      <c r="V16" s="6"/>
      <c r="W16" s="6"/>
      <c r="X16" s="6"/>
      <c r="Y16" s="6"/>
    </row>
    <row r="17" spans="1:27" s="4" customFormat="1" ht="15" customHeight="1" x14ac:dyDescent="0.2">
      <c r="A17" s="382"/>
      <c r="B17" s="382"/>
      <c r="C17" s="382"/>
      <c r="D17" s="382"/>
      <c r="E17" s="382"/>
      <c r="F17" s="382"/>
      <c r="G17" s="382"/>
      <c r="H17" s="382"/>
      <c r="I17" s="382"/>
      <c r="J17" s="382"/>
      <c r="K17" s="382"/>
      <c r="L17" s="382"/>
      <c r="M17" s="382"/>
      <c r="N17" s="382"/>
      <c r="O17" s="241"/>
      <c r="P17" s="477"/>
      <c r="Q17" s="241"/>
      <c r="R17" s="232"/>
      <c r="S17" s="382"/>
      <c r="U17" s="6"/>
      <c r="V17" s="6"/>
      <c r="W17" s="6"/>
      <c r="X17" s="6"/>
      <c r="Y17" s="6"/>
    </row>
    <row r="18" spans="1:27" s="4" customFormat="1" ht="15" customHeight="1" x14ac:dyDescent="0.2">
      <c r="A18" s="712" t="s">
        <v>810</v>
      </c>
      <c r="B18" s="713"/>
      <c r="C18" s="630" t="s">
        <v>538</v>
      </c>
      <c r="D18" s="687"/>
      <c r="E18" s="500" t="s">
        <v>114</v>
      </c>
      <c r="F18" s="500" t="s">
        <v>503</v>
      </c>
      <c r="G18" s="500" t="s">
        <v>504</v>
      </c>
      <c r="H18" s="500" t="s">
        <v>505</v>
      </c>
      <c r="I18" s="500" t="s">
        <v>506</v>
      </c>
      <c r="J18" s="500" t="s">
        <v>507</v>
      </c>
      <c r="K18" s="500" t="s">
        <v>508</v>
      </c>
      <c r="L18" s="500" t="s">
        <v>509</v>
      </c>
      <c r="M18" s="500" t="s">
        <v>510</v>
      </c>
      <c r="N18" s="500" t="s">
        <v>511</v>
      </c>
      <c r="O18" s="475" t="s">
        <v>423</v>
      </c>
      <c r="P18" s="476"/>
      <c r="Q18" s="250"/>
      <c r="R18" s="232"/>
      <c r="S18" s="382"/>
      <c r="U18" s="6"/>
      <c r="V18" s="6"/>
      <c r="W18" s="6"/>
      <c r="X18" s="6"/>
      <c r="Y18" s="6"/>
    </row>
    <row r="19" spans="1:27" s="4" customFormat="1" ht="15" customHeight="1" x14ac:dyDescent="0.2">
      <c r="A19" s="714"/>
      <c r="B19" s="715"/>
      <c r="C19" s="630" t="s">
        <v>535</v>
      </c>
      <c r="D19" s="687"/>
      <c r="E19" s="9">
        <f>SUM(E20:E24)</f>
        <v>0</v>
      </c>
      <c r="F19" s="9">
        <f t="shared" ref="F19:N19" si="2">SUM(F20:F24)</f>
        <v>0</v>
      </c>
      <c r="G19" s="9">
        <f t="shared" si="2"/>
        <v>0</v>
      </c>
      <c r="H19" s="9">
        <f t="shared" si="2"/>
        <v>0</v>
      </c>
      <c r="I19" s="9">
        <f t="shared" si="2"/>
        <v>0</v>
      </c>
      <c r="J19" s="9">
        <f t="shared" si="2"/>
        <v>0</v>
      </c>
      <c r="K19" s="9">
        <f t="shared" si="2"/>
        <v>0</v>
      </c>
      <c r="L19" s="9">
        <f t="shared" si="2"/>
        <v>0</v>
      </c>
      <c r="M19" s="9">
        <f t="shared" si="2"/>
        <v>0</v>
      </c>
      <c r="N19" s="9">
        <f t="shared" si="2"/>
        <v>0</v>
      </c>
      <c r="O19" s="475">
        <f t="shared" ref="O19" si="3">E19+F19+G19+H19+I19+J19+K19+L19+M19+N19</f>
        <v>0</v>
      </c>
      <c r="P19" s="476"/>
      <c r="Q19" s="250"/>
      <c r="R19" s="232"/>
      <c r="S19" s="382"/>
      <c r="U19" s="6"/>
      <c r="V19" s="6"/>
      <c r="W19" s="6"/>
      <c r="X19" s="6"/>
      <c r="Y19" s="6"/>
    </row>
    <row r="20" spans="1:27" s="4" customFormat="1" ht="15" customHeight="1" x14ac:dyDescent="0.2">
      <c r="A20" s="714"/>
      <c r="B20" s="715"/>
      <c r="C20" s="680" t="s">
        <v>532</v>
      </c>
      <c r="D20" s="677"/>
      <c r="E20" s="92"/>
      <c r="F20" s="92"/>
      <c r="G20" s="92"/>
      <c r="H20" s="92"/>
      <c r="I20" s="92"/>
      <c r="J20" s="92"/>
      <c r="K20" s="92"/>
      <c r="L20" s="92"/>
      <c r="M20" s="92"/>
      <c r="N20" s="92"/>
      <c r="O20" s="548">
        <f>SUM(E20:N20)</f>
        <v>0</v>
      </c>
      <c r="P20" s="476"/>
      <c r="Q20" s="250"/>
      <c r="R20" s="232"/>
      <c r="S20" s="382"/>
      <c r="U20" s="6"/>
      <c r="V20" s="6"/>
      <c r="W20" s="6"/>
      <c r="X20" s="6"/>
      <c r="Y20" s="6"/>
    </row>
    <row r="21" spans="1:27" ht="15" customHeight="1" x14ac:dyDescent="0.2">
      <c r="A21" s="714"/>
      <c r="B21" s="715"/>
      <c r="C21" s="680" t="s">
        <v>533</v>
      </c>
      <c r="D21" s="677"/>
      <c r="E21" s="92"/>
      <c r="F21" s="92"/>
      <c r="G21" s="92"/>
      <c r="H21" s="92"/>
      <c r="I21" s="92"/>
      <c r="J21" s="92"/>
      <c r="K21" s="92"/>
      <c r="L21" s="92"/>
      <c r="M21" s="92"/>
      <c r="N21" s="92"/>
      <c r="O21" s="548">
        <f t="shared" ref="O21:O24" si="4">SUM(E21:N21)</f>
        <v>0</v>
      </c>
      <c r="P21" s="189"/>
      <c r="Q21" s="115"/>
      <c r="R21" s="103"/>
      <c r="S21" s="4"/>
      <c r="U21" s="6"/>
      <c r="V21" s="6"/>
      <c r="W21" s="6"/>
      <c r="X21" s="6"/>
      <c r="Y21" s="6"/>
    </row>
    <row r="22" spans="1:27" ht="15" customHeight="1" x14ac:dyDescent="0.2">
      <c r="A22" s="714"/>
      <c r="B22" s="715"/>
      <c r="C22" s="680" t="s">
        <v>1086</v>
      </c>
      <c r="D22" s="677"/>
      <c r="E22" s="92"/>
      <c r="F22" s="92"/>
      <c r="G22" s="92"/>
      <c r="H22" s="92"/>
      <c r="I22" s="92"/>
      <c r="J22" s="92"/>
      <c r="K22" s="92"/>
      <c r="L22" s="92"/>
      <c r="M22" s="92"/>
      <c r="N22" s="92"/>
      <c r="O22" s="548">
        <f t="shared" si="4"/>
        <v>0</v>
      </c>
      <c r="P22" s="189"/>
      <c r="Q22" s="115"/>
      <c r="R22" s="103"/>
      <c r="S22" s="4"/>
      <c r="U22" s="6"/>
      <c r="V22" s="6"/>
      <c r="W22" s="6"/>
      <c r="X22" s="6"/>
      <c r="Y22" s="6"/>
    </row>
    <row r="23" spans="1:27" ht="15" customHeight="1" x14ac:dyDescent="0.2">
      <c r="A23" s="714"/>
      <c r="B23" s="715"/>
      <c r="C23" s="680" t="s">
        <v>534</v>
      </c>
      <c r="D23" s="677"/>
      <c r="E23" s="92"/>
      <c r="F23" s="92"/>
      <c r="G23" s="92"/>
      <c r="H23" s="92"/>
      <c r="I23" s="92"/>
      <c r="J23" s="92"/>
      <c r="K23" s="92"/>
      <c r="L23" s="92"/>
      <c r="M23" s="92"/>
      <c r="N23" s="92"/>
      <c r="O23" s="548">
        <f t="shared" si="4"/>
        <v>0</v>
      </c>
      <c r="P23" s="189"/>
      <c r="Q23" s="115"/>
      <c r="R23" s="103"/>
      <c r="S23" s="4"/>
      <c r="U23" s="6"/>
      <c r="V23" s="6"/>
      <c r="W23" s="6"/>
      <c r="X23" s="6"/>
      <c r="Y23" s="6"/>
    </row>
    <row r="24" spans="1:27" ht="15" customHeight="1" x14ac:dyDescent="0.2">
      <c r="A24" s="716"/>
      <c r="B24" s="717"/>
      <c r="C24" s="680" t="s">
        <v>128</v>
      </c>
      <c r="D24" s="677"/>
      <c r="E24" s="92"/>
      <c r="F24" s="92"/>
      <c r="G24" s="92"/>
      <c r="H24" s="92"/>
      <c r="I24" s="92"/>
      <c r="J24" s="92"/>
      <c r="K24" s="92"/>
      <c r="L24" s="92"/>
      <c r="M24" s="92"/>
      <c r="N24" s="92"/>
      <c r="O24" s="548">
        <f t="shared" si="4"/>
        <v>0</v>
      </c>
      <c r="P24" s="189"/>
      <c r="Q24" s="115"/>
      <c r="R24" s="103"/>
      <c r="S24" s="4"/>
      <c r="U24" s="6"/>
      <c r="V24" s="6"/>
      <c r="W24" s="6"/>
      <c r="X24" s="6"/>
      <c r="Y24" s="6"/>
    </row>
    <row r="25" spans="1:27" ht="15" customHeight="1" x14ac:dyDescent="0.2">
      <c r="A25" s="4"/>
      <c r="B25" s="4"/>
      <c r="C25" s="4"/>
      <c r="D25" s="4"/>
      <c r="E25" s="4"/>
      <c r="F25" s="4"/>
      <c r="G25" s="4"/>
      <c r="H25" s="4"/>
      <c r="I25" s="4"/>
      <c r="J25" s="4"/>
      <c r="K25" s="4"/>
      <c r="L25" s="4"/>
      <c r="M25" s="4"/>
      <c r="N25" s="4"/>
      <c r="O25" s="115"/>
      <c r="P25" s="189"/>
      <c r="Q25" s="189"/>
      <c r="R25" s="189"/>
      <c r="S25" s="189"/>
      <c r="U25" s="6"/>
      <c r="V25" s="6"/>
      <c r="W25" s="6"/>
      <c r="X25" s="6"/>
      <c r="Y25" s="6"/>
    </row>
    <row r="26" spans="1:27" s="4" customFormat="1" ht="15" customHeight="1" x14ac:dyDescent="0.2">
      <c r="A26" s="712" t="s">
        <v>811</v>
      </c>
      <c r="B26" s="713"/>
      <c r="C26" s="630" t="s">
        <v>538</v>
      </c>
      <c r="D26" s="687"/>
      <c r="E26" s="500" t="s">
        <v>114</v>
      </c>
      <c r="F26" s="500" t="s">
        <v>503</v>
      </c>
      <c r="G26" s="500" t="s">
        <v>504</v>
      </c>
      <c r="H26" s="500" t="s">
        <v>505</v>
      </c>
      <c r="I26" s="500" t="s">
        <v>506</v>
      </c>
      <c r="J26" s="500" t="s">
        <v>507</v>
      </c>
      <c r="K26" s="500" t="s">
        <v>508</v>
      </c>
      <c r="L26" s="500" t="s">
        <v>509</v>
      </c>
      <c r="M26" s="500" t="s">
        <v>510</v>
      </c>
      <c r="N26" s="500" t="s">
        <v>511</v>
      </c>
      <c r="O26" s="475" t="s">
        <v>423</v>
      </c>
      <c r="P26" s="476"/>
      <c r="Q26" s="476"/>
      <c r="R26" s="476"/>
      <c r="S26" s="476"/>
      <c r="T26" s="98"/>
      <c r="U26" s="14"/>
      <c r="V26" s="14"/>
      <c r="W26" s="14"/>
      <c r="X26" s="14"/>
      <c r="Y26" s="14"/>
      <c r="Z26" s="98"/>
      <c r="AA26" s="98"/>
    </row>
    <row r="27" spans="1:27" s="4" customFormat="1" ht="15" customHeight="1" x14ac:dyDescent="0.2">
      <c r="A27" s="714"/>
      <c r="B27" s="715"/>
      <c r="C27" s="630" t="s">
        <v>539</v>
      </c>
      <c r="D27" s="687"/>
      <c r="E27" s="9">
        <f>E28+E29</f>
        <v>0</v>
      </c>
      <c r="F27" s="9">
        <f t="shared" ref="F27:N27" si="5">F28+F29</f>
        <v>0</v>
      </c>
      <c r="G27" s="9">
        <f t="shared" si="5"/>
        <v>0</v>
      </c>
      <c r="H27" s="9">
        <f t="shared" si="5"/>
        <v>0</v>
      </c>
      <c r="I27" s="9">
        <f t="shared" si="5"/>
        <v>0</v>
      </c>
      <c r="J27" s="9">
        <f t="shared" si="5"/>
        <v>0</v>
      </c>
      <c r="K27" s="9">
        <f t="shared" si="5"/>
        <v>0</v>
      </c>
      <c r="L27" s="9">
        <f t="shared" si="5"/>
        <v>0</v>
      </c>
      <c r="M27" s="9">
        <f>M28+M29</f>
        <v>0</v>
      </c>
      <c r="N27" s="9">
        <f t="shared" si="5"/>
        <v>0</v>
      </c>
      <c r="O27" s="475">
        <f>E27+F27+G27+H27+I27+J27+K27+L27+M27+N27</f>
        <v>0</v>
      </c>
      <c r="P27" s="476"/>
      <c r="Q27" s="189"/>
      <c r="R27" s="189"/>
      <c r="S27" s="98" t="s">
        <v>1144</v>
      </c>
      <c r="T27" s="98"/>
      <c r="U27" s="14"/>
      <c r="V27" s="14"/>
      <c r="W27" s="14"/>
      <c r="X27" s="14"/>
      <c r="Y27" s="14"/>
      <c r="Z27" s="98"/>
      <c r="AA27" s="98"/>
    </row>
    <row r="28" spans="1:27" s="4" customFormat="1" ht="15" customHeight="1" x14ac:dyDescent="0.2">
      <c r="A28" s="714"/>
      <c r="B28" s="715"/>
      <c r="C28" s="680" t="s">
        <v>540</v>
      </c>
      <c r="D28" s="677"/>
      <c r="E28" s="92"/>
      <c r="F28" s="92"/>
      <c r="G28" s="92"/>
      <c r="H28" s="92"/>
      <c r="I28" s="92"/>
      <c r="J28" s="92"/>
      <c r="K28" s="92"/>
      <c r="L28" s="92"/>
      <c r="M28" s="92"/>
      <c r="N28" s="92"/>
      <c r="O28" s="548">
        <f>SUM(E28:N28)</f>
        <v>0</v>
      </c>
      <c r="P28" s="476"/>
      <c r="Q28" s="476"/>
      <c r="R28" s="476"/>
      <c r="S28" s="546" t="s">
        <v>1145</v>
      </c>
      <c r="T28" s="98"/>
      <c r="U28" s="14"/>
      <c r="V28" s="14"/>
      <c r="W28" s="14"/>
      <c r="X28" s="14"/>
      <c r="Y28" s="14"/>
      <c r="Z28" s="98"/>
      <c r="AA28" s="98"/>
    </row>
    <row r="29" spans="1:27" ht="15" customHeight="1" x14ac:dyDescent="0.2">
      <c r="A29" s="716"/>
      <c r="B29" s="717"/>
      <c r="C29" s="680" t="s">
        <v>541</v>
      </c>
      <c r="D29" s="677"/>
      <c r="E29" s="92"/>
      <c r="F29" s="92"/>
      <c r="G29" s="92"/>
      <c r="H29" s="92"/>
      <c r="I29" s="92"/>
      <c r="J29" s="92"/>
      <c r="K29" s="92"/>
      <c r="L29" s="92"/>
      <c r="M29" s="92"/>
      <c r="N29" s="92"/>
      <c r="O29" s="548">
        <f t="shared" ref="O29" si="6">SUM(E29:N29)</f>
        <v>0</v>
      </c>
      <c r="P29" s="189"/>
      <c r="Q29" s="189"/>
      <c r="R29" s="189"/>
      <c r="S29" s="547" t="s">
        <v>1146</v>
      </c>
      <c r="U29" s="6"/>
      <c r="V29" s="6"/>
      <c r="W29" s="6"/>
      <c r="X29" s="6"/>
      <c r="Y29" s="6"/>
    </row>
    <row r="30" spans="1:27" ht="15" customHeight="1" x14ac:dyDescent="0.2">
      <c r="A30" s="4"/>
      <c r="B30" s="4"/>
      <c r="C30" s="4"/>
      <c r="D30" s="4"/>
      <c r="E30" s="4"/>
      <c r="F30" s="4"/>
      <c r="G30" s="4"/>
      <c r="H30" s="4"/>
      <c r="I30" s="4"/>
      <c r="J30" s="4"/>
      <c r="K30" s="4"/>
      <c r="L30" s="4"/>
      <c r="M30" s="4"/>
      <c r="N30" s="15"/>
      <c r="O30" s="115"/>
      <c r="P30" s="189"/>
      <c r="Q30" s="115"/>
      <c r="R30" s="103"/>
      <c r="S30" s="4"/>
      <c r="U30" s="6"/>
      <c r="V30" s="6"/>
      <c r="W30" s="6"/>
      <c r="X30" s="6"/>
      <c r="Y30" s="6"/>
    </row>
    <row r="31" spans="1:27" ht="40.35" customHeight="1" x14ac:dyDescent="0.2">
      <c r="A31" s="630" t="s">
        <v>884</v>
      </c>
      <c r="B31" s="683"/>
      <c r="C31" s="683"/>
      <c r="D31" s="683"/>
      <c r="E31" s="683"/>
      <c r="F31" s="683"/>
      <c r="G31" s="683"/>
      <c r="H31" s="683"/>
      <c r="I31" s="683"/>
      <c r="J31" s="683"/>
      <c r="K31" s="683"/>
      <c r="L31" s="683"/>
      <c r="M31" s="683"/>
      <c r="N31" s="683"/>
      <c r="O31" s="683"/>
      <c r="P31" s="683"/>
      <c r="Q31" s="683"/>
      <c r="R31" s="683"/>
      <c r="S31" s="684"/>
      <c r="U31" s="6"/>
      <c r="V31" s="6"/>
      <c r="W31" s="6"/>
      <c r="X31" s="6"/>
      <c r="Y31" s="6"/>
    </row>
    <row r="32" spans="1:27" ht="15" customHeight="1" x14ac:dyDescent="0.2">
      <c r="A32" s="4"/>
      <c r="B32" s="4"/>
      <c r="C32" s="4"/>
      <c r="D32" s="4"/>
      <c r="E32" s="4"/>
      <c r="F32" s="4"/>
      <c r="G32" s="4"/>
      <c r="H32" s="4"/>
      <c r="I32" s="4"/>
      <c r="J32" s="4"/>
      <c r="K32" s="4"/>
      <c r="L32" s="4"/>
      <c r="M32" s="4"/>
      <c r="N32" s="15"/>
      <c r="O32" s="115"/>
      <c r="P32" s="189"/>
      <c r="Q32" s="115"/>
      <c r="R32" s="103"/>
      <c r="S32" s="4"/>
      <c r="U32" s="6"/>
      <c r="V32" s="6"/>
      <c r="W32" s="6"/>
      <c r="X32" s="6"/>
      <c r="Y32" s="6"/>
    </row>
    <row r="33" spans="1:25" s="293" customFormat="1" ht="40.35" customHeight="1" x14ac:dyDescent="0.2">
      <c r="A33" s="16" t="s">
        <v>522</v>
      </c>
      <c r="B33" s="16" t="s">
        <v>11</v>
      </c>
      <c r="C33" s="178" t="s">
        <v>517</v>
      </c>
      <c r="D33" s="16" t="s">
        <v>969</v>
      </c>
      <c r="E33" s="178" t="s">
        <v>114</v>
      </c>
      <c r="F33" s="178" t="s">
        <v>503</v>
      </c>
      <c r="G33" s="178" t="s">
        <v>504</v>
      </c>
      <c r="H33" s="178" t="s">
        <v>505</v>
      </c>
      <c r="I33" s="178" t="s">
        <v>506</v>
      </c>
      <c r="J33" s="178" t="s">
        <v>507</v>
      </c>
      <c r="K33" s="178" t="s">
        <v>508</v>
      </c>
      <c r="L33" s="178" t="s">
        <v>509</v>
      </c>
      <c r="M33" s="178" t="s">
        <v>510</v>
      </c>
      <c r="N33" s="178" t="s">
        <v>511</v>
      </c>
      <c r="O33" s="315" t="s">
        <v>970</v>
      </c>
      <c r="P33" s="478" t="s">
        <v>820</v>
      </c>
      <c r="Q33" s="315" t="s">
        <v>542</v>
      </c>
      <c r="R33" s="16" t="s">
        <v>968</v>
      </c>
      <c r="S33" s="178" t="s">
        <v>516</v>
      </c>
      <c r="U33" s="294"/>
      <c r="V33" s="294"/>
      <c r="W33" s="294"/>
      <c r="X33" s="294"/>
      <c r="Y33" s="294"/>
    </row>
    <row r="34" spans="1:25" ht="15" customHeight="1" x14ac:dyDescent="0.2">
      <c r="A34" s="4"/>
      <c r="B34" s="4"/>
      <c r="C34" s="4"/>
      <c r="D34" s="4"/>
      <c r="E34" s="4"/>
      <c r="F34" s="4"/>
      <c r="G34" s="4"/>
      <c r="H34" s="4"/>
      <c r="I34" s="4"/>
      <c r="J34" s="4"/>
      <c r="K34" s="4"/>
      <c r="L34" s="4"/>
      <c r="M34" s="4"/>
      <c r="N34" s="4"/>
      <c r="O34" s="115"/>
      <c r="P34" s="189"/>
      <c r="Q34" s="115"/>
      <c r="R34" s="103"/>
      <c r="S34" s="4"/>
    </row>
    <row r="35" spans="1:25" ht="15" customHeight="1" x14ac:dyDescent="0.2">
      <c r="A35" s="19" t="s">
        <v>134</v>
      </c>
      <c r="B35" s="394" t="s">
        <v>290</v>
      </c>
      <c r="C35" s="3"/>
      <c r="D35" s="3"/>
      <c r="E35" s="394"/>
      <c r="F35" s="394"/>
      <c r="G35" s="394"/>
      <c r="H35" s="394"/>
      <c r="I35" s="394"/>
      <c r="J35" s="389"/>
      <c r="K35" s="2"/>
      <c r="L35" s="685"/>
      <c r="M35" s="686"/>
      <c r="N35" s="394"/>
      <c r="O35" s="190"/>
      <c r="P35" s="479"/>
      <c r="Q35" s="190"/>
      <c r="R35" s="128"/>
      <c r="S35" s="390"/>
    </row>
    <row r="36" spans="1:25" ht="15" customHeight="1" x14ac:dyDescent="0.2">
      <c r="A36" s="4"/>
      <c r="B36" s="4"/>
      <c r="C36" s="4"/>
      <c r="D36" s="4"/>
      <c r="E36" s="4"/>
      <c r="F36" s="4"/>
      <c r="G36" s="4"/>
      <c r="H36" s="4"/>
      <c r="I36" s="4"/>
      <c r="J36" s="4"/>
      <c r="K36" s="4"/>
      <c r="L36" s="4"/>
      <c r="M36" s="4"/>
      <c r="N36" s="15"/>
      <c r="O36" s="115"/>
      <c r="P36" s="189"/>
      <c r="Q36" s="115"/>
      <c r="R36" s="173"/>
      <c r="S36" s="4"/>
    </row>
    <row r="37" spans="1:25" ht="15" customHeight="1" x14ac:dyDescent="0.2">
      <c r="A37" s="19" t="s">
        <v>280</v>
      </c>
      <c r="B37" s="40" t="s">
        <v>3</v>
      </c>
      <c r="C37" s="4"/>
      <c r="D37" s="4"/>
      <c r="E37" s="4"/>
      <c r="F37" s="4"/>
      <c r="G37" s="4"/>
      <c r="H37" s="4"/>
      <c r="I37" s="4"/>
      <c r="J37" s="4"/>
      <c r="K37" s="4"/>
      <c r="L37" s="4"/>
      <c r="M37" s="4"/>
      <c r="N37" s="15"/>
      <c r="O37" s="115"/>
      <c r="P37" s="189"/>
      <c r="Q37" s="115"/>
      <c r="R37" s="173"/>
      <c r="S37" s="4"/>
    </row>
    <row r="38" spans="1:25" ht="15" customHeight="1" x14ac:dyDescent="0.2">
      <c r="A38" s="181" t="s">
        <v>281</v>
      </c>
      <c r="B38" s="41" t="s">
        <v>804</v>
      </c>
      <c r="C38" s="20" t="s">
        <v>18</v>
      </c>
      <c r="D38" s="21" t="s">
        <v>815</v>
      </c>
      <c r="E38" s="42"/>
      <c r="F38" s="42"/>
      <c r="G38" s="42"/>
      <c r="H38" s="42"/>
      <c r="I38" s="42"/>
      <c r="J38" s="42"/>
      <c r="K38" s="42"/>
      <c r="L38" s="42"/>
      <c r="M38" s="42"/>
      <c r="N38" s="42"/>
      <c r="O38" s="158">
        <f>O11+O19+O27</f>
        <v>0</v>
      </c>
      <c r="P38" s="194">
        <v>1.3</v>
      </c>
      <c r="Q38" s="194" t="s">
        <v>524</v>
      </c>
      <c r="R38" s="162">
        <f>IF($O$38=0,0,(IF($O$38&lt;=800,O38*P38,920)))</f>
        <v>0</v>
      </c>
      <c r="S38" s="28"/>
    </row>
    <row r="39" spans="1:25" ht="15" customHeight="1" x14ac:dyDescent="0.2">
      <c r="A39" s="24" t="s">
        <v>282</v>
      </c>
      <c r="B39" s="26" t="s">
        <v>949</v>
      </c>
      <c r="C39" s="20" t="s">
        <v>18</v>
      </c>
      <c r="D39" s="21" t="s">
        <v>815</v>
      </c>
      <c r="E39" s="42"/>
      <c r="F39" s="42"/>
      <c r="G39" s="42"/>
      <c r="H39" s="42"/>
      <c r="I39" s="42"/>
      <c r="J39" s="42"/>
      <c r="K39" s="42"/>
      <c r="L39" s="42"/>
      <c r="M39" s="42"/>
      <c r="N39" s="42"/>
      <c r="O39" s="158">
        <f>O11+O19+O27</f>
        <v>0</v>
      </c>
      <c r="P39" s="194">
        <v>0.3</v>
      </c>
      <c r="Q39" s="194" t="s">
        <v>524</v>
      </c>
      <c r="R39" s="162">
        <f>IF($O$38=0,0,(IF($O$38&lt;=800,O39*P39,240)))</f>
        <v>0</v>
      </c>
      <c r="S39" s="28"/>
    </row>
    <row r="40" spans="1:25" ht="15" customHeight="1" x14ac:dyDescent="0.2">
      <c r="A40" s="20" t="s">
        <v>283</v>
      </c>
      <c r="B40" s="21" t="s">
        <v>1207</v>
      </c>
      <c r="C40" s="20" t="s">
        <v>71</v>
      </c>
      <c r="D40" s="21" t="s">
        <v>121</v>
      </c>
      <c r="E40" s="42"/>
      <c r="F40" s="42"/>
      <c r="G40" s="42"/>
      <c r="H40" s="42"/>
      <c r="I40" s="42"/>
      <c r="J40" s="42"/>
      <c r="K40" s="42"/>
      <c r="L40" s="42"/>
      <c r="M40" s="42"/>
      <c r="N40" s="42"/>
      <c r="O40" s="158">
        <f xml:space="preserve"> IF($O$11+$O$19+$O$27&gt;0,8,0)</f>
        <v>0</v>
      </c>
      <c r="P40" s="194" t="s">
        <v>524</v>
      </c>
      <c r="Q40" s="194">
        <v>2</v>
      </c>
      <c r="R40" s="287">
        <f>O40*Q40</f>
        <v>0</v>
      </c>
      <c r="S40" s="142"/>
    </row>
    <row r="41" spans="1:25" ht="15" customHeight="1" x14ac:dyDescent="0.2">
      <c r="A41" s="20" t="s">
        <v>284</v>
      </c>
      <c r="B41" s="26" t="s">
        <v>1208</v>
      </c>
      <c r="C41" s="20" t="s">
        <v>71</v>
      </c>
      <c r="D41" s="21" t="s">
        <v>121</v>
      </c>
      <c r="E41" s="42"/>
      <c r="F41" s="42"/>
      <c r="G41" s="42"/>
      <c r="H41" s="42"/>
      <c r="I41" s="42"/>
      <c r="J41" s="42"/>
      <c r="K41" s="42"/>
      <c r="L41" s="42"/>
      <c r="M41" s="42"/>
      <c r="N41" s="42"/>
      <c r="O41" s="158">
        <f xml:space="preserve"> IF($O$11+$O$19+$O$27&gt;0,1,0)</f>
        <v>0</v>
      </c>
      <c r="P41" s="194" t="s">
        <v>524</v>
      </c>
      <c r="Q41" s="194">
        <v>4</v>
      </c>
      <c r="R41" s="287">
        <f>O41*Q41</f>
        <v>0</v>
      </c>
      <c r="S41" s="28"/>
    </row>
    <row r="42" spans="1:25" ht="15" customHeight="1" x14ac:dyDescent="0.2">
      <c r="A42" s="4"/>
      <c r="B42" s="4"/>
      <c r="C42" s="4"/>
      <c r="D42" s="4"/>
      <c r="E42" s="107"/>
      <c r="F42" s="107"/>
      <c r="G42" s="107"/>
      <c r="H42" s="107"/>
      <c r="I42" s="107"/>
      <c r="J42" s="107"/>
      <c r="K42" s="107"/>
      <c r="L42" s="107"/>
      <c r="M42" s="107"/>
      <c r="N42" s="520"/>
      <c r="O42" s="161"/>
      <c r="P42" s="189"/>
      <c r="Q42" s="189"/>
      <c r="R42" s="173"/>
      <c r="S42" s="382"/>
    </row>
    <row r="43" spans="1:25" ht="15" customHeight="1" x14ac:dyDescent="0.2">
      <c r="A43" s="19" t="s">
        <v>337</v>
      </c>
      <c r="B43" s="40" t="s">
        <v>88</v>
      </c>
      <c r="C43" s="4"/>
      <c r="D43" s="4"/>
      <c r="E43" s="107"/>
      <c r="F43" s="107"/>
      <c r="G43" s="107"/>
      <c r="H43" s="107"/>
      <c r="I43" s="107"/>
      <c r="J43" s="107"/>
      <c r="K43" s="107"/>
      <c r="L43" s="107"/>
      <c r="M43" s="107"/>
      <c r="N43" s="520"/>
      <c r="O43" s="161"/>
      <c r="P43" s="189"/>
      <c r="Q43" s="189"/>
      <c r="R43" s="173"/>
      <c r="S43" s="382"/>
    </row>
    <row r="44" spans="1:25" ht="15" customHeight="1" x14ac:dyDescent="0.2">
      <c r="A44" s="20" t="s">
        <v>344</v>
      </c>
      <c r="B44" s="21" t="s">
        <v>89</v>
      </c>
      <c r="C44" s="20" t="s">
        <v>31</v>
      </c>
      <c r="D44" s="21" t="s">
        <v>121</v>
      </c>
      <c r="E44" s="42"/>
      <c r="F44" s="42"/>
      <c r="G44" s="42"/>
      <c r="H44" s="42"/>
      <c r="I44" s="42"/>
      <c r="J44" s="42"/>
      <c r="K44" s="42"/>
      <c r="L44" s="42"/>
      <c r="M44" s="42"/>
      <c r="N44" s="42"/>
      <c r="O44" s="158">
        <f>O11+O19+O27</f>
        <v>0</v>
      </c>
      <c r="P44" s="194" t="s">
        <v>524</v>
      </c>
      <c r="Q44" s="194">
        <v>15</v>
      </c>
      <c r="R44" s="162">
        <f xml:space="preserve"> IF($O$50=0,0,(IF($O$50&lt;400,Q44,(Q44/400*($O$50*1.1)))))</f>
        <v>0</v>
      </c>
      <c r="S44" s="142"/>
    </row>
    <row r="45" spans="1:25" ht="15" customHeight="1" x14ac:dyDescent="0.2">
      <c r="A45" s="20" t="s">
        <v>345</v>
      </c>
      <c r="B45" s="21" t="s">
        <v>91</v>
      </c>
      <c r="C45" s="20" t="s">
        <v>31</v>
      </c>
      <c r="D45" s="21" t="s">
        <v>121</v>
      </c>
      <c r="E45" s="42"/>
      <c r="F45" s="42"/>
      <c r="G45" s="42"/>
      <c r="H45" s="42"/>
      <c r="I45" s="42"/>
      <c r="J45" s="42"/>
      <c r="K45" s="42"/>
      <c r="L45" s="42"/>
      <c r="M45" s="42"/>
      <c r="N45" s="42"/>
      <c r="O45" s="158">
        <f>O11+O19+O27</f>
        <v>0</v>
      </c>
      <c r="P45" s="194" t="s">
        <v>524</v>
      </c>
      <c r="Q45" s="194">
        <v>20</v>
      </c>
      <c r="R45" s="162">
        <f>IF($O$45=0,0,(IF($O$45&lt;400,Q45,(Q45/400*($O$45)*1.5))))</f>
        <v>0</v>
      </c>
      <c r="S45" s="142"/>
    </row>
    <row r="46" spans="1:25" ht="15" customHeight="1" x14ac:dyDescent="0.2">
      <c r="A46" s="20" t="s">
        <v>367</v>
      </c>
      <c r="B46" s="21" t="s">
        <v>90</v>
      </c>
      <c r="C46" s="20" t="s">
        <v>31</v>
      </c>
      <c r="D46" s="21" t="s">
        <v>121</v>
      </c>
      <c r="E46" s="42"/>
      <c r="F46" s="42"/>
      <c r="G46" s="42"/>
      <c r="H46" s="42"/>
      <c r="I46" s="42"/>
      <c r="J46" s="42"/>
      <c r="K46" s="42"/>
      <c r="L46" s="42"/>
      <c r="M46" s="42"/>
      <c r="N46" s="42"/>
      <c r="O46" s="158">
        <f>O11+O19+O27</f>
        <v>0</v>
      </c>
      <c r="P46" s="194" t="s">
        <v>524</v>
      </c>
      <c r="Q46" s="194">
        <v>25</v>
      </c>
      <c r="R46" s="162">
        <f xml:space="preserve"> IF($O$46=0,0,(IF($O$46&lt;400,Q46,(Q46/400*($O$46))*1.4)))</f>
        <v>0</v>
      </c>
      <c r="S46" s="142"/>
    </row>
    <row r="47" spans="1:25" ht="15" customHeight="1" x14ac:dyDescent="0.2">
      <c r="A47" s="20" t="s">
        <v>368</v>
      </c>
      <c r="B47" s="21" t="s">
        <v>92</v>
      </c>
      <c r="C47" s="20" t="s">
        <v>31</v>
      </c>
      <c r="D47" s="21" t="s">
        <v>121</v>
      </c>
      <c r="E47" s="42"/>
      <c r="F47" s="42"/>
      <c r="G47" s="42"/>
      <c r="H47" s="42"/>
      <c r="I47" s="42"/>
      <c r="J47" s="42"/>
      <c r="K47" s="42"/>
      <c r="L47" s="42"/>
      <c r="M47" s="42"/>
      <c r="N47" s="42"/>
      <c r="O47" s="158">
        <f>O11+O19+O27</f>
        <v>0</v>
      </c>
      <c r="P47" s="194" t="s">
        <v>524</v>
      </c>
      <c r="Q47" s="194">
        <v>35</v>
      </c>
      <c r="R47" s="162">
        <f xml:space="preserve"> IF($O$46=0,0,(IF($O$46&lt;400,Q47,(Q47/400*($O$46))*1)))</f>
        <v>0</v>
      </c>
      <c r="S47" s="142"/>
    </row>
    <row r="48" spans="1:25" ht="15" customHeight="1" x14ac:dyDescent="0.2">
      <c r="A48" s="4"/>
      <c r="B48" s="4"/>
      <c r="C48" s="4"/>
      <c r="D48" s="4"/>
      <c r="E48" s="107"/>
      <c r="F48" s="107"/>
      <c r="G48" s="107"/>
      <c r="H48" s="107"/>
      <c r="I48" s="107"/>
      <c r="J48" s="107"/>
      <c r="K48" s="107"/>
      <c r="L48" s="107"/>
      <c r="M48" s="107"/>
      <c r="N48" s="520"/>
      <c r="O48" s="161"/>
      <c r="P48" s="189"/>
      <c r="Q48" s="189"/>
      <c r="R48" s="173"/>
      <c r="S48" s="382"/>
    </row>
    <row r="49" spans="1:19" ht="15" customHeight="1" x14ac:dyDescent="0.2">
      <c r="A49" s="19" t="s">
        <v>338</v>
      </c>
      <c r="B49" s="40" t="s">
        <v>93</v>
      </c>
      <c r="C49" s="4"/>
      <c r="D49" s="4"/>
      <c r="E49" s="107"/>
      <c r="F49" s="107"/>
      <c r="G49" s="107"/>
      <c r="H49" s="107"/>
      <c r="I49" s="107"/>
      <c r="J49" s="107"/>
      <c r="K49" s="107"/>
      <c r="L49" s="107"/>
      <c r="M49" s="107"/>
      <c r="N49" s="520"/>
      <c r="O49" s="161"/>
      <c r="P49" s="189"/>
      <c r="Q49" s="189"/>
      <c r="R49" s="173"/>
      <c r="S49" s="382"/>
    </row>
    <row r="50" spans="1:19" ht="15" customHeight="1" x14ac:dyDescent="0.2">
      <c r="A50" s="20" t="s">
        <v>346</v>
      </c>
      <c r="B50" s="21" t="s">
        <v>94</v>
      </c>
      <c r="C50" s="20" t="s">
        <v>32</v>
      </c>
      <c r="D50" s="21" t="s">
        <v>121</v>
      </c>
      <c r="E50" s="42"/>
      <c r="F50" s="42"/>
      <c r="G50" s="42"/>
      <c r="H50" s="42"/>
      <c r="I50" s="42"/>
      <c r="J50" s="42"/>
      <c r="K50" s="42"/>
      <c r="L50" s="42"/>
      <c r="M50" s="42"/>
      <c r="N50" s="42"/>
      <c r="O50" s="158">
        <f>O11+O19+O27</f>
        <v>0</v>
      </c>
      <c r="P50" s="194" t="s">
        <v>524</v>
      </c>
      <c r="Q50" s="194">
        <v>15</v>
      </c>
      <c r="R50" s="162">
        <f xml:space="preserve"> IF($O$50=0,0,(IF($O$50&lt;400,Q50,(Q50/400*($O$50)))))</f>
        <v>0</v>
      </c>
      <c r="S50" s="142"/>
    </row>
    <row r="51" spans="1:19" ht="15" customHeight="1" x14ac:dyDescent="0.2">
      <c r="A51" s="20" t="s">
        <v>347</v>
      </c>
      <c r="B51" s="21" t="s">
        <v>76</v>
      </c>
      <c r="C51" s="20" t="s">
        <v>32</v>
      </c>
      <c r="D51" s="21" t="s">
        <v>121</v>
      </c>
      <c r="E51" s="42"/>
      <c r="F51" s="42"/>
      <c r="G51" s="42"/>
      <c r="H51" s="42"/>
      <c r="I51" s="42"/>
      <c r="J51" s="42"/>
      <c r="K51" s="42"/>
      <c r="L51" s="42"/>
      <c r="M51" s="42"/>
      <c r="N51" s="42"/>
      <c r="O51" s="158">
        <f>O11+O19+O27</f>
        <v>0</v>
      </c>
      <c r="P51" s="194" t="s">
        <v>524</v>
      </c>
      <c r="Q51" s="194">
        <v>15</v>
      </c>
      <c r="R51" s="162">
        <f xml:space="preserve"> IF($O$50=0,0,(IF($O$50&lt;400,Q51,(Q51/400*($O$50)))))</f>
        <v>0</v>
      </c>
      <c r="S51" s="142"/>
    </row>
    <row r="52" spans="1:19" ht="15" customHeight="1" x14ac:dyDescent="0.2">
      <c r="A52" s="4"/>
      <c r="B52" s="4"/>
      <c r="C52" s="4"/>
      <c r="D52" s="4"/>
      <c r="E52" s="107"/>
      <c r="F52" s="107"/>
      <c r="G52" s="107"/>
      <c r="H52" s="107"/>
      <c r="I52" s="107"/>
      <c r="J52" s="107"/>
      <c r="K52" s="107"/>
      <c r="L52" s="107"/>
      <c r="M52" s="107"/>
      <c r="N52" s="520"/>
      <c r="O52" s="161"/>
      <c r="P52" s="189"/>
      <c r="Q52" s="193"/>
      <c r="R52" s="173"/>
      <c r="S52" s="382"/>
    </row>
    <row r="53" spans="1:19" ht="15" customHeight="1" x14ac:dyDescent="0.2">
      <c r="A53" s="19" t="s">
        <v>339</v>
      </c>
      <c r="B53" s="40" t="s">
        <v>82</v>
      </c>
      <c r="C53" s="4"/>
      <c r="D53" s="4"/>
      <c r="E53" s="107"/>
      <c r="F53" s="107"/>
      <c r="G53" s="107"/>
      <c r="H53" s="107"/>
      <c r="I53" s="107"/>
      <c r="J53" s="107"/>
      <c r="K53" s="107"/>
      <c r="L53" s="107"/>
      <c r="M53" s="107"/>
      <c r="N53" s="520"/>
      <c r="O53" s="161"/>
      <c r="P53" s="189"/>
      <c r="Q53" s="193"/>
      <c r="R53" s="173"/>
      <c r="S53" s="382"/>
    </row>
    <row r="54" spans="1:19" ht="15" customHeight="1" x14ac:dyDescent="0.2">
      <c r="A54" s="20" t="s">
        <v>348</v>
      </c>
      <c r="B54" s="21" t="s">
        <v>219</v>
      </c>
      <c r="C54" s="20" t="s">
        <v>32</v>
      </c>
      <c r="D54" s="21" t="s">
        <v>121</v>
      </c>
      <c r="E54" s="42"/>
      <c r="F54" s="42"/>
      <c r="G54" s="42"/>
      <c r="H54" s="42"/>
      <c r="I54" s="42"/>
      <c r="J54" s="42"/>
      <c r="K54" s="42"/>
      <c r="L54" s="42"/>
      <c r="M54" s="42"/>
      <c r="N54" s="42"/>
      <c r="O54" s="158">
        <f>O11+O19+O27</f>
        <v>0</v>
      </c>
      <c r="P54" s="194" t="s">
        <v>524</v>
      </c>
      <c r="Q54" s="194">
        <v>10</v>
      </c>
      <c r="R54" s="162">
        <f xml:space="preserve"> IF($O$54=0,0,(IF($O$54&lt;225,Q54,(Q54/400*($O$54))*1.7)))</f>
        <v>0</v>
      </c>
      <c r="S54" s="142"/>
    </row>
    <row r="55" spans="1:19" ht="15" customHeight="1" x14ac:dyDescent="0.2">
      <c r="A55" s="20" t="s">
        <v>349</v>
      </c>
      <c r="B55" s="21" t="s">
        <v>83</v>
      </c>
      <c r="C55" s="20" t="s">
        <v>137</v>
      </c>
      <c r="D55" s="21" t="s">
        <v>552</v>
      </c>
      <c r="E55" s="42"/>
      <c r="F55" s="42"/>
      <c r="G55" s="42"/>
      <c r="H55" s="42"/>
      <c r="I55" s="42"/>
      <c r="J55" s="42"/>
      <c r="K55" s="42"/>
      <c r="L55" s="42"/>
      <c r="M55" s="42"/>
      <c r="N55" s="42"/>
      <c r="O55" s="158">
        <f>O11+O19+O27</f>
        <v>0</v>
      </c>
      <c r="P55" s="194" t="s">
        <v>524</v>
      </c>
      <c r="Q55" s="194">
        <v>5</v>
      </c>
      <c r="R55" s="162">
        <f xml:space="preserve"> IF($O$55=0,0,(IF($O$55&lt;225,Q55,(Q55/225*($O$55))*1.05)))</f>
        <v>0</v>
      </c>
      <c r="S55" s="142"/>
    </row>
    <row r="56" spans="1:19" ht="15" customHeight="1" x14ac:dyDescent="0.2">
      <c r="A56" s="4"/>
      <c r="B56" s="4"/>
      <c r="C56" s="4"/>
      <c r="D56" s="4"/>
      <c r="E56" s="107"/>
      <c r="F56" s="107"/>
      <c r="G56" s="107"/>
      <c r="H56" s="107"/>
      <c r="I56" s="107"/>
      <c r="J56" s="107"/>
      <c r="K56" s="107"/>
      <c r="L56" s="107"/>
      <c r="M56" s="107"/>
      <c r="N56" s="520"/>
      <c r="O56" s="161"/>
      <c r="P56" s="189"/>
      <c r="Q56" s="193"/>
      <c r="R56" s="173"/>
      <c r="S56" s="382"/>
    </row>
    <row r="57" spans="1:19" ht="15" customHeight="1" x14ac:dyDescent="0.2">
      <c r="A57" s="19" t="s">
        <v>340</v>
      </c>
      <c r="B57" s="40" t="s">
        <v>84</v>
      </c>
      <c r="C57" s="4"/>
      <c r="D57" s="4"/>
      <c r="E57" s="107"/>
      <c r="F57" s="107"/>
      <c r="G57" s="107"/>
      <c r="H57" s="107"/>
      <c r="I57" s="107"/>
      <c r="J57" s="107"/>
      <c r="K57" s="107"/>
      <c r="L57" s="107"/>
      <c r="M57" s="107"/>
      <c r="N57" s="520"/>
      <c r="O57" s="161"/>
      <c r="P57" s="189"/>
      <c r="Q57" s="193"/>
      <c r="R57" s="173"/>
      <c r="S57" s="382"/>
    </row>
    <row r="58" spans="1:19" ht="15" customHeight="1" x14ac:dyDescent="0.2">
      <c r="A58" s="20" t="s">
        <v>350</v>
      </c>
      <c r="B58" s="21" t="s">
        <v>217</v>
      </c>
      <c r="C58" s="20" t="s">
        <v>32</v>
      </c>
      <c r="D58" s="21" t="s">
        <v>121</v>
      </c>
      <c r="E58" s="42"/>
      <c r="F58" s="42"/>
      <c r="G58" s="42"/>
      <c r="H58" s="42"/>
      <c r="I58" s="42"/>
      <c r="J58" s="42"/>
      <c r="K58" s="42"/>
      <c r="L58" s="42"/>
      <c r="M58" s="42"/>
      <c r="N58" s="42"/>
      <c r="O58" s="158">
        <f>O11+O19+O27</f>
        <v>0</v>
      </c>
      <c r="P58" s="194" t="s">
        <v>524</v>
      </c>
      <c r="Q58" s="194">
        <v>16</v>
      </c>
      <c r="R58" s="162">
        <f xml:space="preserve"> IF($O$58=0,0,(IF($O$58&lt;=225,Q58,(Q58/225*($O$58))*1.1)))</f>
        <v>0</v>
      </c>
      <c r="S58" s="142"/>
    </row>
    <row r="59" spans="1:19" ht="15" customHeight="1" x14ac:dyDescent="0.2">
      <c r="A59" s="20" t="s">
        <v>351</v>
      </c>
      <c r="B59" s="21" t="s">
        <v>218</v>
      </c>
      <c r="C59" s="20" t="s">
        <v>32</v>
      </c>
      <c r="D59" s="21" t="s">
        <v>121</v>
      </c>
      <c r="E59" s="42"/>
      <c r="F59" s="42"/>
      <c r="G59" s="42"/>
      <c r="H59" s="42"/>
      <c r="I59" s="42"/>
      <c r="J59" s="42"/>
      <c r="K59" s="42"/>
      <c r="L59" s="42"/>
      <c r="M59" s="42"/>
      <c r="N59" s="42"/>
      <c r="O59" s="158">
        <f>O11+O19+O27</f>
        <v>0</v>
      </c>
      <c r="P59" s="194" t="s">
        <v>524</v>
      </c>
      <c r="Q59" s="194">
        <v>4</v>
      </c>
      <c r="R59" s="162">
        <f xml:space="preserve"> IF($O$59=0,0,(IF($O$59&lt;=225,Q59,(Q59/225*($O$59))*1.5)))</f>
        <v>0</v>
      </c>
      <c r="S59" s="142"/>
    </row>
    <row r="60" spans="1:19" ht="15" customHeight="1" x14ac:dyDescent="0.2">
      <c r="A60" s="4"/>
      <c r="B60" s="4"/>
      <c r="C60" s="4"/>
      <c r="D60" s="4"/>
      <c r="E60" s="107"/>
      <c r="F60" s="107"/>
      <c r="G60" s="107"/>
      <c r="H60" s="107"/>
      <c r="I60" s="107"/>
      <c r="J60" s="107"/>
      <c r="K60" s="107"/>
      <c r="L60" s="107"/>
      <c r="M60" s="107"/>
      <c r="N60" s="520"/>
      <c r="O60" s="161"/>
      <c r="P60" s="189"/>
      <c r="Q60" s="193"/>
      <c r="R60" s="173"/>
      <c r="S60" s="382"/>
    </row>
    <row r="61" spans="1:19" ht="15" customHeight="1" x14ac:dyDescent="0.2">
      <c r="A61" s="19" t="s">
        <v>341</v>
      </c>
      <c r="B61" s="40" t="s">
        <v>85</v>
      </c>
      <c r="C61" s="4"/>
      <c r="D61" s="4"/>
      <c r="E61" s="107"/>
      <c r="F61" s="107"/>
      <c r="G61" s="107"/>
      <c r="H61" s="107"/>
      <c r="I61" s="107"/>
      <c r="J61" s="107"/>
      <c r="K61" s="107"/>
      <c r="L61" s="107"/>
      <c r="M61" s="107"/>
      <c r="N61" s="520"/>
      <c r="O61" s="161"/>
      <c r="P61" s="189"/>
      <c r="Q61" s="193"/>
      <c r="R61" s="173"/>
      <c r="S61" s="382"/>
    </row>
    <row r="62" spans="1:19" ht="15" customHeight="1" x14ac:dyDescent="0.2">
      <c r="A62" s="20" t="s">
        <v>352</v>
      </c>
      <c r="B62" s="21" t="s">
        <v>1024</v>
      </c>
      <c r="C62" s="20" t="s">
        <v>32</v>
      </c>
      <c r="D62" s="21" t="s">
        <v>121</v>
      </c>
      <c r="E62" s="42"/>
      <c r="F62" s="42"/>
      <c r="G62" s="42"/>
      <c r="H62" s="42"/>
      <c r="I62" s="42"/>
      <c r="J62" s="42"/>
      <c r="K62" s="42"/>
      <c r="L62" s="42"/>
      <c r="M62" s="42"/>
      <c r="N62" s="42"/>
      <c r="O62" s="377"/>
      <c r="P62" s="194" t="s">
        <v>524</v>
      </c>
      <c r="Q62" s="194">
        <v>12</v>
      </c>
      <c r="R62" s="162">
        <f>Q62*O62</f>
        <v>0</v>
      </c>
      <c r="S62" s="142"/>
    </row>
    <row r="63" spans="1:19" ht="15" customHeight="1" x14ac:dyDescent="0.2">
      <c r="A63" s="20" t="s">
        <v>353</v>
      </c>
      <c r="B63" s="21" t="s">
        <v>1025</v>
      </c>
      <c r="C63" s="20" t="s">
        <v>32</v>
      </c>
      <c r="D63" s="21" t="s">
        <v>121</v>
      </c>
      <c r="E63" s="42"/>
      <c r="F63" s="42"/>
      <c r="G63" s="42"/>
      <c r="H63" s="42"/>
      <c r="I63" s="42"/>
      <c r="J63" s="42"/>
      <c r="K63" s="42"/>
      <c r="L63" s="42"/>
      <c r="M63" s="42"/>
      <c r="N63" s="42"/>
      <c r="O63" s="158">
        <f>O11+O19+O27</f>
        <v>0</v>
      </c>
      <c r="P63" s="194" t="s">
        <v>524</v>
      </c>
      <c r="Q63" s="194">
        <v>20</v>
      </c>
      <c r="R63" s="162">
        <f xml:space="preserve"> IF($O$63=0,0,(IF($O$63&lt;250,Q63,(Q63/225*($O$63))*1.15)))</f>
        <v>0</v>
      </c>
      <c r="S63" s="142"/>
    </row>
    <row r="64" spans="1:19" ht="15" customHeight="1" x14ac:dyDescent="0.2">
      <c r="A64" s="20" t="s">
        <v>354</v>
      </c>
      <c r="B64" s="26" t="s">
        <v>127</v>
      </c>
      <c r="C64" s="20" t="s">
        <v>32</v>
      </c>
      <c r="D64" s="21" t="s">
        <v>121</v>
      </c>
      <c r="E64" s="42"/>
      <c r="F64" s="42"/>
      <c r="G64" s="42"/>
      <c r="H64" s="42"/>
      <c r="I64" s="42"/>
      <c r="J64" s="42"/>
      <c r="K64" s="42"/>
      <c r="L64" s="42"/>
      <c r="M64" s="42"/>
      <c r="N64" s="42"/>
      <c r="O64" s="158">
        <f>O11+O19+O27</f>
        <v>0</v>
      </c>
      <c r="P64" s="194" t="s">
        <v>524</v>
      </c>
      <c r="Q64" s="194">
        <v>20</v>
      </c>
      <c r="R64" s="162">
        <f xml:space="preserve"> IF($O$64=0,0,(IF($O$64&lt;250,Q64,(Q64/250*($O$64))*1.25)))</f>
        <v>0</v>
      </c>
      <c r="S64" s="142"/>
    </row>
    <row r="65" spans="1:19" ht="15" customHeight="1" x14ac:dyDescent="0.2">
      <c r="A65" s="20" t="s">
        <v>355</v>
      </c>
      <c r="B65" s="21" t="s">
        <v>1026</v>
      </c>
      <c r="C65" s="20" t="s">
        <v>32</v>
      </c>
      <c r="D65" s="21" t="s">
        <v>121</v>
      </c>
      <c r="E65" s="42"/>
      <c r="F65" s="42"/>
      <c r="G65" s="42"/>
      <c r="H65" s="42"/>
      <c r="I65" s="42"/>
      <c r="J65" s="42"/>
      <c r="K65" s="42"/>
      <c r="L65" s="42"/>
      <c r="M65" s="42"/>
      <c r="N65" s="42"/>
      <c r="O65" s="158">
        <f>O11+O19+O27</f>
        <v>0</v>
      </c>
      <c r="P65" s="194" t="s">
        <v>524</v>
      </c>
      <c r="Q65" s="194">
        <v>6</v>
      </c>
      <c r="R65" s="162">
        <f xml:space="preserve"> IF($O$65=0,0,(IF($O$65&lt;225,Q65,(Q65/225*($O$65))*1.05)))</f>
        <v>0</v>
      </c>
      <c r="S65" s="142"/>
    </row>
    <row r="66" spans="1:19" ht="15" customHeight="1" x14ac:dyDescent="0.2">
      <c r="A66" s="4"/>
      <c r="B66" s="4"/>
      <c r="C66" s="4"/>
      <c r="D66" s="4"/>
      <c r="E66" s="107"/>
      <c r="F66" s="107"/>
      <c r="G66" s="107"/>
      <c r="H66" s="107"/>
      <c r="I66" s="107"/>
      <c r="J66" s="107"/>
      <c r="K66" s="107"/>
      <c r="L66" s="107"/>
      <c r="M66" s="107"/>
      <c r="N66" s="520"/>
      <c r="O66" s="161"/>
      <c r="P66" s="189"/>
      <c r="Q66" s="193"/>
      <c r="R66" s="173"/>
      <c r="S66" s="382"/>
    </row>
    <row r="67" spans="1:19" ht="15" customHeight="1" x14ac:dyDescent="0.2">
      <c r="A67" s="19" t="s">
        <v>342</v>
      </c>
      <c r="B67" s="40" t="s">
        <v>96</v>
      </c>
      <c r="C67" s="4"/>
      <c r="D67" s="4"/>
      <c r="E67" s="107"/>
      <c r="F67" s="107"/>
      <c r="G67" s="107"/>
      <c r="H67" s="107"/>
      <c r="I67" s="107"/>
      <c r="J67" s="107"/>
      <c r="K67" s="107"/>
      <c r="L67" s="107"/>
      <c r="M67" s="107"/>
      <c r="N67" s="520"/>
      <c r="O67" s="161"/>
      <c r="P67" s="189"/>
      <c r="Q67" s="193"/>
      <c r="R67" s="173"/>
      <c r="S67" s="382"/>
    </row>
    <row r="68" spans="1:19" ht="15" customHeight="1" x14ac:dyDescent="0.2">
      <c r="A68" s="20" t="s">
        <v>356</v>
      </c>
      <c r="B68" s="21" t="s">
        <v>659</v>
      </c>
      <c r="C68" s="20" t="s">
        <v>31</v>
      </c>
      <c r="D68" s="21" t="s">
        <v>121</v>
      </c>
      <c r="E68" s="42"/>
      <c r="F68" s="42"/>
      <c r="G68" s="42"/>
      <c r="H68" s="42"/>
      <c r="I68" s="42"/>
      <c r="J68" s="42"/>
      <c r="K68" s="42"/>
      <c r="L68" s="42"/>
      <c r="M68" s="42"/>
      <c r="N68" s="42"/>
      <c r="O68" s="158">
        <f>O11+O19+O27</f>
        <v>0</v>
      </c>
      <c r="P68" s="194" t="s">
        <v>524</v>
      </c>
      <c r="Q68" s="194">
        <v>50</v>
      </c>
      <c r="R68" s="162">
        <f>IF($O$68=0,0,(IF($O$68&lt;225,Q68,(Q68/400*($O$68)))))</f>
        <v>0</v>
      </c>
      <c r="S68" s="142"/>
    </row>
    <row r="69" spans="1:19" ht="15" customHeight="1" x14ac:dyDescent="0.2">
      <c r="A69" s="20" t="s">
        <v>357</v>
      </c>
      <c r="B69" s="21" t="s">
        <v>1027</v>
      </c>
      <c r="C69" s="20" t="s">
        <v>32</v>
      </c>
      <c r="D69" s="21" t="s">
        <v>121</v>
      </c>
      <c r="E69" s="42"/>
      <c r="F69" s="42"/>
      <c r="G69" s="42"/>
      <c r="H69" s="42"/>
      <c r="I69" s="42"/>
      <c r="J69" s="42"/>
      <c r="K69" s="42"/>
      <c r="L69" s="42"/>
      <c r="M69" s="42"/>
      <c r="N69" s="42"/>
      <c r="O69" s="158">
        <f>O11+O19+O27</f>
        <v>0</v>
      </c>
      <c r="P69" s="194" t="s">
        <v>524</v>
      </c>
      <c r="Q69" s="194">
        <v>15</v>
      </c>
      <c r="R69" s="162">
        <f>IF($O$69=0,0,(IF($O$69&lt;225,Q69,(Q69/250*($O$69)))))</f>
        <v>0</v>
      </c>
      <c r="S69" s="142"/>
    </row>
    <row r="70" spans="1:19" ht="15" customHeight="1" x14ac:dyDescent="0.2">
      <c r="A70" s="20" t="s">
        <v>358</v>
      </c>
      <c r="B70" s="21" t="s">
        <v>1116</v>
      </c>
      <c r="C70" s="20" t="s">
        <v>32</v>
      </c>
      <c r="D70" s="21" t="s">
        <v>121</v>
      </c>
      <c r="E70" s="42"/>
      <c r="F70" s="42"/>
      <c r="G70" s="42"/>
      <c r="H70" s="42"/>
      <c r="I70" s="42"/>
      <c r="J70" s="42"/>
      <c r="K70" s="42"/>
      <c r="L70" s="42"/>
      <c r="M70" s="42"/>
      <c r="N70" s="42"/>
      <c r="O70" s="158">
        <f>O11+O19+O27</f>
        <v>0</v>
      </c>
      <c r="P70" s="194" t="s">
        <v>524</v>
      </c>
      <c r="Q70" s="194">
        <v>15</v>
      </c>
      <c r="R70" s="162">
        <f>IF($O$70=0,0,(IF($O$70&lt;400,Q70,(Q70/400*($O$70)))))</f>
        <v>0</v>
      </c>
      <c r="S70" s="142"/>
    </row>
    <row r="71" spans="1:19" ht="15" customHeight="1" x14ac:dyDescent="0.2">
      <c r="A71" s="4"/>
      <c r="B71" s="4"/>
      <c r="C71" s="4"/>
      <c r="D71" s="4"/>
      <c r="E71" s="107"/>
      <c r="F71" s="107"/>
      <c r="G71" s="107"/>
      <c r="H71" s="107"/>
      <c r="I71" s="107"/>
      <c r="J71" s="107"/>
      <c r="K71" s="107"/>
      <c r="L71" s="107"/>
      <c r="M71" s="107"/>
      <c r="N71" s="520"/>
      <c r="O71" s="161"/>
      <c r="P71" s="189"/>
      <c r="Q71" s="189"/>
      <c r="R71" s="173"/>
      <c r="S71" s="382"/>
    </row>
    <row r="72" spans="1:19" ht="15" customHeight="1" x14ac:dyDescent="0.2">
      <c r="A72" s="19" t="s">
        <v>343</v>
      </c>
      <c r="B72" s="40" t="s">
        <v>856</v>
      </c>
      <c r="C72" s="4"/>
      <c r="D72" s="4"/>
      <c r="E72" s="107"/>
      <c r="F72" s="107"/>
      <c r="G72" s="107"/>
      <c r="H72" s="107"/>
      <c r="I72" s="107"/>
      <c r="J72" s="107"/>
      <c r="K72" s="107"/>
      <c r="L72" s="107"/>
      <c r="M72" s="107"/>
      <c r="N72" s="520"/>
      <c r="O72" s="161"/>
      <c r="P72" s="189"/>
      <c r="Q72" s="189"/>
      <c r="R72" s="173"/>
      <c r="S72" s="382"/>
    </row>
    <row r="73" spans="1:19" ht="15" customHeight="1" x14ac:dyDescent="0.2">
      <c r="A73" s="20" t="s">
        <v>359</v>
      </c>
      <c r="B73" s="21" t="s">
        <v>99</v>
      </c>
      <c r="C73" s="20" t="s">
        <v>25</v>
      </c>
      <c r="D73" s="21" t="s">
        <v>121</v>
      </c>
      <c r="E73" s="42"/>
      <c r="F73" s="42"/>
      <c r="G73" s="42"/>
      <c r="H73" s="42"/>
      <c r="I73" s="42"/>
      <c r="J73" s="42"/>
      <c r="K73" s="42"/>
      <c r="L73" s="42"/>
      <c r="M73" s="42"/>
      <c r="N73" s="42"/>
      <c r="O73" s="158">
        <f>O11+O19+O27</f>
        <v>0</v>
      </c>
      <c r="P73" s="194" t="s">
        <v>524</v>
      </c>
      <c r="Q73" s="194">
        <v>14</v>
      </c>
      <c r="R73" s="162">
        <f xml:space="preserve"> IF($O$73&gt;0,14,0)</f>
        <v>0</v>
      </c>
      <c r="S73" s="142"/>
    </row>
    <row r="74" spans="1:19" ht="15" customHeight="1" x14ac:dyDescent="0.2">
      <c r="A74" s="20" t="s">
        <v>360</v>
      </c>
      <c r="B74" s="21" t="s">
        <v>105</v>
      </c>
      <c r="C74" s="20" t="s">
        <v>25</v>
      </c>
      <c r="D74" s="21" t="s">
        <v>121</v>
      </c>
      <c r="E74" s="42"/>
      <c r="F74" s="42"/>
      <c r="G74" s="42"/>
      <c r="H74" s="42"/>
      <c r="I74" s="42"/>
      <c r="J74" s="42"/>
      <c r="K74" s="42"/>
      <c r="L74" s="42"/>
      <c r="M74" s="42"/>
      <c r="N74" s="42"/>
      <c r="O74" s="158">
        <f>O11+O19+O27</f>
        <v>0</v>
      </c>
      <c r="P74" s="194" t="s">
        <v>524</v>
      </c>
      <c r="Q74" s="194">
        <v>14</v>
      </c>
      <c r="R74" s="162">
        <f xml:space="preserve"> IF($O$74&gt;0,14,0)</f>
        <v>0</v>
      </c>
      <c r="S74" s="142"/>
    </row>
    <row r="75" spans="1:19" ht="15" customHeight="1" x14ac:dyDescent="0.2">
      <c r="A75" s="20" t="s">
        <v>361</v>
      </c>
      <c r="B75" s="21" t="s">
        <v>650</v>
      </c>
      <c r="C75" s="20" t="s">
        <v>31</v>
      </c>
      <c r="D75" s="21" t="s">
        <v>121</v>
      </c>
      <c r="E75" s="42"/>
      <c r="F75" s="42"/>
      <c r="G75" s="42"/>
      <c r="H75" s="42"/>
      <c r="I75" s="42"/>
      <c r="J75" s="42"/>
      <c r="K75" s="42"/>
      <c r="L75" s="42"/>
      <c r="M75" s="42"/>
      <c r="N75" s="42"/>
      <c r="O75" s="377"/>
      <c r="P75" s="194" t="s">
        <v>524</v>
      </c>
      <c r="Q75" s="194">
        <v>14</v>
      </c>
      <c r="R75" s="162">
        <f>Q75*O75</f>
        <v>0</v>
      </c>
      <c r="S75" s="142"/>
    </row>
    <row r="76" spans="1:19" ht="15" customHeight="1" x14ac:dyDescent="0.2">
      <c r="A76" s="20" t="s">
        <v>362</v>
      </c>
      <c r="B76" s="21" t="s">
        <v>429</v>
      </c>
      <c r="C76" s="20" t="s">
        <v>71</v>
      </c>
      <c r="D76" s="21" t="s">
        <v>121</v>
      </c>
      <c r="E76" s="42"/>
      <c r="F76" s="42"/>
      <c r="G76" s="42"/>
      <c r="H76" s="42"/>
      <c r="I76" s="42"/>
      <c r="J76" s="42"/>
      <c r="K76" s="42"/>
      <c r="L76" s="42"/>
      <c r="M76" s="42"/>
      <c r="N76" s="42"/>
      <c r="O76" s="158">
        <f xml:space="preserve"> IF($O$11+O19+O27&gt;0,2,0)</f>
        <v>0</v>
      </c>
      <c r="P76" s="194" t="s">
        <v>524</v>
      </c>
      <c r="Q76" s="194">
        <v>15</v>
      </c>
      <c r="R76" s="162">
        <f>Q76*O76</f>
        <v>0</v>
      </c>
      <c r="S76" s="142"/>
    </row>
    <row r="77" spans="1:19" ht="15" customHeight="1" x14ac:dyDescent="0.2">
      <c r="A77" s="20" t="s">
        <v>363</v>
      </c>
      <c r="B77" s="21" t="s">
        <v>885</v>
      </c>
      <c r="C77" s="20" t="s">
        <v>137</v>
      </c>
      <c r="D77" s="21" t="s">
        <v>552</v>
      </c>
      <c r="E77" s="42"/>
      <c r="F77" s="42"/>
      <c r="G77" s="42"/>
      <c r="H77" s="42"/>
      <c r="I77" s="42"/>
      <c r="J77" s="42"/>
      <c r="K77" s="42"/>
      <c r="L77" s="42"/>
      <c r="M77" s="42"/>
      <c r="N77" s="42"/>
      <c r="O77" s="377"/>
      <c r="P77" s="194" t="s">
        <v>524</v>
      </c>
      <c r="Q77" s="194">
        <v>50</v>
      </c>
      <c r="R77" s="297">
        <f>Q77*O77</f>
        <v>0</v>
      </c>
      <c r="S77" s="142"/>
    </row>
    <row r="78" spans="1:19" ht="15" customHeight="1" x14ac:dyDescent="0.2">
      <c r="A78" s="20" t="s">
        <v>364</v>
      </c>
      <c r="B78" s="21" t="s">
        <v>101</v>
      </c>
      <c r="C78" s="20" t="s">
        <v>137</v>
      </c>
      <c r="D78" s="21" t="s">
        <v>552</v>
      </c>
      <c r="E78" s="42"/>
      <c r="F78" s="42"/>
      <c r="G78" s="42"/>
      <c r="H78" s="42"/>
      <c r="I78" s="42"/>
      <c r="J78" s="42"/>
      <c r="K78" s="42"/>
      <c r="L78" s="42"/>
      <c r="M78" s="42"/>
      <c r="N78" s="42"/>
      <c r="O78" s="158">
        <f>O11+O19+O27</f>
        <v>0</v>
      </c>
      <c r="P78" s="194" t="s">
        <v>524</v>
      </c>
      <c r="Q78" s="194">
        <v>10</v>
      </c>
      <c r="R78" s="162">
        <f>IF($O$78=0,0,(IF($O$78&lt;225,Q78,(Q78/250*($O$78)))))</f>
        <v>0</v>
      </c>
      <c r="S78" s="142"/>
    </row>
    <row r="79" spans="1:19" ht="15" customHeight="1" x14ac:dyDescent="0.2">
      <c r="A79" s="20" t="s">
        <v>365</v>
      </c>
      <c r="B79" s="21" t="s">
        <v>102</v>
      </c>
      <c r="C79" s="20" t="s">
        <v>137</v>
      </c>
      <c r="D79" s="21" t="s">
        <v>552</v>
      </c>
      <c r="E79" s="42"/>
      <c r="F79" s="42"/>
      <c r="G79" s="42"/>
      <c r="H79" s="42"/>
      <c r="I79" s="42"/>
      <c r="J79" s="42"/>
      <c r="K79" s="42"/>
      <c r="L79" s="42"/>
      <c r="M79" s="42"/>
      <c r="N79" s="42"/>
      <c r="O79" s="158">
        <f>O11+O19+O27</f>
        <v>0</v>
      </c>
      <c r="P79" s="194" t="s">
        <v>524</v>
      </c>
      <c r="Q79" s="194">
        <v>10</v>
      </c>
      <c r="R79" s="162">
        <f xml:space="preserve"> IF($O$79=0,0,(IF($O$79&lt;225,Q79,(Q79/250*($O$79)))))</f>
        <v>0</v>
      </c>
      <c r="S79" s="142"/>
    </row>
    <row r="80" spans="1:19" ht="15" customHeight="1" x14ac:dyDescent="0.2">
      <c r="A80" s="20" t="s">
        <v>366</v>
      </c>
      <c r="B80" s="21" t="s">
        <v>103</v>
      </c>
      <c r="C80" s="20" t="s">
        <v>137</v>
      </c>
      <c r="D80" s="21" t="s">
        <v>552</v>
      </c>
      <c r="E80" s="42"/>
      <c r="F80" s="42"/>
      <c r="G80" s="42"/>
      <c r="H80" s="42"/>
      <c r="I80" s="42"/>
      <c r="J80" s="42"/>
      <c r="K80" s="42"/>
      <c r="L80" s="42"/>
      <c r="M80" s="42"/>
      <c r="N80" s="42"/>
      <c r="O80" s="158">
        <f>O11+O19+O27</f>
        <v>0</v>
      </c>
      <c r="P80" s="194" t="s">
        <v>524</v>
      </c>
      <c r="Q80" s="194">
        <v>10</v>
      </c>
      <c r="R80" s="162">
        <f>IF($O$78=0,0,(IF($O$78&lt;225,Q80,(Q80/250*($O$78)))))</f>
        <v>0</v>
      </c>
      <c r="S80" s="142"/>
    </row>
    <row r="81" spans="1:267" ht="15" customHeight="1" x14ac:dyDescent="0.2">
      <c r="A81" s="20" t="s">
        <v>590</v>
      </c>
      <c r="B81" s="21" t="s">
        <v>1143</v>
      </c>
      <c r="C81" s="20" t="s">
        <v>137</v>
      </c>
      <c r="D81" s="21" t="s">
        <v>552</v>
      </c>
      <c r="E81" s="42"/>
      <c r="F81" s="42"/>
      <c r="G81" s="42"/>
      <c r="H81" s="42"/>
      <c r="I81" s="42"/>
      <c r="J81" s="42"/>
      <c r="K81" s="42"/>
      <c r="L81" s="42"/>
      <c r="M81" s="42"/>
      <c r="N81" s="42"/>
      <c r="O81" s="158">
        <f>IF($O$11+$O$19+$O$27&gt;0,1,0)</f>
        <v>0</v>
      </c>
      <c r="P81" s="194" t="s">
        <v>524</v>
      </c>
      <c r="Q81" s="194">
        <v>25</v>
      </c>
      <c r="R81" s="162">
        <f>Q81*O81</f>
        <v>0</v>
      </c>
      <c r="S81" s="142"/>
    </row>
    <row r="82" spans="1:267" ht="15" customHeight="1" x14ac:dyDescent="0.2">
      <c r="A82" s="20" t="s">
        <v>386</v>
      </c>
      <c r="B82" s="21" t="s">
        <v>591</v>
      </c>
      <c r="C82" s="20" t="s">
        <v>72</v>
      </c>
      <c r="D82" s="21" t="s">
        <v>121</v>
      </c>
      <c r="E82" s="42"/>
      <c r="F82" s="42"/>
      <c r="G82" s="42"/>
      <c r="H82" s="42"/>
      <c r="I82" s="42"/>
      <c r="J82" s="42"/>
      <c r="K82" s="42"/>
      <c r="L82" s="42"/>
      <c r="M82" s="42"/>
      <c r="N82" s="42"/>
      <c r="O82" s="158">
        <f>O11+O19+O27</f>
        <v>0</v>
      </c>
      <c r="P82" s="194">
        <v>0.1</v>
      </c>
      <c r="Q82" s="194">
        <v>20</v>
      </c>
      <c r="R82" s="162">
        <f xml:space="preserve"> IF($O$82=0,0,(IF($O$82&lt;225,Q82,(Q82/250*($O$82)))))</f>
        <v>0</v>
      </c>
      <c r="S82" s="142"/>
    </row>
    <row r="83" spans="1:267" ht="15" customHeight="1" x14ac:dyDescent="0.2">
      <c r="A83" s="20" t="s">
        <v>387</v>
      </c>
      <c r="B83" s="21" t="s">
        <v>592</v>
      </c>
      <c r="C83" s="20" t="s">
        <v>72</v>
      </c>
      <c r="D83" s="21" t="s">
        <v>121</v>
      </c>
      <c r="E83" s="42"/>
      <c r="F83" s="42"/>
      <c r="G83" s="42"/>
      <c r="H83" s="42"/>
      <c r="I83" s="42"/>
      <c r="J83" s="42"/>
      <c r="K83" s="42"/>
      <c r="L83" s="42"/>
      <c r="M83" s="42"/>
      <c r="N83" s="42"/>
      <c r="O83" s="158">
        <f>O11+O19+O27</f>
        <v>0</v>
      </c>
      <c r="P83" s="194">
        <v>0.05</v>
      </c>
      <c r="Q83" s="194">
        <v>10</v>
      </c>
      <c r="R83" s="162">
        <f xml:space="preserve"> IF($O$83=0,0,(IF($O$83&lt;225,Q83,(Q83/250*($O$83)))))</f>
        <v>0</v>
      </c>
      <c r="S83" s="142"/>
    </row>
    <row r="84" spans="1:267" ht="15" customHeight="1" x14ac:dyDescent="0.2">
      <c r="A84" s="20" t="s">
        <v>388</v>
      </c>
      <c r="B84" s="21" t="s">
        <v>593</v>
      </c>
      <c r="C84" s="20" t="s">
        <v>72</v>
      </c>
      <c r="D84" s="21" t="s">
        <v>121</v>
      </c>
      <c r="E84" s="42"/>
      <c r="F84" s="42"/>
      <c r="G84" s="42"/>
      <c r="H84" s="42"/>
      <c r="I84" s="42"/>
      <c r="J84" s="42"/>
      <c r="K84" s="42"/>
      <c r="L84" s="42"/>
      <c r="M84" s="42"/>
      <c r="N84" s="42"/>
      <c r="O84" s="158">
        <f>O11+O19+O27</f>
        <v>0</v>
      </c>
      <c r="P84" s="194">
        <v>0.05</v>
      </c>
      <c r="Q84" s="194">
        <v>10</v>
      </c>
      <c r="R84" s="162">
        <f xml:space="preserve"> IF($O$84=0,0,(IF($O$84&lt;225,Q84,(Q84/250*($O$84)))))</f>
        <v>0</v>
      </c>
      <c r="S84" s="142"/>
    </row>
    <row r="85" spans="1:267" ht="15" customHeight="1" x14ac:dyDescent="0.2">
      <c r="A85" s="20" t="s">
        <v>389</v>
      </c>
      <c r="B85" s="21" t="s">
        <v>58</v>
      </c>
      <c r="C85" s="20" t="s">
        <v>137</v>
      </c>
      <c r="D85" s="21" t="s">
        <v>552</v>
      </c>
      <c r="E85" s="42"/>
      <c r="F85" s="42"/>
      <c r="G85" s="42"/>
      <c r="H85" s="42"/>
      <c r="I85" s="42"/>
      <c r="J85" s="42"/>
      <c r="K85" s="42"/>
      <c r="L85" s="42"/>
      <c r="M85" s="42"/>
      <c r="N85" s="42"/>
      <c r="O85" s="377"/>
      <c r="P85" s="194" t="s">
        <v>524</v>
      </c>
      <c r="Q85" s="194">
        <v>150</v>
      </c>
      <c r="R85" s="287">
        <f>O85*Q85</f>
        <v>0</v>
      </c>
      <c r="S85" s="142"/>
    </row>
    <row r="86" spans="1:267" ht="15" customHeight="1" x14ac:dyDescent="0.2">
      <c r="A86" s="4"/>
      <c r="B86" s="4"/>
      <c r="C86" s="4"/>
      <c r="D86" s="4"/>
      <c r="E86" s="107"/>
      <c r="F86" s="107"/>
      <c r="G86" s="107"/>
      <c r="H86" s="107"/>
      <c r="I86" s="107"/>
      <c r="J86" s="107"/>
      <c r="K86" s="107"/>
      <c r="L86" s="107"/>
      <c r="M86" s="107"/>
      <c r="N86" s="520"/>
      <c r="O86" s="161"/>
      <c r="P86" s="189"/>
      <c r="Q86" s="189"/>
      <c r="R86" s="173"/>
      <c r="S86" s="382"/>
    </row>
    <row r="87" spans="1:267" ht="15" customHeight="1" x14ac:dyDescent="0.2">
      <c r="A87" s="19" t="s">
        <v>485</v>
      </c>
      <c r="B87" s="40" t="s">
        <v>1103</v>
      </c>
      <c r="C87" s="4"/>
      <c r="D87" s="4"/>
      <c r="E87" s="107"/>
      <c r="F87" s="107"/>
      <c r="G87" s="107"/>
      <c r="H87" s="107"/>
      <c r="I87" s="107"/>
      <c r="J87" s="107"/>
      <c r="K87" s="107"/>
      <c r="L87" s="107"/>
      <c r="M87" s="107"/>
      <c r="N87" s="520"/>
      <c r="O87" s="161"/>
      <c r="P87" s="189"/>
      <c r="Q87" s="189"/>
      <c r="R87" s="173"/>
      <c r="S87" s="382"/>
    </row>
    <row r="88" spans="1:267" ht="15" customHeight="1" x14ac:dyDescent="0.2">
      <c r="A88" s="27" t="s">
        <v>485</v>
      </c>
      <c r="B88" s="30"/>
      <c r="C88" s="396" t="s">
        <v>485</v>
      </c>
      <c r="D88" s="21" t="s">
        <v>432</v>
      </c>
      <c r="E88" s="123"/>
      <c r="F88" s="123"/>
      <c r="G88" s="123"/>
      <c r="H88" s="123"/>
      <c r="I88" s="123"/>
      <c r="J88" s="123"/>
      <c r="K88" s="123"/>
      <c r="L88" s="123"/>
      <c r="M88" s="123"/>
      <c r="N88" s="123"/>
      <c r="O88" s="158">
        <f>SUM(E88:N88)</f>
        <v>0</v>
      </c>
      <c r="P88" s="194" t="s">
        <v>524</v>
      </c>
      <c r="Q88" s="493"/>
      <c r="R88" s="162">
        <f>Q88*O88</f>
        <v>0</v>
      </c>
      <c r="S88" s="142"/>
    </row>
    <row r="89" spans="1:267" ht="15" customHeight="1" x14ac:dyDescent="0.2">
      <c r="A89" s="27" t="s">
        <v>485</v>
      </c>
      <c r="B89" s="30"/>
      <c r="C89" s="396" t="s">
        <v>485</v>
      </c>
      <c r="D89" s="21" t="s">
        <v>432</v>
      </c>
      <c r="E89" s="123"/>
      <c r="F89" s="123"/>
      <c r="G89" s="123"/>
      <c r="H89" s="123"/>
      <c r="I89" s="123"/>
      <c r="J89" s="123"/>
      <c r="K89" s="123"/>
      <c r="L89" s="123"/>
      <c r="M89" s="123"/>
      <c r="N89" s="123"/>
      <c r="O89" s="158">
        <f t="shared" ref="O89:O92" si="7">SUM(E89:N89)</f>
        <v>0</v>
      </c>
      <c r="P89" s="194" t="s">
        <v>524</v>
      </c>
      <c r="Q89" s="493"/>
      <c r="R89" s="162">
        <f>Q89*O89</f>
        <v>0</v>
      </c>
      <c r="S89" s="142"/>
    </row>
    <row r="90" spans="1:267" ht="15" customHeight="1" x14ac:dyDescent="0.2">
      <c r="A90" s="27" t="s">
        <v>485</v>
      </c>
      <c r="B90" s="30"/>
      <c r="C90" s="396" t="s">
        <v>485</v>
      </c>
      <c r="D90" s="21" t="s">
        <v>432</v>
      </c>
      <c r="E90" s="123"/>
      <c r="F90" s="123"/>
      <c r="G90" s="123"/>
      <c r="H90" s="123"/>
      <c r="I90" s="123"/>
      <c r="J90" s="123"/>
      <c r="K90" s="123"/>
      <c r="L90" s="123"/>
      <c r="M90" s="123"/>
      <c r="N90" s="123"/>
      <c r="O90" s="158">
        <f t="shared" si="7"/>
        <v>0</v>
      </c>
      <c r="P90" s="194" t="s">
        <v>524</v>
      </c>
      <c r="Q90" s="493"/>
      <c r="R90" s="162">
        <f t="shared" ref="R90:R92" si="8">Q90*O90</f>
        <v>0</v>
      </c>
      <c r="S90" s="142"/>
    </row>
    <row r="91" spans="1:267" ht="15" customHeight="1" x14ac:dyDescent="0.2">
      <c r="A91" s="27" t="s">
        <v>485</v>
      </c>
      <c r="B91" s="30"/>
      <c r="C91" s="396" t="s">
        <v>485</v>
      </c>
      <c r="D91" s="21" t="s">
        <v>432</v>
      </c>
      <c r="E91" s="123"/>
      <c r="F91" s="123"/>
      <c r="G91" s="123"/>
      <c r="H91" s="123"/>
      <c r="I91" s="123"/>
      <c r="J91" s="123"/>
      <c r="K91" s="123"/>
      <c r="L91" s="123"/>
      <c r="M91" s="123"/>
      <c r="N91" s="123"/>
      <c r="O91" s="158">
        <f t="shared" si="7"/>
        <v>0</v>
      </c>
      <c r="P91" s="194" t="s">
        <v>524</v>
      </c>
      <c r="Q91" s="498"/>
      <c r="R91" s="162">
        <f t="shared" si="8"/>
        <v>0</v>
      </c>
      <c r="S91" s="142"/>
    </row>
    <row r="92" spans="1:267" ht="15" customHeight="1" x14ac:dyDescent="0.2">
      <c r="A92" s="27" t="s">
        <v>485</v>
      </c>
      <c r="B92" s="30"/>
      <c r="C92" s="396" t="s">
        <v>485</v>
      </c>
      <c r="D92" s="21" t="s">
        <v>432</v>
      </c>
      <c r="E92" s="123"/>
      <c r="F92" s="123"/>
      <c r="G92" s="123"/>
      <c r="H92" s="123"/>
      <c r="I92" s="123"/>
      <c r="J92" s="123"/>
      <c r="K92" s="123"/>
      <c r="L92" s="123"/>
      <c r="M92" s="123"/>
      <c r="N92" s="123"/>
      <c r="O92" s="158">
        <f t="shared" si="7"/>
        <v>0</v>
      </c>
      <c r="P92" s="194" t="s">
        <v>524</v>
      </c>
      <c r="Q92" s="498"/>
      <c r="R92" s="162">
        <f t="shared" si="8"/>
        <v>0</v>
      </c>
      <c r="S92" s="142"/>
    </row>
    <row r="93" spans="1:267" ht="15" customHeight="1" x14ac:dyDescent="0.2">
      <c r="A93" s="4"/>
      <c r="B93" s="4"/>
      <c r="C93" s="4"/>
      <c r="D93" s="4"/>
      <c r="E93" s="4"/>
      <c r="F93" s="4"/>
      <c r="G93" s="4"/>
      <c r="H93" s="4"/>
      <c r="I93" s="4"/>
      <c r="J93" s="4"/>
      <c r="K93" s="4"/>
      <c r="L93" s="4"/>
      <c r="M93" s="4"/>
      <c r="N93" s="15"/>
      <c r="O93" s="115"/>
      <c r="P93" s="189"/>
      <c r="Q93" s="115"/>
      <c r="R93" s="173"/>
      <c r="S93" s="4"/>
    </row>
    <row r="94" spans="1:267" ht="15" customHeight="1" x14ac:dyDescent="0.2">
      <c r="A94" s="19" t="s">
        <v>129</v>
      </c>
      <c r="B94" s="394" t="s">
        <v>130</v>
      </c>
      <c r="C94" s="394"/>
      <c r="D94" s="394"/>
      <c r="E94" s="394"/>
      <c r="F94" s="394"/>
      <c r="G94" s="394"/>
      <c r="H94" s="394"/>
      <c r="I94" s="394"/>
      <c r="J94" s="389"/>
      <c r="K94" s="128"/>
      <c r="L94" s="685"/>
      <c r="M94" s="685"/>
      <c r="N94" s="394"/>
      <c r="O94" s="190"/>
      <c r="P94" s="479"/>
      <c r="Q94" s="190"/>
      <c r="R94" s="172">
        <f>R113</f>
        <v>0</v>
      </c>
      <c r="S94" s="289" t="s">
        <v>330</v>
      </c>
    </row>
    <row r="95" spans="1:267" s="33" customFormat="1" ht="15" customHeight="1" x14ac:dyDescent="0.2">
      <c r="A95" s="4"/>
      <c r="B95" s="4"/>
      <c r="C95" s="4"/>
      <c r="D95" s="4"/>
      <c r="E95" s="4"/>
      <c r="F95" s="4"/>
      <c r="G95" s="4"/>
      <c r="H95" s="4"/>
      <c r="I95" s="4"/>
      <c r="J95" s="4"/>
      <c r="K95" s="4"/>
      <c r="L95" s="4"/>
      <c r="M95" s="4"/>
      <c r="N95" s="32"/>
      <c r="O95" s="480"/>
      <c r="P95" s="480"/>
      <c r="Q95" s="480"/>
      <c r="R95" s="210"/>
      <c r="S95" s="6"/>
      <c r="T95" s="6"/>
      <c r="U95" s="6"/>
      <c r="V95" s="6"/>
      <c r="W95" s="31"/>
      <c r="X95" s="31"/>
      <c r="Y95" s="31"/>
      <c r="Z95" s="31"/>
      <c r="AA95" s="31"/>
      <c r="AB95" s="31"/>
      <c r="AC95" s="31"/>
      <c r="AD95" s="31"/>
      <c r="AE95" s="31"/>
      <c r="AF95" s="31"/>
      <c r="AG95" s="31"/>
      <c r="AH95" s="31"/>
      <c r="AI95" s="31"/>
      <c r="AJ95" s="31"/>
      <c r="AK95" s="31"/>
      <c r="AL95" s="31"/>
      <c r="AM95" s="31"/>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2"/>
      <c r="BQ95" s="32"/>
      <c r="BR95" s="32"/>
      <c r="BS95" s="32"/>
      <c r="BT95" s="32"/>
      <c r="BU95" s="32"/>
      <c r="BV95" s="32"/>
      <c r="BW95" s="32"/>
      <c r="BX95" s="32"/>
      <c r="BY95" s="32"/>
      <c r="BZ95" s="32"/>
      <c r="CA95" s="32"/>
      <c r="CB95" s="32"/>
      <c r="CC95" s="32"/>
      <c r="CD95" s="32"/>
      <c r="CE95" s="32"/>
      <c r="CF95" s="32"/>
      <c r="CG95" s="32"/>
      <c r="CH95" s="32"/>
      <c r="CI95" s="32"/>
      <c r="CJ95" s="32"/>
      <c r="CK95" s="32"/>
      <c r="CL95" s="32"/>
      <c r="CM95" s="32"/>
      <c r="CN95" s="32"/>
      <c r="CO95" s="32"/>
      <c r="CP95" s="32"/>
      <c r="CQ95" s="32"/>
      <c r="CR95" s="32"/>
      <c r="CS95" s="32"/>
      <c r="CT95" s="32"/>
      <c r="CU95" s="32"/>
      <c r="CV95" s="32"/>
      <c r="CW95" s="32"/>
      <c r="CX95" s="32"/>
      <c r="CY95" s="32"/>
      <c r="CZ95" s="32"/>
      <c r="DA95" s="32"/>
      <c r="DB95" s="32"/>
      <c r="DC95" s="32"/>
      <c r="DD95" s="32"/>
      <c r="DE95" s="32"/>
      <c r="DF95" s="32"/>
      <c r="DG95" s="32"/>
      <c r="DH95" s="32"/>
      <c r="DI95" s="32"/>
      <c r="DJ95" s="32"/>
      <c r="DK95" s="32"/>
      <c r="DL95" s="32"/>
      <c r="DM95" s="32"/>
      <c r="DN95" s="32"/>
      <c r="DO95" s="32"/>
      <c r="DP95" s="32"/>
      <c r="DQ95" s="32"/>
      <c r="DR95" s="32"/>
      <c r="DS95" s="32"/>
      <c r="DT95" s="32"/>
      <c r="DU95" s="32"/>
      <c r="DV95" s="32"/>
      <c r="DW95" s="32"/>
      <c r="DX95" s="32"/>
      <c r="DY95" s="32"/>
      <c r="DZ95" s="32"/>
      <c r="EA95" s="32"/>
      <c r="EB95" s="32"/>
      <c r="EC95" s="32"/>
      <c r="ED95" s="32"/>
      <c r="EE95" s="32"/>
      <c r="EF95" s="32"/>
      <c r="EG95" s="32"/>
      <c r="EH95" s="32"/>
      <c r="EI95" s="32"/>
      <c r="EJ95" s="32"/>
      <c r="EK95" s="32"/>
      <c r="EL95" s="32"/>
      <c r="EM95" s="32"/>
      <c r="EN95" s="32"/>
      <c r="EO95" s="32"/>
      <c r="EP95" s="32"/>
      <c r="EQ95" s="32"/>
      <c r="ER95" s="32"/>
      <c r="ES95" s="32"/>
      <c r="ET95" s="32"/>
      <c r="EU95" s="32"/>
      <c r="EV95" s="32"/>
      <c r="EW95" s="32"/>
      <c r="EX95" s="32"/>
      <c r="EY95" s="32"/>
      <c r="EZ95" s="32"/>
      <c r="FA95" s="32"/>
      <c r="FB95" s="32"/>
      <c r="FC95" s="32"/>
      <c r="FD95" s="32"/>
      <c r="FE95" s="32"/>
      <c r="FF95" s="32"/>
      <c r="FG95" s="32"/>
      <c r="FH95" s="32"/>
      <c r="FI95" s="32"/>
      <c r="FJ95" s="32"/>
      <c r="FK95" s="32"/>
      <c r="FL95" s="32"/>
      <c r="FM95" s="32"/>
      <c r="FN95" s="32"/>
      <c r="FO95" s="32"/>
      <c r="FP95" s="32"/>
      <c r="FQ95" s="32"/>
      <c r="FR95" s="32"/>
      <c r="FS95" s="32"/>
      <c r="FT95" s="32"/>
      <c r="FU95" s="32"/>
      <c r="FV95" s="32"/>
      <c r="FW95" s="32"/>
      <c r="FX95" s="32"/>
      <c r="FY95" s="32"/>
      <c r="FZ95" s="32"/>
      <c r="GA95" s="32"/>
      <c r="GB95" s="32"/>
      <c r="GC95" s="32"/>
      <c r="GD95" s="32"/>
      <c r="GE95" s="32"/>
      <c r="GF95" s="32"/>
      <c r="GG95" s="32"/>
      <c r="GH95" s="32"/>
      <c r="GI95" s="32"/>
      <c r="GJ95" s="32"/>
      <c r="GK95" s="32"/>
      <c r="GL95" s="32"/>
      <c r="GM95" s="32"/>
      <c r="GN95" s="32"/>
      <c r="GO95" s="32"/>
      <c r="GP95" s="32"/>
      <c r="GQ95" s="32"/>
      <c r="GR95" s="32"/>
      <c r="GS95" s="32"/>
      <c r="GT95" s="32"/>
      <c r="GU95" s="32"/>
      <c r="GV95" s="32"/>
      <c r="GW95" s="32"/>
      <c r="GX95" s="32"/>
      <c r="GY95" s="32"/>
      <c r="GZ95" s="32"/>
      <c r="HA95" s="32"/>
      <c r="HB95" s="32"/>
      <c r="HC95" s="32"/>
      <c r="HD95" s="32"/>
      <c r="HE95" s="32"/>
      <c r="HF95" s="32"/>
      <c r="HG95" s="32"/>
      <c r="HH95" s="32"/>
      <c r="HI95" s="32"/>
      <c r="HJ95" s="32"/>
      <c r="HK95" s="32"/>
      <c r="HL95" s="32"/>
      <c r="HM95" s="32"/>
      <c r="HN95" s="32"/>
      <c r="HO95" s="32"/>
      <c r="HP95" s="32"/>
      <c r="HQ95" s="32"/>
      <c r="HR95" s="32"/>
      <c r="HS95" s="32"/>
      <c r="HT95" s="32"/>
      <c r="HU95" s="32"/>
      <c r="HV95" s="32"/>
      <c r="HW95" s="32"/>
      <c r="HX95" s="32"/>
      <c r="HY95" s="32"/>
      <c r="HZ95" s="32"/>
      <c r="IA95" s="32"/>
      <c r="IB95" s="32"/>
      <c r="IC95" s="32"/>
      <c r="ID95" s="32"/>
      <c r="IE95" s="32"/>
      <c r="IF95" s="32"/>
      <c r="IG95" s="32"/>
      <c r="IH95" s="32"/>
      <c r="II95" s="32"/>
      <c r="IJ95" s="32"/>
      <c r="IK95" s="32"/>
      <c r="IL95" s="32"/>
      <c r="IM95" s="32"/>
      <c r="IN95" s="32"/>
      <c r="IO95" s="32"/>
      <c r="IP95" s="32"/>
      <c r="IQ95" s="32"/>
      <c r="IR95" s="32"/>
      <c r="IS95" s="32"/>
      <c r="IT95" s="32"/>
      <c r="IU95" s="32"/>
      <c r="IV95" s="32"/>
      <c r="IW95" s="32"/>
      <c r="IX95" s="32"/>
      <c r="IY95" s="32"/>
      <c r="IZ95" s="32"/>
      <c r="JA95" s="32"/>
      <c r="JB95" s="32"/>
      <c r="JC95" s="32"/>
      <c r="JD95" s="32"/>
      <c r="JE95" s="32"/>
      <c r="JF95" s="32"/>
      <c r="JG95" s="32"/>
    </row>
    <row r="96" spans="1:267" s="33" customFormat="1" ht="15" customHeight="1" x14ac:dyDescent="0.2">
      <c r="A96" s="19" t="s">
        <v>71</v>
      </c>
      <c r="B96" s="394" t="s">
        <v>933</v>
      </c>
      <c r="C96" s="394"/>
      <c r="D96" s="394"/>
      <c r="E96" s="394"/>
      <c r="F96" s="394"/>
      <c r="G96" s="394"/>
      <c r="H96" s="394"/>
      <c r="I96" s="394"/>
      <c r="J96" s="389"/>
      <c r="K96" s="128"/>
      <c r="L96" s="685"/>
      <c r="M96" s="685"/>
      <c r="N96" s="394"/>
      <c r="O96" s="190"/>
      <c r="P96" s="479"/>
      <c r="Q96" s="190"/>
      <c r="R96" s="172">
        <f>SUMIF($C$38:$C$92,"NNF 7",$R$38:$R$92)</f>
        <v>0</v>
      </c>
      <c r="S96" s="289" t="s">
        <v>330</v>
      </c>
      <c r="T96" s="6"/>
      <c r="U96" s="6"/>
      <c r="V96" s="6"/>
      <c r="W96" s="31"/>
      <c r="X96" s="31"/>
      <c r="Y96" s="31"/>
      <c r="Z96" s="31"/>
      <c r="AA96" s="31"/>
      <c r="AB96" s="31"/>
      <c r="AC96" s="31"/>
      <c r="AD96" s="31"/>
      <c r="AE96" s="31"/>
      <c r="AF96" s="31"/>
      <c r="AG96" s="31"/>
      <c r="AH96" s="31"/>
      <c r="AI96" s="31"/>
      <c r="AJ96" s="31"/>
      <c r="AK96" s="31"/>
      <c r="AL96" s="31"/>
      <c r="AM96" s="31"/>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2"/>
      <c r="BQ96" s="32"/>
      <c r="BR96" s="32"/>
      <c r="BS96" s="32"/>
      <c r="BT96" s="32"/>
      <c r="BU96" s="32"/>
      <c r="BV96" s="32"/>
      <c r="BW96" s="32"/>
      <c r="BX96" s="32"/>
      <c r="BY96" s="32"/>
      <c r="BZ96" s="32"/>
      <c r="CA96" s="32"/>
      <c r="CB96" s="32"/>
      <c r="CC96" s="32"/>
      <c r="CD96" s="32"/>
      <c r="CE96" s="32"/>
      <c r="CF96" s="32"/>
      <c r="CG96" s="32"/>
      <c r="CH96" s="32"/>
      <c r="CI96" s="32"/>
      <c r="CJ96" s="32"/>
      <c r="CK96" s="32"/>
      <c r="CL96" s="32"/>
      <c r="CM96" s="32"/>
      <c r="CN96" s="32"/>
      <c r="CO96" s="32"/>
      <c r="CP96" s="32"/>
      <c r="CQ96" s="32"/>
      <c r="CR96" s="32"/>
      <c r="CS96" s="32"/>
      <c r="CT96" s="32"/>
      <c r="CU96" s="32"/>
      <c r="CV96" s="32"/>
      <c r="CW96" s="32"/>
      <c r="CX96" s="32"/>
      <c r="CY96" s="32"/>
      <c r="CZ96" s="32"/>
      <c r="DA96" s="32"/>
      <c r="DB96" s="32"/>
      <c r="DC96" s="32"/>
      <c r="DD96" s="32"/>
      <c r="DE96" s="32"/>
      <c r="DF96" s="32"/>
      <c r="DG96" s="32"/>
      <c r="DH96" s="32"/>
      <c r="DI96" s="32"/>
      <c r="DJ96" s="32"/>
      <c r="DK96" s="32"/>
      <c r="DL96" s="32"/>
      <c r="DM96" s="32"/>
      <c r="DN96" s="32"/>
      <c r="DO96" s="32"/>
      <c r="DP96" s="32"/>
      <c r="DQ96" s="32"/>
      <c r="DR96" s="32"/>
      <c r="DS96" s="32"/>
      <c r="DT96" s="32"/>
      <c r="DU96" s="32"/>
      <c r="DV96" s="32"/>
      <c r="DW96" s="32"/>
      <c r="DX96" s="32"/>
      <c r="DY96" s="32"/>
      <c r="DZ96" s="32"/>
      <c r="EA96" s="32"/>
      <c r="EB96" s="32"/>
      <c r="EC96" s="32"/>
      <c r="ED96" s="32"/>
      <c r="EE96" s="32"/>
      <c r="EF96" s="32"/>
      <c r="EG96" s="32"/>
      <c r="EH96" s="32"/>
      <c r="EI96" s="32"/>
      <c r="EJ96" s="32"/>
      <c r="EK96" s="32"/>
      <c r="EL96" s="32"/>
      <c r="EM96" s="32"/>
      <c r="EN96" s="32"/>
      <c r="EO96" s="32"/>
      <c r="EP96" s="32"/>
      <c r="EQ96" s="32"/>
      <c r="ER96" s="32"/>
      <c r="ES96" s="32"/>
      <c r="ET96" s="32"/>
      <c r="EU96" s="32"/>
      <c r="EV96" s="32"/>
      <c r="EW96" s="32"/>
      <c r="EX96" s="32"/>
      <c r="EY96" s="32"/>
      <c r="EZ96" s="32"/>
      <c r="FA96" s="32"/>
      <c r="FB96" s="32"/>
      <c r="FC96" s="32"/>
      <c r="FD96" s="32"/>
      <c r="FE96" s="32"/>
      <c r="FF96" s="32"/>
      <c r="FG96" s="32"/>
      <c r="FH96" s="32"/>
      <c r="FI96" s="32"/>
      <c r="FJ96" s="32"/>
      <c r="FK96" s="32"/>
      <c r="FL96" s="32"/>
      <c r="FM96" s="32"/>
      <c r="FN96" s="32"/>
      <c r="FO96" s="32"/>
      <c r="FP96" s="32"/>
      <c r="FQ96" s="32"/>
      <c r="FR96" s="32"/>
      <c r="FS96" s="32"/>
      <c r="FT96" s="32"/>
      <c r="FU96" s="32"/>
      <c r="FV96" s="32"/>
      <c r="FW96" s="32"/>
      <c r="FX96" s="32"/>
      <c r="FY96" s="32"/>
      <c r="FZ96" s="32"/>
      <c r="GA96" s="32"/>
      <c r="GB96" s="32"/>
      <c r="GC96" s="32"/>
      <c r="GD96" s="32"/>
      <c r="GE96" s="32"/>
      <c r="GF96" s="32"/>
      <c r="GG96" s="32"/>
      <c r="GH96" s="32"/>
      <c r="GI96" s="32"/>
      <c r="GJ96" s="32"/>
      <c r="GK96" s="32"/>
      <c r="GL96" s="32"/>
      <c r="GM96" s="32"/>
      <c r="GN96" s="32"/>
      <c r="GO96" s="32"/>
      <c r="GP96" s="32"/>
      <c r="GQ96" s="32"/>
      <c r="GR96" s="32"/>
      <c r="GS96" s="32"/>
      <c r="GT96" s="32"/>
      <c r="GU96" s="32"/>
      <c r="GV96" s="32"/>
      <c r="GW96" s="32"/>
      <c r="GX96" s="32"/>
      <c r="GY96" s="32"/>
      <c r="GZ96" s="32"/>
      <c r="HA96" s="32"/>
      <c r="HB96" s="32"/>
      <c r="HC96" s="32"/>
      <c r="HD96" s="32"/>
      <c r="HE96" s="32"/>
      <c r="HF96" s="32"/>
      <c r="HG96" s="32"/>
      <c r="HH96" s="32"/>
      <c r="HI96" s="32"/>
      <c r="HJ96" s="32"/>
      <c r="HK96" s="32"/>
      <c r="HL96" s="32"/>
      <c r="HM96" s="32"/>
      <c r="HN96" s="32"/>
      <c r="HO96" s="32"/>
      <c r="HP96" s="32"/>
      <c r="HQ96" s="32"/>
      <c r="HR96" s="32"/>
      <c r="HS96" s="32"/>
      <c r="HT96" s="32"/>
      <c r="HU96" s="32"/>
      <c r="HV96" s="32"/>
      <c r="HW96" s="32"/>
      <c r="HX96" s="32"/>
      <c r="HY96" s="32"/>
      <c r="HZ96" s="32"/>
      <c r="IA96" s="32"/>
      <c r="IB96" s="32"/>
      <c r="IC96" s="32"/>
      <c r="ID96" s="32"/>
      <c r="IE96" s="32"/>
      <c r="IF96" s="32"/>
      <c r="IG96" s="32"/>
      <c r="IH96" s="32"/>
      <c r="II96" s="32"/>
      <c r="IJ96" s="32"/>
      <c r="IK96" s="32"/>
      <c r="IL96" s="32"/>
      <c r="IM96" s="32"/>
      <c r="IN96" s="32"/>
      <c r="IO96" s="32"/>
      <c r="IP96" s="32"/>
      <c r="IQ96" s="32"/>
      <c r="IR96" s="32"/>
      <c r="IS96" s="32"/>
      <c r="IT96" s="32"/>
      <c r="IU96" s="32"/>
      <c r="IV96" s="32"/>
      <c r="IW96" s="32"/>
      <c r="IX96" s="32"/>
      <c r="IY96" s="32"/>
      <c r="IZ96" s="32"/>
      <c r="JA96" s="32"/>
      <c r="JB96" s="32"/>
      <c r="JC96" s="32"/>
      <c r="JD96" s="32"/>
      <c r="JE96" s="32"/>
      <c r="JF96" s="32"/>
      <c r="JG96" s="32"/>
    </row>
    <row r="97" spans="1:267" s="33" customFormat="1" ht="15" customHeight="1" x14ac:dyDescent="0.2">
      <c r="A97" s="4"/>
      <c r="B97" s="4"/>
      <c r="C97" s="4"/>
      <c r="D97" s="4"/>
      <c r="E97" s="4"/>
      <c r="F97" s="4"/>
      <c r="G97" s="4"/>
      <c r="H97" s="4"/>
      <c r="I97" s="4"/>
      <c r="J97" s="4"/>
      <c r="K97" s="4"/>
      <c r="L97" s="4"/>
      <c r="M97" s="4"/>
      <c r="N97" s="32"/>
      <c r="O97" s="480"/>
      <c r="P97" s="480"/>
      <c r="Q97" s="480"/>
      <c r="R97" s="210"/>
      <c r="S97" s="6"/>
      <c r="T97" s="6"/>
      <c r="U97" s="6"/>
      <c r="V97" s="6"/>
      <c r="W97" s="31"/>
      <c r="X97" s="31"/>
      <c r="Y97" s="31"/>
      <c r="Z97" s="31"/>
      <c r="AA97" s="31"/>
      <c r="AB97" s="31"/>
      <c r="AC97" s="31"/>
      <c r="AD97" s="31"/>
      <c r="AE97" s="31"/>
      <c r="AF97" s="31"/>
      <c r="AG97" s="31"/>
      <c r="AH97" s="31"/>
      <c r="AI97" s="31"/>
      <c r="AJ97" s="31"/>
      <c r="AK97" s="31"/>
      <c r="AL97" s="31"/>
      <c r="AM97" s="31"/>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c r="IZ97" s="32"/>
      <c r="JA97" s="32"/>
      <c r="JB97" s="32"/>
      <c r="JC97" s="32"/>
      <c r="JD97" s="32"/>
      <c r="JE97" s="32"/>
      <c r="JF97" s="32"/>
      <c r="JG97" s="32"/>
    </row>
    <row r="98" spans="1:267" s="33" customFormat="1" ht="15" customHeight="1" x14ac:dyDescent="0.2">
      <c r="A98" s="19" t="s">
        <v>72</v>
      </c>
      <c r="B98" s="394" t="s">
        <v>934</v>
      </c>
      <c r="C98" s="394"/>
      <c r="D98" s="394"/>
      <c r="E98" s="394"/>
      <c r="F98" s="394"/>
      <c r="G98" s="394"/>
      <c r="H98" s="394"/>
      <c r="I98" s="394"/>
      <c r="J98" s="389"/>
      <c r="K98" s="128"/>
      <c r="L98" s="685"/>
      <c r="M98" s="685"/>
      <c r="N98" s="394"/>
      <c r="O98" s="190"/>
      <c r="P98" s="479"/>
      <c r="Q98" s="190"/>
      <c r="R98" s="172">
        <f>SUMIF($C$38:$C$92,"FF 8",$R$38:$R$92)</f>
        <v>0</v>
      </c>
      <c r="S98" s="289" t="s">
        <v>330</v>
      </c>
      <c r="T98" s="6"/>
      <c r="U98" s="6"/>
      <c r="V98" s="6"/>
      <c r="W98" s="31"/>
      <c r="X98" s="31"/>
      <c r="Y98" s="31"/>
      <c r="Z98" s="31"/>
      <c r="AA98" s="31"/>
      <c r="AB98" s="31"/>
      <c r="AC98" s="31"/>
      <c r="AD98" s="31"/>
      <c r="AE98" s="31"/>
      <c r="AF98" s="31"/>
      <c r="AG98" s="31"/>
      <c r="AH98" s="31"/>
      <c r="AI98" s="31"/>
      <c r="AJ98" s="31"/>
      <c r="AK98" s="31"/>
      <c r="AL98" s="31"/>
      <c r="AM98" s="31"/>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c r="DE98" s="32"/>
      <c r="DF98" s="32"/>
      <c r="DG98" s="32"/>
      <c r="DH98" s="32"/>
      <c r="DI98" s="32"/>
      <c r="DJ98" s="32"/>
      <c r="DK98" s="32"/>
      <c r="DL98" s="32"/>
      <c r="DM98" s="32"/>
      <c r="DN98" s="32"/>
      <c r="DO98" s="32"/>
      <c r="DP98" s="32"/>
      <c r="DQ98" s="32"/>
      <c r="DR98" s="32"/>
      <c r="DS98" s="32"/>
      <c r="DT98" s="32"/>
      <c r="DU98" s="32"/>
      <c r="DV98" s="32"/>
      <c r="DW98" s="32"/>
      <c r="DX98" s="32"/>
      <c r="DY98" s="32"/>
      <c r="DZ98" s="32"/>
      <c r="EA98" s="32"/>
      <c r="EB98" s="32"/>
      <c r="EC98" s="32"/>
      <c r="ED98" s="32"/>
      <c r="EE98" s="32"/>
      <c r="EF98" s="32"/>
      <c r="EG98" s="32"/>
      <c r="EH98" s="32"/>
      <c r="EI98" s="32"/>
      <c r="EJ98" s="32"/>
      <c r="EK98" s="32"/>
      <c r="EL98" s="32"/>
      <c r="EM98" s="32"/>
      <c r="EN98" s="32"/>
      <c r="EO98" s="32"/>
      <c r="EP98" s="32"/>
      <c r="EQ98" s="32"/>
      <c r="ER98" s="32"/>
      <c r="ES98" s="32"/>
      <c r="ET98" s="32"/>
      <c r="EU98" s="32"/>
      <c r="EV98" s="32"/>
      <c r="EW98" s="32"/>
      <c r="EX98" s="32"/>
      <c r="EY98" s="32"/>
      <c r="EZ98" s="32"/>
      <c r="FA98" s="32"/>
      <c r="FB98" s="32"/>
      <c r="FC98" s="32"/>
      <c r="FD98" s="32"/>
      <c r="FE98" s="32"/>
      <c r="FF98" s="32"/>
      <c r="FG98" s="32"/>
      <c r="FH98" s="32"/>
      <c r="FI98" s="32"/>
      <c r="FJ98" s="32"/>
      <c r="FK98" s="32"/>
      <c r="FL98" s="32"/>
      <c r="FM98" s="32"/>
      <c r="FN98" s="32"/>
      <c r="FO98" s="32"/>
      <c r="FP98" s="32"/>
      <c r="FQ98" s="32"/>
      <c r="FR98" s="32"/>
      <c r="FS98" s="32"/>
      <c r="FT98" s="32"/>
      <c r="FU98" s="32"/>
      <c r="FV98" s="32"/>
      <c r="FW98" s="32"/>
      <c r="FX98" s="32"/>
      <c r="FY98" s="32"/>
      <c r="FZ98" s="32"/>
      <c r="GA98" s="32"/>
      <c r="GB98" s="32"/>
      <c r="GC98" s="32"/>
      <c r="GD98" s="32"/>
      <c r="GE98" s="32"/>
      <c r="GF98" s="32"/>
      <c r="GG98" s="32"/>
      <c r="GH98" s="32"/>
      <c r="GI98" s="32"/>
      <c r="GJ98" s="32"/>
      <c r="GK98" s="32"/>
      <c r="GL98" s="32"/>
      <c r="GM98" s="32"/>
      <c r="GN98" s="32"/>
      <c r="GO98" s="32"/>
      <c r="GP98" s="32"/>
      <c r="GQ98" s="32"/>
      <c r="GR98" s="32"/>
      <c r="GS98" s="32"/>
      <c r="GT98" s="32"/>
      <c r="GU98" s="32"/>
      <c r="GV98" s="32"/>
      <c r="GW98" s="32"/>
      <c r="GX98" s="32"/>
      <c r="GY98" s="32"/>
      <c r="GZ98" s="32"/>
      <c r="HA98" s="32"/>
      <c r="HB98" s="32"/>
      <c r="HC98" s="32"/>
      <c r="HD98" s="32"/>
      <c r="HE98" s="32"/>
      <c r="HF98" s="32"/>
      <c r="HG98" s="32"/>
      <c r="HH98" s="32"/>
      <c r="HI98" s="32"/>
      <c r="HJ98" s="32"/>
      <c r="HK98" s="32"/>
      <c r="HL98" s="32"/>
      <c r="HM98" s="32"/>
      <c r="HN98" s="32"/>
      <c r="HO98" s="32"/>
      <c r="HP98" s="32"/>
      <c r="HQ98" s="32"/>
      <c r="HR98" s="32"/>
      <c r="HS98" s="32"/>
      <c r="HT98" s="32"/>
      <c r="HU98" s="32"/>
      <c r="HV98" s="32"/>
      <c r="HW98" s="32"/>
      <c r="HX98" s="32"/>
      <c r="HY98" s="32"/>
      <c r="HZ98" s="32"/>
      <c r="IA98" s="32"/>
      <c r="IB98" s="32"/>
      <c r="IC98" s="32"/>
      <c r="ID98" s="32"/>
      <c r="IE98" s="32"/>
      <c r="IF98" s="32"/>
      <c r="IG98" s="32"/>
      <c r="IH98" s="32"/>
      <c r="II98" s="32"/>
      <c r="IJ98" s="32"/>
      <c r="IK98" s="32"/>
      <c r="IL98" s="32"/>
      <c r="IM98" s="32"/>
      <c r="IN98" s="32"/>
      <c r="IO98" s="32"/>
      <c r="IP98" s="32"/>
      <c r="IQ98" s="32"/>
      <c r="IR98" s="32"/>
      <c r="IS98" s="32"/>
      <c r="IT98" s="32"/>
      <c r="IU98" s="32"/>
      <c r="IV98" s="32"/>
      <c r="IW98" s="32"/>
      <c r="IX98" s="32"/>
      <c r="IY98" s="32"/>
      <c r="IZ98" s="32"/>
      <c r="JA98" s="32"/>
      <c r="JB98" s="32"/>
      <c r="JC98" s="32"/>
      <c r="JD98" s="32"/>
      <c r="JE98" s="32"/>
      <c r="JF98" s="32"/>
      <c r="JG98" s="32"/>
    </row>
    <row r="99" spans="1:267" s="33" customFormat="1" ht="15" customHeight="1" x14ac:dyDescent="0.2">
      <c r="A99" s="4"/>
      <c r="B99" s="4"/>
      <c r="C99" s="4"/>
      <c r="D99" s="4"/>
      <c r="E99" s="4"/>
      <c r="F99" s="4"/>
      <c r="G99" s="4"/>
      <c r="H99" s="4"/>
      <c r="I99" s="4"/>
      <c r="J99" s="4"/>
      <c r="K99" s="4"/>
      <c r="L99" s="4"/>
      <c r="M99" s="4"/>
      <c r="N99" s="32"/>
      <c r="O99" s="480"/>
      <c r="P99" s="480"/>
      <c r="Q99" s="480"/>
      <c r="R99" s="210"/>
      <c r="S99" s="6"/>
      <c r="T99" s="6"/>
      <c r="U99" s="6"/>
      <c r="V99" s="6"/>
      <c r="W99" s="31"/>
      <c r="X99" s="31"/>
      <c r="Y99" s="31"/>
      <c r="Z99" s="31"/>
      <c r="AA99" s="31"/>
      <c r="AB99" s="31"/>
      <c r="AC99" s="31"/>
      <c r="AD99" s="31"/>
      <c r="AE99" s="31"/>
      <c r="AF99" s="31"/>
      <c r="AG99" s="31"/>
      <c r="AH99" s="31"/>
      <c r="AI99" s="31"/>
      <c r="AJ99" s="31"/>
      <c r="AK99" s="31"/>
      <c r="AL99" s="31"/>
      <c r="AM99" s="31"/>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2"/>
      <c r="BQ99" s="32"/>
      <c r="BR99" s="32"/>
      <c r="BS99" s="32"/>
      <c r="BT99" s="32"/>
      <c r="BU99" s="32"/>
      <c r="BV99" s="32"/>
      <c r="BW99" s="32"/>
      <c r="BX99" s="32"/>
      <c r="BY99" s="32"/>
      <c r="BZ99" s="32"/>
      <c r="CA99" s="32"/>
      <c r="CB99" s="32"/>
      <c r="CC99" s="32"/>
      <c r="CD99" s="32"/>
      <c r="CE99" s="32"/>
      <c r="CF99" s="32"/>
      <c r="CG99" s="32"/>
      <c r="CH99" s="32"/>
      <c r="CI99" s="32"/>
      <c r="CJ99" s="32"/>
      <c r="CK99" s="32"/>
      <c r="CL99" s="32"/>
      <c r="CM99" s="32"/>
      <c r="CN99" s="32"/>
      <c r="CO99" s="32"/>
      <c r="CP99" s="32"/>
      <c r="CQ99" s="32"/>
      <c r="CR99" s="32"/>
      <c r="CS99" s="32"/>
      <c r="CT99" s="32"/>
      <c r="CU99" s="32"/>
      <c r="CV99" s="32"/>
      <c r="CW99" s="32"/>
      <c r="CX99" s="32"/>
      <c r="CY99" s="32"/>
      <c r="CZ99" s="32"/>
      <c r="DA99" s="32"/>
      <c r="DB99" s="32"/>
      <c r="DC99" s="32"/>
      <c r="DD99" s="32"/>
      <c r="DE99" s="32"/>
      <c r="DF99" s="32"/>
      <c r="DG99" s="32"/>
      <c r="DH99" s="32"/>
      <c r="DI99" s="32"/>
      <c r="DJ99" s="32"/>
      <c r="DK99" s="32"/>
      <c r="DL99" s="32"/>
      <c r="DM99" s="32"/>
      <c r="DN99" s="32"/>
      <c r="DO99" s="32"/>
      <c r="DP99" s="32"/>
      <c r="DQ99" s="32"/>
      <c r="DR99" s="32"/>
      <c r="DS99" s="32"/>
      <c r="DT99" s="32"/>
      <c r="DU99" s="32"/>
      <c r="DV99" s="32"/>
      <c r="DW99" s="32"/>
      <c r="DX99" s="32"/>
      <c r="DY99" s="32"/>
      <c r="DZ99" s="32"/>
      <c r="EA99" s="32"/>
      <c r="EB99" s="32"/>
      <c r="EC99" s="32"/>
      <c r="ED99" s="32"/>
      <c r="EE99" s="32"/>
      <c r="EF99" s="32"/>
      <c r="EG99" s="32"/>
      <c r="EH99" s="32"/>
      <c r="EI99" s="32"/>
      <c r="EJ99" s="32"/>
      <c r="EK99" s="32"/>
      <c r="EL99" s="32"/>
      <c r="EM99" s="32"/>
      <c r="EN99" s="32"/>
      <c r="EO99" s="32"/>
      <c r="EP99" s="32"/>
      <c r="EQ99" s="32"/>
      <c r="ER99" s="32"/>
      <c r="ES99" s="32"/>
      <c r="ET99" s="32"/>
      <c r="EU99" s="32"/>
      <c r="EV99" s="32"/>
      <c r="EW99" s="32"/>
      <c r="EX99" s="32"/>
      <c r="EY99" s="32"/>
      <c r="EZ99" s="32"/>
      <c r="FA99" s="32"/>
      <c r="FB99" s="32"/>
      <c r="FC99" s="32"/>
      <c r="FD99" s="32"/>
      <c r="FE99" s="32"/>
      <c r="FF99" s="32"/>
      <c r="FG99" s="32"/>
      <c r="FH99" s="32"/>
      <c r="FI99" s="32"/>
      <c r="FJ99" s="32"/>
      <c r="FK99" s="32"/>
      <c r="FL99" s="32"/>
      <c r="FM99" s="32"/>
      <c r="FN99" s="32"/>
      <c r="FO99" s="32"/>
      <c r="FP99" s="32"/>
      <c r="FQ99" s="32"/>
      <c r="FR99" s="32"/>
      <c r="FS99" s="32"/>
      <c r="FT99" s="32"/>
      <c r="FU99" s="32"/>
      <c r="FV99" s="32"/>
      <c r="FW99" s="32"/>
      <c r="FX99" s="32"/>
      <c r="FY99" s="32"/>
      <c r="FZ99" s="32"/>
      <c r="GA99" s="32"/>
      <c r="GB99" s="32"/>
      <c r="GC99" s="32"/>
      <c r="GD99" s="32"/>
      <c r="GE99" s="32"/>
      <c r="GF99" s="32"/>
      <c r="GG99" s="32"/>
      <c r="GH99" s="32"/>
      <c r="GI99" s="32"/>
      <c r="GJ99" s="32"/>
      <c r="GK99" s="32"/>
      <c r="GL99" s="32"/>
      <c r="GM99" s="32"/>
      <c r="GN99" s="32"/>
      <c r="GO99" s="32"/>
      <c r="GP99" s="32"/>
      <c r="GQ99" s="32"/>
      <c r="GR99" s="32"/>
      <c r="GS99" s="32"/>
      <c r="GT99" s="32"/>
      <c r="GU99" s="32"/>
      <c r="GV99" s="32"/>
      <c r="GW99" s="32"/>
      <c r="GX99" s="32"/>
      <c r="GY99" s="32"/>
      <c r="GZ99" s="32"/>
      <c r="HA99" s="32"/>
      <c r="HB99" s="32"/>
      <c r="HC99" s="32"/>
      <c r="HD99" s="32"/>
      <c r="HE99" s="32"/>
      <c r="HF99" s="32"/>
      <c r="HG99" s="32"/>
      <c r="HH99" s="32"/>
      <c r="HI99" s="32"/>
      <c r="HJ99" s="32"/>
      <c r="HK99" s="32"/>
      <c r="HL99" s="32"/>
      <c r="HM99" s="32"/>
      <c r="HN99" s="32"/>
      <c r="HO99" s="32"/>
      <c r="HP99" s="32"/>
      <c r="HQ99" s="32"/>
      <c r="HR99" s="32"/>
      <c r="HS99" s="32"/>
      <c r="HT99" s="32"/>
      <c r="HU99" s="32"/>
      <c r="HV99" s="32"/>
      <c r="HW99" s="32"/>
      <c r="HX99" s="32"/>
      <c r="HY99" s="32"/>
      <c r="HZ99" s="32"/>
      <c r="IA99" s="32"/>
      <c r="IB99" s="32"/>
      <c r="IC99" s="32"/>
      <c r="ID99" s="32"/>
      <c r="IE99" s="32"/>
      <c r="IF99" s="32"/>
      <c r="IG99" s="32"/>
      <c r="IH99" s="32"/>
      <c r="II99" s="32"/>
      <c r="IJ99" s="32"/>
      <c r="IK99" s="32"/>
      <c r="IL99" s="32"/>
      <c r="IM99" s="32"/>
      <c r="IN99" s="32"/>
      <c r="IO99" s="32"/>
      <c r="IP99" s="32"/>
      <c r="IQ99" s="32"/>
      <c r="IR99" s="32"/>
      <c r="IS99" s="32"/>
      <c r="IT99" s="32"/>
      <c r="IU99" s="32"/>
      <c r="IV99" s="32"/>
      <c r="IW99" s="32"/>
      <c r="IX99" s="32"/>
      <c r="IY99" s="32"/>
      <c r="IZ99" s="32"/>
      <c r="JA99" s="32"/>
      <c r="JB99" s="32"/>
      <c r="JC99" s="32"/>
      <c r="JD99" s="32"/>
      <c r="JE99" s="32"/>
      <c r="JF99" s="32"/>
      <c r="JG99" s="32"/>
    </row>
    <row r="100" spans="1:267" s="33" customFormat="1" ht="15" customHeight="1" x14ac:dyDescent="0.2">
      <c r="A100" s="19" t="s">
        <v>73</v>
      </c>
      <c r="B100" s="394" t="s">
        <v>937</v>
      </c>
      <c r="C100" s="394"/>
      <c r="D100" s="394"/>
      <c r="E100" s="394"/>
      <c r="F100" s="394"/>
      <c r="G100" s="394"/>
      <c r="H100" s="394"/>
      <c r="I100" s="394"/>
      <c r="J100" s="389"/>
      <c r="K100" s="128"/>
      <c r="L100" s="685"/>
      <c r="M100" s="685"/>
      <c r="N100" s="394"/>
      <c r="O100" s="190"/>
      <c r="P100" s="479"/>
      <c r="Q100" s="190"/>
      <c r="R100" s="172">
        <f>SUMIF($C$38:$C$92,"VF 9",$R$38:$R$92)</f>
        <v>0</v>
      </c>
      <c r="S100" s="289" t="s">
        <v>330</v>
      </c>
      <c r="T100" s="6"/>
      <c r="U100" s="6"/>
      <c r="V100" s="6"/>
      <c r="W100" s="31"/>
      <c r="X100" s="31"/>
      <c r="Y100" s="31"/>
      <c r="Z100" s="31"/>
      <c r="AA100" s="31"/>
      <c r="AB100" s="31"/>
      <c r="AC100" s="31"/>
      <c r="AD100" s="31"/>
      <c r="AE100" s="31"/>
      <c r="AF100" s="31"/>
      <c r="AG100" s="31"/>
      <c r="AH100" s="31"/>
      <c r="AI100" s="31"/>
      <c r="AJ100" s="31"/>
      <c r="AK100" s="31"/>
      <c r="AL100" s="31"/>
      <c r="AM100" s="31"/>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32"/>
      <c r="DD100" s="32"/>
      <c r="DE100" s="32"/>
      <c r="DF100" s="32"/>
      <c r="DG100" s="32"/>
      <c r="DH100" s="32"/>
      <c r="DI100" s="32"/>
      <c r="DJ100" s="32"/>
      <c r="DK100" s="32"/>
      <c r="DL100" s="32"/>
      <c r="DM100" s="32"/>
      <c r="DN100" s="32"/>
      <c r="DO100" s="32"/>
      <c r="DP100" s="32"/>
      <c r="DQ100" s="32"/>
      <c r="DR100" s="32"/>
      <c r="DS100" s="32"/>
      <c r="DT100" s="32"/>
      <c r="DU100" s="32"/>
      <c r="DV100" s="32"/>
      <c r="DW100" s="32"/>
      <c r="DX100" s="32"/>
      <c r="DY100" s="32"/>
      <c r="DZ100" s="32"/>
      <c r="EA100" s="32"/>
      <c r="EB100" s="32"/>
      <c r="EC100" s="32"/>
      <c r="ED100" s="32"/>
      <c r="EE100" s="32"/>
      <c r="EF100" s="32"/>
      <c r="EG100" s="32"/>
      <c r="EH100" s="32"/>
      <c r="EI100" s="32"/>
      <c r="EJ100" s="32"/>
      <c r="EK100" s="32"/>
      <c r="EL100" s="32"/>
      <c r="EM100" s="32"/>
      <c r="EN100" s="32"/>
      <c r="EO100" s="32"/>
      <c r="EP100" s="32"/>
      <c r="EQ100" s="32"/>
      <c r="ER100" s="32"/>
      <c r="ES100" s="32"/>
      <c r="ET100" s="32"/>
      <c r="EU100" s="32"/>
      <c r="EV100" s="32"/>
      <c r="EW100" s="32"/>
      <c r="EX100" s="32"/>
      <c r="EY100" s="32"/>
      <c r="EZ100" s="32"/>
      <c r="FA100" s="32"/>
      <c r="FB100" s="32"/>
      <c r="FC100" s="32"/>
      <c r="FD100" s="32"/>
      <c r="FE100" s="32"/>
      <c r="FF100" s="32"/>
      <c r="FG100" s="32"/>
      <c r="FH100" s="32"/>
      <c r="FI100" s="32"/>
      <c r="FJ100" s="32"/>
      <c r="FK100" s="32"/>
      <c r="FL100" s="32"/>
      <c r="FM100" s="32"/>
      <c r="FN100" s="32"/>
      <c r="FO100" s="32"/>
      <c r="FP100" s="32"/>
      <c r="FQ100" s="32"/>
      <c r="FR100" s="32"/>
      <c r="FS100" s="32"/>
      <c r="FT100" s="32"/>
      <c r="FU100" s="32"/>
      <c r="FV100" s="32"/>
      <c r="FW100" s="32"/>
      <c r="FX100" s="32"/>
      <c r="FY100" s="32"/>
      <c r="FZ100" s="32"/>
      <c r="GA100" s="32"/>
      <c r="GB100" s="32"/>
      <c r="GC100" s="32"/>
      <c r="GD100" s="32"/>
      <c r="GE100" s="32"/>
      <c r="GF100" s="32"/>
      <c r="GG100" s="32"/>
      <c r="GH100" s="32"/>
      <c r="GI100" s="32"/>
      <c r="GJ100" s="32"/>
      <c r="GK100" s="32"/>
      <c r="GL100" s="32"/>
      <c r="GM100" s="32"/>
      <c r="GN100" s="32"/>
      <c r="GO100" s="32"/>
      <c r="GP100" s="32"/>
      <c r="GQ100" s="32"/>
      <c r="GR100" s="32"/>
      <c r="GS100" s="32"/>
      <c r="GT100" s="32"/>
      <c r="GU100" s="32"/>
      <c r="GV100" s="32"/>
      <c r="GW100" s="32"/>
      <c r="GX100" s="32"/>
      <c r="GY100" s="32"/>
      <c r="GZ100" s="32"/>
      <c r="HA100" s="32"/>
      <c r="HB100" s="32"/>
      <c r="HC100" s="32"/>
      <c r="HD100" s="32"/>
      <c r="HE100" s="32"/>
      <c r="HF100" s="32"/>
      <c r="HG100" s="32"/>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32"/>
      <c r="JB100" s="32"/>
      <c r="JC100" s="32"/>
      <c r="JD100" s="32"/>
      <c r="JE100" s="32"/>
      <c r="JF100" s="32"/>
      <c r="JG100" s="32"/>
    </row>
    <row r="101" spans="1:267" ht="15" customHeight="1" x14ac:dyDescent="0.2">
      <c r="A101" s="100"/>
      <c r="B101" s="4"/>
      <c r="C101" s="4"/>
      <c r="D101" s="4"/>
      <c r="E101" s="4"/>
      <c r="F101" s="4"/>
      <c r="G101" s="4"/>
      <c r="H101" s="4"/>
      <c r="I101" s="4"/>
      <c r="J101" s="4"/>
      <c r="K101" s="4"/>
      <c r="L101" s="4"/>
      <c r="M101" s="4"/>
      <c r="N101" s="15"/>
      <c r="O101" s="115"/>
      <c r="P101" s="189"/>
      <c r="Q101" s="115"/>
      <c r="R101" s="173"/>
      <c r="S101" s="95"/>
    </row>
    <row r="102" spans="1:267" ht="15" customHeight="1" x14ac:dyDescent="0.2">
      <c r="A102" s="19" t="s">
        <v>137</v>
      </c>
      <c r="B102" s="394" t="s">
        <v>941</v>
      </c>
      <c r="C102" s="394"/>
      <c r="D102" s="394"/>
      <c r="E102" s="394"/>
      <c r="F102" s="394"/>
      <c r="G102" s="394"/>
      <c r="H102" s="394"/>
      <c r="I102" s="394"/>
      <c r="J102" s="389"/>
      <c r="K102" s="128"/>
      <c r="L102" s="685"/>
      <c r="M102" s="685"/>
      <c r="N102" s="394"/>
      <c r="O102" s="190"/>
      <c r="P102" s="479"/>
      <c r="Q102" s="190"/>
      <c r="R102" s="172">
        <f>SUMIF(C38:C92,"BUF 10",R38:R92)</f>
        <v>0</v>
      </c>
      <c r="S102" s="289" t="s">
        <v>330</v>
      </c>
    </row>
    <row r="103" spans="1:267" ht="15" customHeight="1" x14ac:dyDescent="0.2">
      <c r="A103" s="4"/>
      <c r="B103" s="4"/>
      <c r="C103" s="4"/>
      <c r="D103" s="4"/>
      <c r="E103" s="4"/>
      <c r="F103" s="4"/>
      <c r="G103" s="4"/>
      <c r="H103" s="4"/>
      <c r="I103" s="4"/>
      <c r="J103" s="4"/>
      <c r="K103" s="4"/>
      <c r="L103" s="4"/>
      <c r="M103" s="4"/>
      <c r="N103" s="15"/>
      <c r="O103" s="115"/>
      <c r="P103" s="189"/>
      <c r="Q103" s="115"/>
      <c r="R103" s="103"/>
      <c r="S103" s="4"/>
    </row>
    <row r="104" spans="1:267" ht="15" customHeight="1" x14ac:dyDescent="0.2">
      <c r="A104" s="34"/>
      <c r="B104" s="125"/>
      <c r="C104" s="125"/>
      <c r="D104" s="125"/>
      <c r="E104" s="125"/>
      <c r="F104" s="125"/>
      <c r="G104" s="125"/>
      <c r="H104" s="125"/>
      <c r="I104" s="125"/>
      <c r="J104" s="125"/>
      <c r="K104" s="125"/>
      <c r="L104" s="125"/>
      <c r="M104" s="125"/>
      <c r="N104" s="35"/>
      <c r="O104" s="147"/>
      <c r="P104" s="481"/>
      <c r="Q104" s="147"/>
      <c r="R104" s="126"/>
      <c r="S104" s="38"/>
    </row>
    <row r="105" spans="1:267" s="4" customFormat="1" ht="15" customHeight="1" x14ac:dyDescent="0.2">
      <c r="A105" s="697" t="s">
        <v>526</v>
      </c>
      <c r="B105" s="697"/>
      <c r="O105" s="115"/>
      <c r="P105" s="115"/>
      <c r="Q105" s="115"/>
      <c r="R105" s="103"/>
      <c r="S105" s="39"/>
    </row>
    <row r="106" spans="1:267" s="4" customFormat="1" ht="15" customHeight="1" x14ac:dyDescent="0.2">
      <c r="A106" s="40" t="s">
        <v>129</v>
      </c>
      <c r="B106" s="3" t="s">
        <v>546</v>
      </c>
      <c r="D106" s="157" t="s">
        <v>453</v>
      </c>
      <c r="E106" s="660" t="s">
        <v>475</v>
      </c>
      <c r="F106" s="679"/>
      <c r="G106" s="115"/>
      <c r="H106" s="115"/>
      <c r="I106" s="115"/>
      <c r="J106" s="115"/>
      <c r="K106" s="115"/>
      <c r="L106" s="115"/>
      <c r="M106" s="115"/>
      <c r="N106" s="115"/>
      <c r="O106" s="115"/>
      <c r="P106" s="115"/>
      <c r="Q106" s="115"/>
      <c r="R106" s="174" t="s">
        <v>956</v>
      </c>
      <c r="S106" s="157" t="s">
        <v>957</v>
      </c>
    </row>
    <row r="107" spans="1:267" s="4" customFormat="1" ht="15" customHeight="1" x14ac:dyDescent="0.2">
      <c r="A107" s="26" t="s">
        <v>18</v>
      </c>
      <c r="B107" s="41" t="s">
        <v>325</v>
      </c>
      <c r="D107" s="402">
        <v>6100</v>
      </c>
      <c r="E107" s="663">
        <f t="shared" ref="E107:E112" si="9">R107*D107</f>
        <v>0</v>
      </c>
      <c r="F107" s="682"/>
      <c r="G107" s="115"/>
      <c r="H107" s="115"/>
      <c r="I107" s="115"/>
      <c r="J107" s="115"/>
      <c r="K107" s="115"/>
      <c r="L107" s="115"/>
      <c r="M107" s="115"/>
      <c r="N107" s="115"/>
      <c r="O107" s="115"/>
      <c r="P107" s="115"/>
      <c r="Q107" s="115" t="s">
        <v>18</v>
      </c>
      <c r="R107" s="158">
        <f>SUMIF($C$38:$C$92,"HNF 1",$R$38:$R$92)</f>
        <v>0</v>
      </c>
      <c r="S107" s="175">
        <v>1.4</v>
      </c>
    </row>
    <row r="108" spans="1:267" s="4" customFormat="1" ht="15" customHeight="1" x14ac:dyDescent="0.2">
      <c r="A108" s="26" t="s">
        <v>25</v>
      </c>
      <c r="B108" s="26" t="s">
        <v>22</v>
      </c>
      <c r="D108" s="402">
        <v>9000</v>
      </c>
      <c r="E108" s="663">
        <f t="shared" si="9"/>
        <v>0</v>
      </c>
      <c r="F108" s="682"/>
      <c r="G108" s="115"/>
      <c r="H108" s="115"/>
      <c r="I108" s="115"/>
      <c r="J108" s="115"/>
      <c r="K108" s="115"/>
      <c r="L108" s="115"/>
      <c r="M108" s="115"/>
      <c r="N108" s="115"/>
      <c r="O108" s="115"/>
      <c r="P108" s="115"/>
      <c r="Q108" s="115" t="s">
        <v>25</v>
      </c>
      <c r="R108" s="158">
        <f>SUMIF($C$38:$C$92,"HNF 2",$R$38:$R$92)</f>
        <v>0</v>
      </c>
      <c r="S108" s="176">
        <v>1.45</v>
      </c>
    </row>
    <row r="109" spans="1:267" s="4" customFormat="1" ht="15" customHeight="1" x14ac:dyDescent="0.2">
      <c r="A109" s="26" t="s">
        <v>31</v>
      </c>
      <c r="B109" s="43" t="s">
        <v>26</v>
      </c>
      <c r="D109" s="402">
        <v>7200</v>
      </c>
      <c r="E109" s="663">
        <f t="shared" si="9"/>
        <v>0</v>
      </c>
      <c r="F109" s="682"/>
      <c r="G109" s="115"/>
      <c r="H109" s="115"/>
      <c r="I109" s="115"/>
      <c r="J109" s="115"/>
      <c r="K109" s="115"/>
      <c r="L109" s="115"/>
      <c r="M109" s="115"/>
      <c r="N109" s="115"/>
      <c r="O109" s="115"/>
      <c r="P109" s="115"/>
      <c r="Q109" s="115" t="s">
        <v>31</v>
      </c>
      <c r="R109" s="158">
        <f>SUMIF($C$38:$C$92,"HNF 3",$R$38:$R$92)</f>
        <v>0</v>
      </c>
      <c r="S109" s="176">
        <v>1.24</v>
      </c>
    </row>
    <row r="110" spans="1:267" s="4" customFormat="1" ht="15" customHeight="1" x14ac:dyDescent="0.2">
      <c r="A110" s="26" t="s">
        <v>32</v>
      </c>
      <c r="B110" s="43" t="s">
        <v>27</v>
      </c>
      <c r="D110" s="402">
        <v>3600</v>
      </c>
      <c r="E110" s="663">
        <f t="shared" si="9"/>
        <v>0</v>
      </c>
      <c r="F110" s="682"/>
      <c r="G110" s="115"/>
      <c r="H110" s="115"/>
      <c r="I110" s="115"/>
      <c r="J110" s="115"/>
      <c r="K110" s="115"/>
      <c r="L110" s="115"/>
      <c r="M110" s="115"/>
      <c r="N110" s="115"/>
      <c r="O110" s="115"/>
      <c r="P110" s="115"/>
      <c r="Q110" s="115" t="s">
        <v>32</v>
      </c>
      <c r="R110" s="158">
        <f>SUMIF($C$38:$C$92,"HNF 4",$R$38:$R$92)</f>
        <v>0</v>
      </c>
      <c r="S110" s="176">
        <v>1.19</v>
      </c>
    </row>
    <row r="111" spans="1:267" s="4" customFormat="1" ht="15" customHeight="1" x14ac:dyDescent="0.2">
      <c r="A111" s="26" t="s">
        <v>63</v>
      </c>
      <c r="B111" s="43" t="s">
        <v>34</v>
      </c>
      <c r="D111" s="402">
        <v>6300</v>
      </c>
      <c r="E111" s="663">
        <f t="shared" si="9"/>
        <v>0</v>
      </c>
      <c r="F111" s="682"/>
      <c r="G111" s="115"/>
      <c r="H111" s="115"/>
      <c r="I111" s="115"/>
      <c r="J111" s="115"/>
      <c r="K111" s="115"/>
      <c r="L111" s="115"/>
      <c r="M111" s="115"/>
      <c r="N111" s="115"/>
      <c r="O111" s="115"/>
      <c r="P111" s="115"/>
      <c r="Q111" s="115" t="s">
        <v>63</v>
      </c>
      <c r="R111" s="158">
        <f>SUMIF($C$38:$C$92,"HNF 5",$R$38:$R$92)</f>
        <v>0</v>
      </c>
      <c r="S111" s="176">
        <v>1.35</v>
      </c>
    </row>
    <row r="112" spans="1:267" s="4" customFormat="1" ht="15" customHeight="1" x14ac:dyDescent="0.2">
      <c r="A112" s="26" t="s">
        <v>64</v>
      </c>
      <c r="B112" s="43" t="s">
        <v>454</v>
      </c>
      <c r="D112" s="402">
        <v>8900</v>
      </c>
      <c r="E112" s="673">
        <f t="shared" si="9"/>
        <v>0</v>
      </c>
      <c r="F112" s="675"/>
      <c r="G112" s="115"/>
      <c r="H112" s="115"/>
      <c r="I112" s="115"/>
      <c r="J112" s="115"/>
      <c r="K112" s="115"/>
      <c r="L112" s="115"/>
      <c r="M112" s="115"/>
      <c r="N112" s="115"/>
      <c r="O112" s="115"/>
      <c r="P112" s="115"/>
      <c r="Q112" s="115" t="s">
        <v>64</v>
      </c>
      <c r="R112" s="158">
        <f>SUMIF($C$38:$C$92,"HNF 6",$R$38:$R$92)</f>
        <v>0</v>
      </c>
      <c r="S112" s="176">
        <v>1.83</v>
      </c>
    </row>
    <row r="113" spans="1:19" s="4" customFormat="1" ht="15" customHeight="1" thickBot="1" x14ac:dyDescent="0.25">
      <c r="A113" s="111"/>
      <c r="B113" s="47"/>
      <c r="D113" s="167" t="s">
        <v>130</v>
      </c>
      <c r="E113" s="648">
        <f>SUM(E107:F112)</f>
        <v>0</v>
      </c>
      <c r="F113" s="704"/>
      <c r="G113" s="115"/>
      <c r="H113" s="115"/>
      <c r="I113" s="115"/>
      <c r="J113" s="115"/>
      <c r="K113" s="115"/>
      <c r="L113" s="115"/>
      <c r="M113" s="115"/>
      <c r="N113" s="115"/>
      <c r="O113" s="115"/>
      <c r="P113" s="115"/>
      <c r="Q113" s="165" t="s">
        <v>952</v>
      </c>
      <c r="R113" s="160">
        <f>SUM(R107:R112)</f>
        <v>0</v>
      </c>
      <c r="S113" s="198">
        <v>1</v>
      </c>
    </row>
    <row r="114" spans="1:19" s="4" customFormat="1" ht="15" customHeight="1" thickTop="1" x14ac:dyDescent="0.2">
      <c r="A114" s="112"/>
      <c r="D114" s="115"/>
      <c r="E114" s="115"/>
      <c r="F114" s="115"/>
      <c r="G114" s="115"/>
      <c r="H114" s="115"/>
      <c r="I114" s="115"/>
      <c r="J114" s="115"/>
      <c r="K114" s="115"/>
      <c r="L114" s="115"/>
      <c r="M114" s="115"/>
      <c r="N114" s="115"/>
      <c r="O114" s="115"/>
      <c r="P114" s="115"/>
      <c r="Q114" s="115"/>
      <c r="R114" s="173"/>
      <c r="S114" s="177"/>
    </row>
    <row r="115" spans="1:19" s="4" customFormat="1" ht="15" customHeight="1" thickBot="1" x14ac:dyDescent="0.25">
      <c r="A115" s="40" t="s">
        <v>68</v>
      </c>
      <c r="B115" s="3" t="s">
        <v>69</v>
      </c>
      <c r="D115" s="115"/>
      <c r="E115" s="115"/>
      <c r="F115" s="115"/>
      <c r="G115" s="115"/>
      <c r="H115" s="115"/>
      <c r="I115" s="115"/>
      <c r="J115" s="115"/>
      <c r="K115" s="115"/>
      <c r="L115" s="115"/>
      <c r="M115" s="115"/>
      <c r="N115" s="115"/>
      <c r="O115" s="115"/>
      <c r="P115" s="115"/>
      <c r="Q115" s="165" t="s">
        <v>455</v>
      </c>
      <c r="R115" s="160">
        <f>(R107*S107)+(R108*S108)+(R109*S109)+(R110*S110)+(R111*S111)+(R112*S112)</f>
        <v>0</v>
      </c>
      <c r="S115" s="198" t="e">
        <f>S113/R113*R115</f>
        <v>#DIV/0!</v>
      </c>
    </row>
    <row r="116" spans="1:19" s="4" customFormat="1" ht="15" customHeight="1" thickTop="1" x14ac:dyDescent="0.2">
      <c r="A116" s="382"/>
      <c r="B116" s="382"/>
      <c r="C116" s="46"/>
      <c r="D116" s="157" t="s">
        <v>453</v>
      </c>
      <c r="E116" s="660" t="s">
        <v>476</v>
      </c>
      <c r="F116" s="679"/>
      <c r="G116" s="115"/>
      <c r="H116" s="115"/>
      <c r="I116" s="115"/>
      <c r="J116" s="115"/>
      <c r="K116" s="115"/>
      <c r="L116" s="115"/>
      <c r="M116" s="115"/>
      <c r="N116" s="115"/>
      <c r="O116" s="115"/>
      <c r="P116" s="115"/>
      <c r="Q116" s="115"/>
      <c r="R116" s="298"/>
      <c r="S116" s="299"/>
    </row>
    <row r="117" spans="1:19" s="4" customFormat="1" ht="15" customHeight="1" thickBot="1" x14ac:dyDescent="0.25">
      <c r="A117" s="40" t="s">
        <v>137</v>
      </c>
      <c r="B117" s="3" t="s">
        <v>950</v>
      </c>
      <c r="D117" s="402">
        <v>300</v>
      </c>
      <c r="E117" s="673">
        <f>R117*D117</f>
        <v>0</v>
      </c>
      <c r="F117" s="675"/>
      <c r="G117" s="115"/>
      <c r="H117" s="115"/>
      <c r="I117" s="115"/>
      <c r="J117" s="115"/>
      <c r="K117" s="115"/>
      <c r="L117" s="115"/>
      <c r="M117" s="115"/>
      <c r="N117" s="115"/>
      <c r="O117" s="115"/>
      <c r="P117" s="115"/>
      <c r="Q117" s="165" t="s">
        <v>806</v>
      </c>
      <c r="R117" s="160">
        <f>R102</f>
        <v>0</v>
      </c>
      <c r="S117" s="300"/>
    </row>
    <row r="118" spans="1:19" s="4" customFormat="1" ht="15" customHeight="1" thickTop="1" thickBot="1" x14ac:dyDescent="0.25">
      <c r="D118" s="167" t="s">
        <v>809</v>
      </c>
      <c r="E118" s="648">
        <f>SUM(E117)</f>
        <v>0</v>
      </c>
      <c r="F118" s="704"/>
      <c r="G118" s="115"/>
      <c r="H118" s="115"/>
      <c r="I118" s="115"/>
      <c r="J118" s="115"/>
      <c r="K118" s="115"/>
      <c r="L118" s="115"/>
      <c r="M118" s="115"/>
      <c r="N118" s="115"/>
      <c r="O118" s="115"/>
      <c r="P118" s="115"/>
      <c r="Q118" s="115"/>
      <c r="R118" s="173"/>
      <c r="S118" s="177"/>
    </row>
    <row r="119" spans="1:19" s="4" customFormat="1" ht="15" customHeight="1" thickTop="1" x14ac:dyDescent="0.2">
      <c r="A119" s="386"/>
      <c r="B119" s="386"/>
      <c r="C119" s="386"/>
      <c r="D119" s="208"/>
      <c r="E119" s="209"/>
      <c r="F119" s="301"/>
      <c r="G119" s="386"/>
      <c r="H119" s="386"/>
      <c r="I119" s="386"/>
      <c r="J119" s="386"/>
      <c r="K119" s="386"/>
      <c r="L119" s="386"/>
      <c r="M119" s="386"/>
      <c r="N119" s="386"/>
      <c r="O119" s="149"/>
      <c r="P119" s="149"/>
      <c r="Q119" s="149"/>
      <c r="R119" s="302"/>
      <c r="S119" s="51"/>
    </row>
    <row r="120" spans="1:19" s="4" customFormat="1" ht="15" customHeight="1" x14ac:dyDescent="0.2">
      <c r="A120" s="34"/>
      <c r="B120" s="125"/>
      <c r="C120" s="125"/>
      <c r="D120" s="147"/>
      <c r="E120" s="147"/>
      <c r="F120" s="303"/>
      <c r="G120" s="125"/>
      <c r="H120" s="125"/>
      <c r="I120" s="125"/>
      <c r="J120" s="125"/>
      <c r="K120" s="125"/>
      <c r="L120" s="125"/>
      <c r="M120" s="125"/>
      <c r="N120" s="125"/>
      <c r="O120" s="147"/>
      <c r="P120" s="147"/>
      <c r="Q120" s="147"/>
      <c r="R120" s="126"/>
      <c r="S120" s="38"/>
    </row>
    <row r="121" spans="1:19" s="4" customFormat="1" ht="15" customHeight="1" x14ac:dyDescent="0.2">
      <c r="A121" s="718" t="s">
        <v>527</v>
      </c>
      <c r="B121" s="719"/>
      <c r="D121" s="115"/>
      <c r="E121" s="115"/>
      <c r="F121" s="115"/>
      <c r="G121" s="60"/>
      <c r="H121" s="304"/>
      <c r="I121" s="60"/>
      <c r="J121" s="304"/>
      <c r="K121" s="60"/>
      <c r="L121" s="304"/>
      <c r="M121" s="60"/>
      <c r="N121" s="61"/>
      <c r="O121" s="218"/>
      <c r="P121" s="189"/>
      <c r="Q121" s="115"/>
      <c r="R121" s="103"/>
      <c r="S121" s="39"/>
    </row>
    <row r="122" spans="1:19" s="4" customFormat="1" ht="15" customHeight="1" x14ac:dyDescent="0.2">
      <c r="A122" s="40" t="s">
        <v>966</v>
      </c>
      <c r="B122" s="40" t="s">
        <v>959</v>
      </c>
      <c r="C122" s="166" t="s">
        <v>962</v>
      </c>
      <c r="D122" s="166" t="s">
        <v>963</v>
      </c>
      <c r="E122" s="668">
        <f>E118+E113</f>
        <v>0</v>
      </c>
      <c r="F122" s="670"/>
      <c r="G122" s="57">
        <v>1</v>
      </c>
      <c r="I122" s="305"/>
      <c r="J122" s="305"/>
      <c r="K122" s="79"/>
      <c r="L122" s="305"/>
      <c r="M122" s="79"/>
      <c r="O122" s="115"/>
      <c r="P122" s="189"/>
      <c r="Q122" s="115"/>
      <c r="R122" s="103"/>
      <c r="S122" s="39"/>
    </row>
    <row r="123" spans="1:19" s="4" customFormat="1" ht="15" customHeight="1" x14ac:dyDescent="0.2">
      <c r="A123" s="22">
        <v>1</v>
      </c>
      <c r="B123" s="137" t="s">
        <v>874</v>
      </c>
      <c r="C123" s="217">
        <v>0</v>
      </c>
      <c r="D123" s="159">
        <f>E122/G122*C123</f>
        <v>0</v>
      </c>
      <c r="E123" s="641" t="s">
        <v>485</v>
      </c>
      <c r="F123" s="624"/>
      <c r="G123" s="169"/>
      <c r="I123" s="305"/>
      <c r="J123" s="305"/>
      <c r="K123" s="79"/>
      <c r="L123" s="65"/>
      <c r="M123" s="79"/>
      <c r="O123" s="115"/>
      <c r="P123" s="189"/>
      <c r="Q123" s="115"/>
      <c r="R123" s="103"/>
      <c r="S123" s="39"/>
    </row>
    <row r="124" spans="1:19" s="4" customFormat="1" ht="15" customHeight="1" x14ac:dyDescent="0.2">
      <c r="A124" s="22">
        <v>2</v>
      </c>
      <c r="B124" s="137" t="s">
        <v>921</v>
      </c>
      <c r="C124" s="217" t="s">
        <v>485</v>
      </c>
      <c r="D124" s="183" t="s">
        <v>485</v>
      </c>
      <c r="E124" s="641" t="s">
        <v>955</v>
      </c>
      <c r="F124" s="624"/>
      <c r="G124" s="169"/>
      <c r="I124" s="305"/>
      <c r="J124" s="305"/>
      <c r="K124" s="79"/>
      <c r="L124" s="65"/>
      <c r="M124" s="79"/>
      <c r="O124" s="115"/>
      <c r="P124" s="189"/>
      <c r="Q124" s="115"/>
      <c r="R124" s="103"/>
      <c r="S124" s="39"/>
    </row>
    <row r="125" spans="1:19" s="4" customFormat="1" ht="15" customHeight="1" x14ac:dyDescent="0.2">
      <c r="A125" s="22">
        <v>3</v>
      </c>
      <c r="B125" s="137" t="s">
        <v>869</v>
      </c>
      <c r="C125" s="217" t="s">
        <v>485</v>
      </c>
      <c r="D125" s="183" t="s">
        <v>485</v>
      </c>
      <c r="E125" s="641" t="s">
        <v>955</v>
      </c>
      <c r="F125" s="624"/>
      <c r="G125" s="169"/>
      <c r="I125" s="305"/>
      <c r="J125" s="305"/>
      <c r="K125" s="79"/>
      <c r="L125" s="65"/>
      <c r="M125" s="79"/>
      <c r="O125" s="115"/>
      <c r="P125" s="189"/>
      <c r="Q125" s="115"/>
      <c r="R125" s="103"/>
      <c r="S125" s="39"/>
    </row>
    <row r="126" spans="1:19" s="4" customFormat="1" ht="15" customHeight="1" x14ac:dyDescent="0.2">
      <c r="A126" s="22">
        <v>4</v>
      </c>
      <c r="B126" s="137" t="s">
        <v>938</v>
      </c>
      <c r="C126" s="290" t="s">
        <v>954</v>
      </c>
      <c r="D126" s="159">
        <f>E118/100*75</f>
        <v>0</v>
      </c>
      <c r="E126" s="641" t="str">
        <f>D124</f>
        <v>---</v>
      </c>
      <c r="F126" s="624"/>
      <c r="G126" s="169"/>
      <c r="I126" s="305"/>
      <c r="J126" s="305"/>
      <c r="K126" s="79"/>
      <c r="L126" s="65"/>
      <c r="M126" s="79"/>
      <c r="O126" s="115"/>
      <c r="P126" s="189"/>
      <c r="Q126" s="115"/>
      <c r="R126" s="103"/>
      <c r="S126" s="39"/>
    </row>
    <row r="127" spans="1:19" s="4" customFormat="1" ht="15" customHeight="1" x14ac:dyDescent="0.2">
      <c r="A127" s="22">
        <v>5</v>
      </c>
      <c r="B127" s="137" t="s">
        <v>922</v>
      </c>
      <c r="C127" s="290">
        <v>0.1</v>
      </c>
      <c r="D127" s="159">
        <f>(E122+D123+D126)/G122*C127</f>
        <v>0</v>
      </c>
      <c r="E127" s="641" t="s">
        <v>485</v>
      </c>
      <c r="F127" s="624"/>
      <c r="G127" s="169"/>
      <c r="H127" s="6"/>
      <c r="I127" s="305"/>
      <c r="J127" s="305"/>
      <c r="K127" s="79"/>
      <c r="L127" s="65"/>
      <c r="M127" s="79"/>
      <c r="O127" s="115"/>
      <c r="P127" s="189"/>
      <c r="Q127" s="115"/>
      <c r="R127" s="103"/>
      <c r="S127" s="39"/>
    </row>
    <row r="128" spans="1:19" s="4" customFormat="1" ht="15" customHeight="1" thickBot="1" x14ac:dyDescent="0.25">
      <c r="A128" s="44"/>
      <c r="C128" s="115"/>
      <c r="D128" s="165" t="s">
        <v>964</v>
      </c>
      <c r="E128" s="648">
        <f>E122+(D123+D126+D127)</f>
        <v>0</v>
      </c>
      <c r="F128" s="704"/>
      <c r="G128" s="57"/>
      <c r="H128" s="62"/>
      <c r="I128" s="305"/>
      <c r="J128" s="305"/>
      <c r="K128" s="79"/>
      <c r="L128" s="65"/>
      <c r="M128" s="79"/>
      <c r="O128" s="115"/>
      <c r="P128" s="189"/>
      <c r="Q128" s="115"/>
      <c r="R128" s="103"/>
      <c r="S128" s="39"/>
    </row>
    <row r="129" spans="1:19" s="4" customFormat="1" ht="15" customHeight="1" thickTop="1" x14ac:dyDescent="0.2">
      <c r="A129" s="44"/>
      <c r="C129" s="115"/>
      <c r="D129" s="165"/>
      <c r="E129" s="171"/>
      <c r="F129" s="57"/>
      <c r="G129" s="57"/>
      <c r="H129" s="62"/>
      <c r="I129" s="305"/>
      <c r="J129" s="305"/>
      <c r="K129" s="65"/>
      <c r="L129" s="65"/>
      <c r="M129" s="79"/>
      <c r="O129" s="115"/>
      <c r="P129" s="189"/>
      <c r="Q129" s="115"/>
      <c r="R129" s="103"/>
      <c r="S129" s="39"/>
    </row>
    <row r="130" spans="1:19" s="4" customFormat="1" ht="15" customHeight="1" x14ac:dyDescent="0.2">
      <c r="A130" s="40" t="s">
        <v>966</v>
      </c>
      <c r="B130" s="40" t="s">
        <v>958</v>
      </c>
      <c r="C130" s="623" t="s">
        <v>961</v>
      </c>
      <c r="D130" s="624"/>
      <c r="E130" s="668">
        <f>E128</f>
        <v>0</v>
      </c>
      <c r="F130" s="670"/>
      <c r="G130" s="57"/>
      <c r="H130" s="6"/>
      <c r="I130" s="305"/>
      <c r="J130" s="305"/>
      <c r="K130" s="65"/>
      <c r="L130" s="65"/>
      <c r="M130" s="79"/>
      <c r="O130" s="115"/>
      <c r="P130" s="189"/>
      <c r="Q130" s="115"/>
      <c r="R130" s="103"/>
      <c r="S130" s="39"/>
    </row>
    <row r="131" spans="1:19" s="4" customFormat="1" ht="15" customHeight="1" x14ac:dyDescent="0.2">
      <c r="A131" s="22">
        <v>1</v>
      </c>
      <c r="B131" s="22" t="s">
        <v>923</v>
      </c>
      <c r="C131" s="608" t="s">
        <v>485</v>
      </c>
      <c r="D131" s="627"/>
      <c r="E131" s="641" t="s">
        <v>955</v>
      </c>
      <c r="F131" s="624"/>
      <c r="G131" s="57"/>
      <c r="H131" s="6"/>
      <c r="J131" s="305"/>
      <c r="K131" s="65"/>
      <c r="L131" s="65"/>
      <c r="M131" s="79"/>
      <c r="O131" s="115"/>
      <c r="P131" s="189"/>
      <c r="Q131" s="115"/>
      <c r="R131" s="103"/>
      <c r="S131" s="39"/>
    </row>
    <row r="132" spans="1:19" s="4" customFormat="1" ht="15" customHeight="1" x14ac:dyDescent="0.2">
      <c r="A132" s="22">
        <v>2</v>
      </c>
      <c r="B132" s="22" t="s">
        <v>867</v>
      </c>
      <c r="C132" s="608" t="s">
        <v>485</v>
      </c>
      <c r="D132" s="627"/>
      <c r="E132" s="641" t="s">
        <v>955</v>
      </c>
      <c r="F132" s="624"/>
      <c r="G132" s="57"/>
      <c r="H132" s="6"/>
      <c r="J132" s="305"/>
      <c r="K132" s="65"/>
      <c r="L132" s="65"/>
      <c r="M132" s="79"/>
      <c r="O132" s="115"/>
      <c r="P132" s="189"/>
      <c r="Q132" s="115"/>
      <c r="R132" s="103"/>
      <c r="S132" s="39"/>
    </row>
    <row r="133" spans="1:19" s="4" customFormat="1" ht="15" customHeight="1" x14ac:dyDescent="0.2">
      <c r="A133" s="22">
        <v>3</v>
      </c>
      <c r="B133" s="22" t="s">
        <v>928</v>
      </c>
      <c r="C133" s="608" t="s">
        <v>485</v>
      </c>
      <c r="D133" s="627"/>
      <c r="E133" s="641" t="s">
        <v>955</v>
      </c>
      <c r="F133" s="624"/>
      <c r="G133" s="57"/>
      <c r="H133" s="6"/>
      <c r="J133" s="305"/>
      <c r="K133" s="65"/>
      <c r="L133" s="65"/>
      <c r="M133" s="79"/>
      <c r="O133" s="115"/>
      <c r="P133" s="189"/>
      <c r="Q133" s="115"/>
      <c r="R133" s="103"/>
      <c r="S133" s="39"/>
    </row>
    <row r="134" spans="1:19" s="4" customFormat="1" ht="15" customHeight="1" x14ac:dyDescent="0.2">
      <c r="A134" s="22">
        <v>4</v>
      </c>
      <c r="B134" s="22" t="s">
        <v>927</v>
      </c>
      <c r="C134" s="608" t="s">
        <v>485</v>
      </c>
      <c r="D134" s="627"/>
      <c r="E134" s="641" t="s">
        <v>955</v>
      </c>
      <c r="F134" s="624"/>
      <c r="G134" s="57"/>
      <c r="H134" s="6"/>
      <c r="J134" s="305"/>
      <c r="K134" s="65"/>
      <c r="L134" s="65"/>
      <c r="M134" s="79"/>
      <c r="O134" s="115"/>
      <c r="P134" s="189"/>
      <c r="Q134" s="115"/>
      <c r="R134" s="103"/>
      <c r="S134" s="39"/>
    </row>
    <row r="135" spans="1:19" s="4" customFormat="1" ht="15" customHeight="1" thickBot="1" x14ac:dyDescent="0.25">
      <c r="A135" s="125"/>
      <c r="B135" s="125"/>
      <c r="C135" s="617" t="s">
        <v>965</v>
      </c>
      <c r="D135" s="618"/>
      <c r="E135" s="648">
        <f>E128</f>
        <v>0</v>
      </c>
      <c r="F135" s="704"/>
      <c r="G135" s="144">
        <v>0.4</v>
      </c>
      <c r="H135" s="62" t="s">
        <v>881</v>
      </c>
      <c r="J135" s="305"/>
      <c r="K135" s="65"/>
      <c r="L135" s="65"/>
      <c r="M135" s="79"/>
      <c r="O135" s="115"/>
      <c r="P135" s="189"/>
      <c r="Q135" s="115"/>
      <c r="R135" s="103"/>
      <c r="S135" s="39"/>
    </row>
    <row r="136" spans="1:19" s="4" customFormat="1" ht="15" customHeight="1" thickTop="1" x14ac:dyDescent="0.2">
      <c r="A136" s="64"/>
      <c r="B136" s="65"/>
      <c r="C136" s="65"/>
      <c r="D136" s="66"/>
      <c r="E136" s="66"/>
      <c r="F136" s="67"/>
      <c r="G136" s="65"/>
      <c r="H136" s="306">
        <v>-1</v>
      </c>
      <c r="I136" s="306">
        <v>-1</v>
      </c>
      <c r="J136" s="306">
        <v>-1</v>
      </c>
      <c r="K136" s="304"/>
      <c r="L136" s="304"/>
      <c r="M136" s="60"/>
      <c r="N136" s="656"/>
      <c r="O136" s="656"/>
      <c r="P136" s="189"/>
      <c r="Q136" s="115"/>
      <c r="R136" s="103"/>
      <c r="S136" s="51"/>
    </row>
    <row r="137" spans="1:19" s="4" customFormat="1" ht="15" customHeight="1" x14ac:dyDescent="0.2">
      <c r="A137" s="69"/>
      <c r="B137" s="125"/>
      <c r="C137" s="125"/>
      <c r="D137" s="125"/>
      <c r="E137" s="125"/>
      <c r="F137" s="125"/>
      <c r="G137" s="70"/>
      <c r="H137" s="70"/>
      <c r="I137" s="70"/>
      <c r="J137" s="70"/>
      <c r="K137" s="70"/>
      <c r="L137" s="70"/>
      <c r="M137" s="70"/>
      <c r="N137" s="307"/>
      <c r="O137" s="482"/>
      <c r="P137" s="481"/>
      <c r="Q137" s="147"/>
      <c r="R137" s="126"/>
      <c r="S137" s="38"/>
    </row>
    <row r="138" spans="1:19" s="4" customFormat="1" ht="15" customHeight="1" x14ac:dyDescent="0.2">
      <c r="A138" s="71" t="s">
        <v>459</v>
      </c>
      <c r="B138" s="65"/>
      <c r="C138" s="644" t="s">
        <v>485</v>
      </c>
      <c r="D138" s="605"/>
      <c r="E138" s="605"/>
      <c r="F138" s="606"/>
      <c r="G138" s="49"/>
      <c r="H138" s="49"/>
      <c r="I138" s="49"/>
      <c r="J138" s="65"/>
      <c r="K138" s="65"/>
      <c r="L138" s="65"/>
      <c r="M138" s="65"/>
      <c r="N138" s="65"/>
      <c r="O138" s="65"/>
      <c r="P138" s="477"/>
      <c r="Q138" s="115"/>
      <c r="R138" s="103"/>
      <c r="S138" s="39"/>
    </row>
    <row r="139" spans="1:19" s="4" customFormat="1" ht="15" customHeight="1" x14ac:dyDescent="0.2">
      <c r="A139" s="615" t="s">
        <v>657</v>
      </c>
      <c r="B139" s="703"/>
      <c r="C139" s="644" t="s">
        <v>485</v>
      </c>
      <c r="D139" s="605"/>
      <c r="E139" s="605"/>
      <c r="F139" s="606"/>
      <c r="G139" s="49"/>
      <c r="H139" s="49"/>
      <c r="I139" s="49"/>
      <c r="J139" s="65"/>
      <c r="K139" s="65"/>
      <c r="L139" s="65"/>
      <c r="M139" s="65"/>
      <c r="N139" s="65"/>
      <c r="O139" s="65"/>
      <c r="P139" s="477"/>
      <c r="Q139" s="115"/>
      <c r="R139" s="103"/>
      <c r="S139" s="39"/>
    </row>
    <row r="140" spans="1:19" s="4" customFormat="1" ht="60" customHeight="1" x14ac:dyDescent="0.2">
      <c r="A140" s="72"/>
      <c r="B140" s="65"/>
      <c r="C140" s="652" t="s">
        <v>1090</v>
      </c>
      <c r="D140" s="653"/>
      <c r="E140" s="653"/>
      <c r="F140" s="654"/>
      <c r="G140" s="49"/>
      <c r="H140" s="49"/>
      <c r="I140" s="49"/>
      <c r="J140" s="65"/>
      <c r="K140" s="65"/>
      <c r="L140" s="65"/>
      <c r="M140" s="65"/>
      <c r="N140" s="65"/>
      <c r="O140" s="65"/>
      <c r="P140" s="477"/>
      <c r="Q140" s="115"/>
      <c r="R140" s="103"/>
      <c r="S140" s="39"/>
    </row>
    <row r="141" spans="1:19" s="4" customFormat="1" ht="15" customHeight="1" x14ac:dyDescent="0.2">
      <c r="A141" s="73"/>
      <c r="B141" s="65"/>
      <c r="C141" s="644" t="s">
        <v>485</v>
      </c>
      <c r="D141" s="605"/>
      <c r="E141" s="605"/>
      <c r="F141" s="606"/>
      <c r="G141" s="49"/>
      <c r="H141" s="49"/>
      <c r="I141" s="49"/>
      <c r="J141" s="65"/>
      <c r="K141" s="65"/>
      <c r="L141" s="65"/>
      <c r="M141" s="65"/>
      <c r="N141" s="65"/>
      <c r="O141" s="65"/>
      <c r="P141" s="477"/>
      <c r="Q141" s="115"/>
      <c r="R141" s="103"/>
      <c r="S141" s="39"/>
    </row>
    <row r="142" spans="1:19" s="4" customFormat="1" ht="15" customHeight="1" x14ac:dyDescent="0.2">
      <c r="A142" s="74"/>
      <c r="B142" s="86"/>
      <c r="C142" s="645"/>
      <c r="D142" s="645"/>
      <c r="E142" s="645"/>
      <c r="F142" s="645"/>
      <c r="G142" s="645"/>
      <c r="H142" s="645"/>
      <c r="I142" s="645"/>
      <c r="J142" s="645"/>
      <c r="K142" s="645"/>
      <c r="L142" s="645"/>
      <c r="M142" s="645"/>
      <c r="N142" s="308"/>
      <c r="O142" s="483"/>
      <c r="P142" s="484"/>
      <c r="Q142" s="149"/>
      <c r="R142" s="302"/>
      <c r="S142" s="51"/>
    </row>
    <row r="143" spans="1:19" s="4" customFormat="1" ht="15" customHeight="1" x14ac:dyDescent="0.2">
      <c r="A143" s="65"/>
      <c r="B143" s="65"/>
      <c r="C143" s="65"/>
      <c r="D143" s="65"/>
      <c r="E143" s="65"/>
      <c r="F143" s="65"/>
      <c r="G143" s="65"/>
      <c r="H143" s="65"/>
      <c r="I143" s="65"/>
      <c r="J143" s="67"/>
      <c r="K143" s="65"/>
      <c r="L143" s="65"/>
      <c r="M143" s="79"/>
      <c r="O143" s="115"/>
      <c r="P143" s="189"/>
      <c r="Q143" s="115"/>
      <c r="R143" s="103"/>
    </row>
    <row r="144" spans="1:19" s="4" customFormat="1" ht="15" hidden="1" customHeight="1" outlineLevel="1" x14ac:dyDescent="0.2">
      <c r="A144" s="65"/>
      <c r="B144" s="80" t="s">
        <v>485</v>
      </c>
      <c r="D144" s="81" t="s">
        <v>447</v>
      </c>
      <c r="E144" s="81" t="s">
        <v>18</v>
      </c>
      <c r="F144" s="81" t="s">
        <v>25</v>
      </c>
      <c r="G144" s="81" t="s">
        <v>31</v>
      </c>
      <c r="H144" s="81" t="s">
        <v>32</v>
      </c>
      <c r="I144" s="81" t="s">
        <v>63</v>
      </c>
      <c r="J144" s="81" t="s">
        <v>64</v>
      </c>
      <c r="K144" s="82" t="s">
        <v>448</v>
      </c>
      <c r="M144" s="79"/>
      <c r="O144" s="115"/>
      <c r="P144" s="189"/>
      <c r="Q144" s="115"/>
      <c r="R144" s="103"/>
    </row>
    <row r="145" spans="1:18" s="4" customFormat="1" ht="15" hidden="1" customHeight="1" outlineLevel="1" x14ac:dyDescent="0.2">
      <c r="A145" s="65"/>
      <c r="B145" s="26" t="s">
        <v>1082</v>
      </c>
      <c r="D145" s="26" t="s">
        <v>449</v>
      </c>
      <c r="E145" s="83">
        <v>4700</v>
      </c>
      <c r="F145" s="83">
        <v>6000</v>
      </c>
      <c r="G145" s="83">
        <v>5400</v>
      </c>
      <c r="H145" s="159">
        <v>2600</v>
      </c>
      <c r="I145" s="83">
        <v>4500</v>
      </c>
      <c r="J145" s="83">
        <v>6300</v>
      </c>
      <c r="K145" s="84">
        <v>180</v>
      </c>
      <c r="M145" s="79"/>
      <c r="O145" s="115"/>
      <c r="P145" s="189"/>
      <c r="Q145" s="115"/>
      <c r="R145" s="103"/>
    </row>
    <row r="146" spans="1:18" s="4" customFormat="1" ht="15" hidden="1" customHeight="1" outlineLevel="1" x14ac:dyDescent="0.2">
      <c r="A146" s="65"/>
      <c r="B146" s="26" t="s">
        <v>1083</v>
      </c>
      <c r="D146" s="26" t="s">
        <v>450</v>
      </c>
      <c r="E146" s="83">
        <v>6100</v>
      </c>
      <c r="F146" s="83">
        <v>9000</v>
      </c>
      <c r="G146" s="83">
        <v>7200</v>
      </c>
      <c r="H146" s="159">
        <v>3600</v>
      </c>
      <c r="I146" s="83">
        <v>6300</v>
      </c>
      <c r="J146" s="83">
        <v>8900</v>
      </c>
      <c r="K146" s="84">
        <v>300</v>
      </c>
      <c r="M146" s="79"/>
      <c r="O146" s="115"/>
      <c r="P146" s="189"/>
      <c r="Q146" s="115"/>
      <c r="R146" s="103"/>
    </row>
    <row r="147" spans="1:18" s="4" customFormat="1" ht="15" hidden="1" customHeight="1" outlineLevel="1" x14ac:dyDescent="0.2">
      <c r="A147" s="65"/>
      <c r="B147" s="26" t="s">
        <v>876</v>
      </c>
      <c r="D147" s="26" t="s">
        <v>451</v>
      </c>
      <c r="E147" s="83">
        <v>8300</v>
      </c>
      <c r="F147" s="83">
        <v>11800</v>
      </c>
      <c r="G147" s="83">
        <v>9500</v>
      </c>
      <c r="H147" s="159">
        <v>4700</v>
      </c>
      <c r="I147" s="83">
        <v>9600</v>
      </c>
      <c r="J147" s="83">
        <v>16700</v>
      </c>
      <c r="K147" s="84">
        <v>470</v>
      </c>
      <c r="M147" s="79"/>
      <c r="O147" s="115"/>
      <c r="P147" s="189"/>
      <c r="Q147" s="115"/>
      <c r="R147" s="103"/>
    </row>
    <row r="148" spans="1:18" s="4" customFormat="1" ht="15" hidden="1" customHeight="1" outlineLevel="1" x14ac:dyDescent="0.2">
      <c r="A148" s="65"/>
      <c r="B148" s="65"/>
      <c r="D148" s="80" t="s">
        <v>597</v>
      </c>
      <c r="E148" s="83">
        <v>0</v>
      </c>
      <c r="F148" s="83">
        <v>0</v>
      </c>
      <c r="G148" s="83">
        <v>0</v>
      </c>
      <c r="H148" s="159">
        <v>0</v>
      </c>
      <c r="I148" s="83">
        <v>0</v>
      </c>
      <c r="J148" s="83">
        <v>0</v>
      </c>
      <c r="K148" s="84">
        <v>0</v>
      </c>
      <c r="M148" s="79"/>
      <c r="O148" s="115"/>
      <c r="P148" s="189"/>
      <c r="Q148" s="115"/>
      <c r="R148" s="103"/>
    </row>
    <row r="149" spans="1:18" s="4" customFormat="1" ht="15" hidden="1" customHeight="1" outlineLevel="1" x14ac:dyDescent="0.2">
      <c r="A149" s="65"/>
      <c r="B149" s="80" t="s">
        <v>485</v>
      </c>
      <c r="M149" s="79"/>
      <c r="O149" s="115"/>
      <c r="P149" s="189"/>
      <c r="Q149" s="115"/>
      <c r="R149" s="103"/>
    </row>
    <row r="150" spans="1:18" s="4" customFormat="1" ht="15" hidden="1" customHeight="1" outlineLevel="1" x14ac:dyDescent="0.2">
      <c r="A150" s="65"/>
      <c r="B150" s="26" t="s">
        <v>470</v>
      </c>
      <c r="D150" s="85">
        <v>0</v>
      </c>
      <c r="F150" s="80" t="s">
        <v>485</v>
      </c>
      <c r="H150" s="80">
        <v>0</v>
      </c>
      <c r="M150" s="79"/>
      <c r="O150" s="115"/>
      <c r="P150" s="189"/>
      <c r="Q150" s="115"/>
      <c r="R150" s="103"/>
    </row>
    <row r="151" spans="1:18" s="4" customFormat="1" ht="15" hidden="1" customHeight="1" outlineLevel="1" x14ac:dyDescent="0.2">
      <c r="A151" s="65"/>
      <c r="B151" s="26" t="s">
        <v>461</v>
      </c>
      <c r="D151" s="85">
        <v>0.01</v>
      </c>
      <c r="F151" s="85" t="s">
        <v>18</v>
      </c>
      <c r="H151" s="42">
        <v>1</v>
      </c>
      <c r="M151" s="79"/>
      <c r="O151" s="115"/>
      <c r="P151" s="189"/>
      <c r="Q151" s="115"/>
      <c r="R151" s="103"/>
    </row>
    <row r="152" spans="1:18" s="4" customFormat="1" ht="15" hidden="1" customHeight="1" outlineLevel="1" x14ac:dyDescent="0.2">
      <c r="A152" s="65"/>
      <c r="B152" s="26" t="s">
        <v>484</v>
      </c>
      <c r="D152" s="85">
        <v>0.02</v>
      </c>
      <c r="F152" s="85" t="s">
        <v>25</v>
      </c>
      <c r="H152" s="42">
        <v>2</v>
      </c>
      <c r="M152" s="79"/>
      <c r="O152" s="115"/>
      <c r="P152" s="189"/>
      <c r="Q152" s="115"/>
      <c r="R152" s="103"/>
    </row>
    <row r="153" spans="1:18" s="4" customFormat="1" ht="15" hidden="1" customHeight="1" outlineLevel="1" x14ac:dyDescent="0.2">
      <c r="A153" s="65"/>
      <c r="B153" s="26" t="s">
        <v>457</v>
      </c>
      <c r="D153" s="85">
        <v>0.03</v>
      </c>
      <c r="F153" s="85" t="s">
        <v>31</v>
      </c>
      <c r="H153" s="42">
        <v>3</v>
      </c>
      <c r="M153" s="79"/>
      <c r="O153" s="115"/>
      <c r="P153" s="189"/>
      <c r="Q153" s="115"/>
      <c r="R153" s="103"/>
    </row>
    <row r="154" spans="1:18" s="4" customFormat="1" ht="15" hidden="1" customHeight="1" outlineLevel="1" x14ac:dyDescent="0.2">
      <c r="A154" s="65"/>
      <c r="B154" s="26" t="s">
        <v>465</v>
      </c>
      <c r="D154" s="85">
        <v>0.04</v>
      </c>
      <c r="F154" s="85" t="s">
        <v>32</v>
      </c>
      <c r="H154" s="42">
        <v>4</v>
      </c>
      <c r="M154" s="79"/>
      <c r="O154" s="115"/>
      <c r="P154" s="189"/>
      <c r="Q154" s="115"/>
      <c r="R154" s="103"/>
    </row>
    <row r="155" spans="1:18" s="4" customFormat="1" ht="15" hidden="1" customHeight="1" outlineLevel="1" x14ac:dyDescent="0.2">
      <c r="A155" s="65"/>
      <c r="B155" s="26" t="s">
        <v>469</v>
      </c>
      <c r="D155" s="85">
        <v>0.05</v>
      </c>
      <c r="F155" s="85" t="s">
        <v>63</v>
      </c>
      <c r="H155" s="42">
        <v>5</v>
      </c>
      <c r="M155" s="79"/>
      <c r="O155" s="115"/>
      <c r="P155" s="189"/>
      <c r="Q155" s="115"/>
      <c r="R155" s="103"/>
    </row>
    <row r="156" spans="1:18" s="4" customFormat="1" ht="15" hidden="1" customHeight="1" outlineLevel="1" x14ac:dyDescent="0.2">
      <c r="A156" s="65"/>
      <c r="D156" s="85">
        <v>0.06</v>
      </c>
      <c r="F156" s="85" t="s">
        <v>64</v>
      </c>
      <c r="H156" s="42">
        <v>6</v>
      </c>
      <c r="M156" s="79"/>
      <c r="O156" s="115"/>
      <c r="P156" s="189"/>
      <c r="Q156" s="115"/>
      <c r="R156" s="103"/>
    </row>
    <row r="157" spans="1:18" s="4" customFormat="1" ht="15" hidden="1" customHeight="1" outlineLevel="1" x14ac:dyDescent="0.2">
      <c r="A157" s="65"/>
      <c r="B157" s="80" t="s">
        <v>485</v>
      </c>
      <c r="D157" s="85">
        <v>7.0000000000000007E-2</v>
      </c>
      <c r="F157" s="85" t="s">
        <v>137</v>
      </c>
      <c r="H157" s="42">
        <v>7</v>
      </c>
      <c r="M157" s="79"/>
      <c r="O157" s="115"/>
      <c r="P157" s="189"/>
      <c r="Q157" s="115"/>
      <c r="R157" s="103"/>
    </row>
    <row r="158" spans="1:18" s="4" customFormat="1" ht="15" hidden="1" customHeight="1" outlineLevel="1" x14ac:dyDescent="0.2">
      <c r="A158" s="65"/>
      <c r="B158" s="26" t="s">
        <v>1219</v>
      </c>
      <c r="D158" s="85">
        <v>0.08</v>
      </c>
      <c r="F158" s="26" t="s">
        <v>71</v>
      </c>
      <c r="H158" s="42">
        <v>8</v>
      </c>
      <c r="M158" s="79"/>
      <c r="O158" s="115"/>
      <c r="P158" s="189"/>
      <c r="Q158" s="115"/>
      <c r="R158" s="103"/>
    </row>
    <row r="159" spans="1:18" s="4" customFormat="1" ht="15" hidden="1" customHeight="1" outlineLevel="1" x14ac:dyDescent="0.2">
      <c r="A159" s="65"/>
      <c r="B159" s="26" t="s">
        <v>1220</v>
      </c>
      <c r="D159" s="85">
        <v>0.09</v>
      </c>
      <c r="F159" s="26" t="s">
        <v>72</v>
      </c>
      <c r="H159" s="42">
        <v>9</v>
      </c>
      <c r="M159" s="79"/>
      <c r="O159" s="115"/>
      <c r="P159" s="189"/>
      <c r="Q159" s="115"/>
      <c r="R159" s="103"/>
    </row>
    <row r="160" spans="1:18" s="4" customFormat="1" ht="15" hidden="1" customHeight="1" outlineLevel="1" x14ac:dyDescent="0.2">
      <c r="A160" s="65"/>
      <c r="B160" s="26" t="s">
        <v>462</v>
      </c>
      <c r="D160" s="85">
        <v>0.1</v>
      </c>
      <c r="F160" s="43" t="s">
        <v>73</v>
      </c>
      <c r="H160" s="42">
        <v>10</v>
      </c>
      <c r="M160" s="79"/>
      <c r="O160" s="115"/>
      <c r="P160" s="189"/>
      <c r="Q160" s="115"/>
      <c r="R160" s="103"/>
    </row>
    <row r="161" spans="1:18" s="4" customFormat="1" ht="15" hidden="1" customHeight="1" outlineLevel="1" x14ac:dyDescent="0.2">
      <c r="A161" s="65"/>
      <c r="B161" s="26" t="s">
        <v>464</v>
      </c>
      <c r="D161" s="85">
        <v>0.11</v>
      </c>
      <c r="H161" s="42">
        <v>11</v>
      </c>
      <c r="M161" s="79"/>
      <c r="O161" s="115"/>
      <c r="P161" s="189"/>
      <c r="Q161" s="115"/>
      <c r="R161" s="103"/>
    </row>
    <row r="162" spans="1:18" s="4" customFormat="1" ht="15" hidden="1" customHeight="1" outlineLevel="1" x14ac:dyDescent="0.2">
      <c r="A162" s="65"/>
      <c r="B162" s="26" t="s">
        <v>458</v>
      </c>
      <c r="D162" s="85">
        <v>0.12</v>
      </c>
      <c r="H162" s="42">
        <v>12</v>
      </c>
      <c r="M162" s="79"/>
      <c r="O162" s="115"/>
      <c r="P162" s="189"/>
      <c r="Q162" s="115"/>
      <c r="R162" s="103"/>
    </row>
    <row r="163" spans="1:18" s="4" customFormat="1" ht="15" hidden="1" customHeight="1" outlineLevel="1" x14ac:dyDescent="0.2">
      <c r="A163" s="65"/>
      <c r="B163" s="26" t="s">
        <v>1200</v>
      </c>
      <c r="D163" s="85">
        <v>0.13</v>
      </c>
      <c r="H163" s="42">
        <v>13</v>
      </c>
      <c r="M163" s="79"/>
      <c r="O163" s="115"/>
      <c r="P163" s="189"/>
      <c r="Q163" s="115"/>
      <c r="R163" s="103"/>
    </row>
    <row r="164" spans="1:18" s="4" customFormat="1" ht="15" hidden="1" customHeight="1" outlineLevel="1" x14ac:dyDescent="0.2">
      <c r="A164" s="65"/>
      <c r="B164" s="26" t="s">
        <v>472</v>
      </c>
      <c r="D164" s="85">
        <v>0.14000000000000001</v>
      </c>
      <c r="H164" s="42">
        <v>14</v>
      </c>
      <c r="M164" s="79"/>
      <c r="O164" s="115"/>
      <c r="P164" s="189"/>
      <c r="Q164" s="115"/>
      <c r="R164" s="103"/>
    </row>
    <row r="165" spans="1:18" s="4" customFormat="1" ht="15" hidden="1" customHeight="1" outlineLevel="1" x14ac:dyDescent="0.2">
      <c r="A165" s="65"/>
      <c r="B165" s="26" t="s">
        <v>525</v>
      </c>
      <c r="D165" s="85">
        <v>0.15</v>
      </c>
      <c r="H165" s="42">
        <v>15</v>
      </c>
      <c r="M165" s="79"/>
      <c r="O165" s="115"/>
      <c r="P165" s="189"/>
      <c r="Q165" s="115"/>
      <c r="R165" s="103"/>
    </row>
    <row r="166" spans="1:18" s="4" customFormat="1" ht="15" hidden="1" customHeight="1" outlineLevel="1" x14ac:dyDescent="0.2">
      <c r="A166" s="65"/>
      <c r="B166" s="26" t="s">
        <v>1201</v>
      </c>
      <c r="D166" s="85">
        <v>0.16</v>
      </c>
      <c r="H166" s="42">
        <v>16</v>
      </c>
      <c r="M166" s="79"/>
      <c r="O166" s="115"/>
      <c r="P166" s="189"/>
      <c r="Q166" s="115"/>
      <c r="R166" s="103"/>
    </row>
    <row r="167" spans="1:18" s="4" customFormat="1" ht="15" hidden="1" customHeight="1" outlineLevel="1" x14ac:dyDescent="0.2">
      <c r="A167" s="65"/>
      <c r="B167" s="26" t="s">
        <v>466</v>
      </c>
      <c r="D167" s="85">
        <v>0.17</v>
      </c>
      <c r="H167" s="42">
        <v>17</v>
      </c>
      <c r="M167" s="79"/>
      <c r="O167" s="115"/>
      <c r="P167" s="189"/>
      <c r="Q167" s="115"/>
      <c r="R167" s="103"/>
    </row>
    <row r="168" spans="1:18" s="4" customFormat="1" ht="15" hidden="1" customHeight="1" outlineLevel="1" x14ac:dyDescent="0.2">
      <c r="A168" s="65"/>
      <c r="D168" s="85">
        <v>0.18</v>
      </c>
      <c r="H168" s="42">
        <v>18</v>
      </c>
      <c r="M168" s="79"/>
      <c r="O168" s="115"/>
      <c r="P168" s="189"/>
      <c r="Q168" s="115"/>
      <c r="R168" s="103"/>
    </row>
    <row r="169" spans="1:18" s="4" customFormat="1" ht="15" hidden="1" customHeight="1" outlineLevel="1" x14ac:dyDescent="0.2">
      <c r="A169" s="65"/>
      <c r="B169" s="80" t="s">
        <v>485</v>
      </c>
      <c r="D169" s="85">
        <v>0.19</v>
      </c>
      <c r="H169" s="42">
        <v>19</v>
      </c>
      <c r="M169" s="79"/>
      <c r="O169" s="115"/>
      <c r="P169" s="189"/>
      <c r="Q169" s="115"/>
      <c r="R169" s="103"/>
    </row>
    <row r="170" spans="1:18" s="4" customFormat="1" ht="15" hidden="1" customHeight="1" outlineLevel="1" x14ac:dyDescent="0.2">
      <c r="A170" s="65"/>
      <c r="B170" s="26" t="s">
        <v>471</v>
      </c>
      <c r="D170" s="85">
        <v>0.2</v>
      </c>
      <c r="H170" s="42">
        <v>20</v>
      </c>
      <c r="M170" s="79"/>
      <c r="O170" s="115"/>
      <c r="P170" s="189"/>
      <c r="Q170" s="115"/>
      <c r="R170" s="103"/>
    </row>
    <row r="171" spans="1:18" s="4" customFormat="1" ht="15" hidden="1" customHeight="1" outlineLevel="1" x14ac:dyDescent="0.2">
      <c r="A171" s="65"/>
      <c r="B171" s="26" t="s">
        <v>1217</v>
      </c>
      <c r="D171" s="85">
        <v>0.21</v>
      </c>
      <c r="H171" s="42">
        <v>21</v>
      </c>
      <c r="M171" s="79"/>
      <c r="O171" s="115"/>
      <c r="P171" s="189"/>
      <c r="Q171" s="115"/>
      <c r="R171" s="103"/>
    </row>
    <row r="172" spans="1:18" s="4" customFormat="1" ht="15" hidden="1" customHeight="1" outlineLevel="1" x14ac:dyDescent="0.2">
      <c r="A172" s="65"/>
      <c r="B172" s="26" t="s">
        <v>1218</v>
      </c>
      <c r="D172" s="85">
        <v>0.22</v>
      </c>
      <c r="H172" s="42">
        <v>22</v>
      </c>
      <c r="M172" s="79"/>
      <c r="O172" s="115"/>
      <c r="P172" s="189"/>
      <c r="Q172" s="115"/>
      <c r="R172" s="103"/>
    </row>
    <row r="173" spans="1:18" s="4" customFormat="1" ht="15" hidden="1" customHeight="1" outlineLevel="1" x14ac:dyDescent="0.2">
      <c r="A173" s="65"/>
      <c r="B173" s="26" t="s">
        <v>463</v>
      </c>
      <c r="D173" s="85">
        <v>0.23</v>
      </c>
      <c r="H173" s="42">
        <v>23</v>
      </c>
      <c r="M173" s="79"/>
      <c r="O173" s="115"/>
      <c r="P173" s="189"/>
      <c r="Q173" s="115"/>
      <c r="R173" s="103"/>
    </row>
    <row r="174" spans="1:18" s="4" customFormat="1" ht="15" hidden="1" customHeight="1" outlineLevel="1" x14ac:dyDescent="0.2">
      <c r="A174" s="65"/>
      <c r="B174" s="26" t="s">
        <v>714</v>
      </c>
      <c r="D174" s="85">
        <v>0.24</v>
      </c>
      <c r="H174" s="42">
        <v>24</v>
      </c>
      <c r="M174" s="79"/>
      <c r="O174" s="115"/>
      <c r="P174" s="189"/>
      <c r="Q174" s="115"/>
      <c r="R174" s="103"/>
    </row>
    <row r="175" spans="1:18" s="4" customFormat="1" ht="15" hidden="1" customHeight="1" outlineLevel="1" x14ac:dyDescent="0.2">
      <c r="A175" s="65"/>
      <c r="B175" s="26" t="s">
        <v>1202</v>
      </c>
      <c r="D175" s="85">
        <v>0.25</v>
      </c>
      <c r="H175" s="42">
        <v>25</v>
      </c>
      <c r="M175" s="79"/>
      <c r="O175" s="115"/>
      <c r="P175" s="189"/>
      <c r="Q175" s="115"/>
      <c r="R175" s="103"/>
    </row>
    <row r="176" spans="1:18" s="4" customFormat="1" ht="15" hidden="1" customHeight="1" outlineLevel="1" x14ac:dyDescent="0.2">
      <c r="A176" s="65"/>
      <c r="B176" s="26" t="s">
        <v>473</v>
      </c>
      <c r="D176" s="85">
        <v>0.26</v>
      </c>
      <c r="H176" s="42">
        <v>26</v>
      </c>
      <c r="M176" s="79"/>
      <c r="O176" s="115"/>
      <c r="P176" s="189"/>
      <c r="Q176" s="115"/>
      <c r="R176" s="103"/>
    </row>
    <row r="177" spans="1:18" s="4" customFormat="1" ht="15" hidden="1" customHeight="1" outlineLevel="1" x14ac:dyDescent="0.2">
      <c r="A177" s="65"/>
      <c r="B177" s="26" t="s">
        <v>1205</v>
      </c>
      <c r="D177" s="85">
        <v>0.27</v>
      </c>
      <c r="H177" s="42">
        <v>27</v>
      </c>
      <c r="M177" s="79"/>
      <c r="O177" s="115"/>
      <c r="P177" s="189"/>
      <c r="Q177" s="115"/>
      <c r="R177" s="103"/>
    </row>
    <row r="178" spans="1:18" s="4" customFormat="1" ht="15" hidden="1" customHeight="1" outlineLevel="1" x14ac:dyDescent="0.2">
      <c r="A178" s="65"/>
      <c r="B178" s="26" t="s">
        <v>474</v>
      </c>
      <c r="D178" s="85">
        <v>0.28000000000000003</v>
      </c>
      <c r="H178" s="42">
        <v>28</v>
      </c>
      <c r="M178" s="79"/>
      <c r="O178" s="115"/>
      <c r="P178" s="189"/>
      <c r="Q178" s="115"/>
      <c r="R178" s="103"/>
    </row>
    <row r="179" spans="1:18" s="4" customFormat="1" ht="15" hidden="1" customHeight="1" outlineLevel="1" x14ac:dyDescent="0.2">
      <c r="A179" s="65"/>
      <c r="B179" s="26" t="s">
        <v>1206</v>
      </c>
      <c r="D179" s="85">
        <v>0.28999999999999998</v>
      </c>
      <c r="H179" s="42">
        <v>29</v>
      </c>
      <c r="M179" s="79"/>
      <c r="O179" s="115"/>
      <c r="P179" s="189"/>
      <c r="Q179" s="115"/>
      <c r="R179" s="103"/>
    </row>
    <row r="180" spans="1:18" s="4" customFormat="1" ht="15" hidden="1" customHeight="1" outlineLevel="1" x14ac:dyDescent="0.2">
      <c r="A180" s="65"/>
      <c r="B180" s="26" t="s">
        <v>468</v>
      </c>
      <c r="D180" s="85">
        <v>0.3</v>
      </c>
      <c r="H180" s="42">
        <v>30</v>
      </c>
      <c r="M180" s="79"/>
      <c r="O180" s="115"/>
      <c r="P180" s="189"/>
      <c r="Q180" s="115"/>
      <c r="R180" s="103"/>
    </row>
    <row r="181" spans="1:18" s="4" customFormat="1" ht="15" hidden="1" customHeight="1" outlineLevel="1" x14ac:dyDescent="0.2">
      <c r="A181" s="65"/>
      <c r="B181" s="26" t="s">
        <v>1203</v>
      </c>
      <c r="D181" s="85">
        <v>0.35</v>
      </c>
      <c r="H181" s="42">
        <v>31</v>
      </c>
      <c r="M181" s="79"/>
      <c r="O181" s="115"/>
      <c r="P181" s="189"/>
      <c r="Q181" s="115"/>
      <c r="R181" s="103"/>
    </row>
    <row r="182" spans="1:18" s="4" customFormat="1" ht="15" hidden="1" customHeight="1" outlineLevel="1" x14ac:dyDescent="0.2">
      <c r="A182" s="65"/>
      <c r="B182" s="26" t="s">
        <v>467</v>
      </c>
      <c r="D182" s="85">
        <v>0.4</v>
      </c>
      <c r="H182" s="42">
        <v>32</v>
      </c>
      <c r="M182" s="79"/>
      <c r="O182" s="115"/>
      <c r="P182" s="189"/>
      <c r="Q182" s="115"/>
      <c r="R182" s="103"/>
    </row>
    <row r="183" spans="1:18" s="4" customFormat="1" ht="15" hidden="1" customHeight="1" outlineLevel="1" x14ac:dyDescent="0.2">
      <c r="A183" s="65"/>
      <c r="B183" s="26" t="s">
        <v>1204</v>
      </c>
      <c r="D183" s="85">
        <v>0.45</v>
      </c>
      <c r="H183" s="42">
        <v>33</v>
      </c>
      <c r="M183" s="79"/>
      <c r="O183" s="115"/>
      <c r="P183" s="189"/>
      <c r="Q183" s="115"/>
      <c r="R183" s="103"/>
    </row>
    <row r="184" spans="1:18" s="4" customFormat="1" ht="15" hidden="1" customHeight="1" outlineLevel="1" x14ac:dyDescent="0.2">
      <c r="A184" s="65"/>
      <c r="D184" s="85">
        <v>0.5</v>
      </c>
      <c r="H184" s="42">
        <v>34</v>
      </c>
      <c r="M184" s="79"/>
      <c r="O184" s="115"/>
      <c r="P184" s="189"/>
      <c r="Q184" s="115"/>
      <c r="R184" s="103"/>
    </row>
    <row r="185" spans="1:18" s="4" customFormat="1" ht="15" hidden="1" customHeight="1" outlineLevel="1" x14ac:dyDescent="0.2">
      <c r="A185" s="65"/>
      <c r="B185" s="26" t="s">
        <v>485</v>
      </c>
      <c r="D185" s="85">
        <v>0.55000000000000004</v>
      </c>
      <c r="H185" s="42">
        <v>35</v>
      </c>
      <c r="M185" s="79"/>
      <c r="O185" s="115"/>
      <c r="P185" s="189"/>
      <c r="Q185" s="115"/>
      <c r="R185" s="103"/>
    </row>
    <row r="186" spans="1:18" s="4" customFormat="1" ht="15" hidden="1" customHeight="1" outlineLevel="1" x14ac:dyDescent="0.2">
      <c r="A186" s="65"/>
      <c r="B186" s="26" t="s">
        <v>1199</v>
      </c>
      <c r="D186" s="85">
        <v>0.6</v>
      </c>
      <c r="H186" s="42">
        <v>36</v>
      </c>
      <c r="M186" s="79"/>
      <c r="O186" s="115"/>
      <c r="P186" s="189"/>
      <c r="Q186" s="115"/>
      <c r="R186" s="103"/>
    </row>
    <row r="187" spans="1:18" s="4" customFormat="1" ht="15" hidden="1" customHeight="1" outlineLevel="1" x14ac:dyDescent="0.2">
      <c r="A187" s="65"/>
      <c r="B187" s="26" t="s">
        <v>871</v>
      </c>
      <c r="D187" s="85">
        <v>0.65</v>
      </c>
      <c r="H187" s="42">
        <v>37</v>
      </c>
      <c r="M187" s="79"/>
      <c r="O187" s="115"/>
      <c r="P187" s="189"/>
      <c r="Q187" s="115"/>
      <c r="R187" s="103"/>
    </row>
    <row r="188" spans="1:18" s="4" customFormat="1" ht="15" hidden="1" customHeight="1" outlineLevel="1" x14ac:dyDescent="0.2">
      <c r="A188" s="65"/>
      <c r="B188" s="26" t="s">
        <v>867</v>
      </c>
      <c r="D188" s="85">
        <v>0.7</v>
      </c>
      <c r="H188" s="42">
        <v>38</v>
      </c>
      <c r="M188" s="79"/>
      <c r="O188" s="115"/>
      <c r="P188" s="189"/>
      <c r="Q188" s="115"/>
      <c r="R188" s="103"/>
    </row>
    <row r="189" spans="1:18" s="4" customFormat="1" ht="15" hidden="1" customHeight="1" outlineLevel="1" x14ac:dyDescent="0.2">
      <c r="A189" s="65"/>
      <c r="B189" s="26" t="s">
        <v>869</v>
      </c>
      <c r="D189" s="85">
        <v>0.75</v>
      </c>
      <c r="H189" s="42">
        <v>39</v>
      </c>
      <c r="M189" s="79"/>
      <c r="O189" s="115"/>
      <c r="P189" s="189"/>
      <c r="Q189" s="115"/>
      <c r="R189" s="103"/>
    </row>
    <row r="190" spans="1:18" s="4" customFormat="1" ht="15" hidden="1" customHeight="1" outlineLevel="1" x14ac:dyDescent="0.2">
      <c r="A190" s="65"/>
      <c r="B190" s="26" t="s">
        <v>868</v>
      </c>
      <c r="D190" s="85">
        <v>0.8</v>
      </c>
      <c r="H190" s="42">
        <v>40</v>
      </c>
      <c r="M190" s="79"/>
      <c r="O190" s="115"/>
      <c r="P190" s="189"/>
      <c r="Q190" s="115"/>
      <c r="R190" s="103"/>
    </row>
    <row r="191" spans="1:18" s="4" customFormat="1" ht="15" hidden="1" customHeight="1" outlineLevel="1" x14ac:dyDescent="0.2">
      <c r="A191" s="65"/>
      <c r="B191" s="26" t="s">
        <v>872</v>
      </c>
      <c r="D191" s="85">
        <v>0.85</v>
      </c>
      <c r="H191" s="42">
        <v>41</v>
      </c>
      <c r="M191" s="79"/>
      <c r="O191" s="115"/>
      <c r="P191" s="189"/>
      <c r="Q191" s="115"/>
      <c r="R191" s="103"/>
    </row>
    <row r="192" spans="1:18" s="4" customFormat="1" ht="15" hidden="1" customHeight="1" outlineLevel="1" x14ac:dyDescent="0.2">
      <c r="A192" s="65"/>
      <c r="B192" s="26" t="s">
        <v>875</v>
      </c>
      <c r="D192" s="85">
        <v>0.9</v>
      </c>
      <c r="H192" s="42">
        <v>42</v>
      </c>
      <c r="M192" s="79"/>
      <c r="O192" s="115"/>
      <c r="P192" s="189"/>
      <c r="Q192" s="115"/>
      <c r="R192" s="103"/>
    </row>
    <row r="193" spans="1:18" s="4" customFormat="1" ht="15" hidden="1" customHeight="1" outlineLevel="1" x14ac:dyDescent="0.2">
      <c r="A193" s="65"/>
      <c r="B193" s="26" t="s">
        <v>870</v>
      </c>
      <c r="D193" s="85">
        <v>0.95</v>
      </c>
      <c r="H193" s="42">
        <v>43</v>
      </c>
      <c r="M193" s="79"/>
      <c r="O193" s="115"/>
      <c r="P193" s="189"/>
      <c r="Q193" s="115"/>
      <c r="R193" s="103"/>
    </row>
    <row r="194" spans="1:18" s="4" customFormat="1" ht="15" hidden="1" customHeight="1" outlineLevel="1" x14ac:dyDescent="0.2">
      <c r="A194" s="65"/>
      <c r="B194" s="26" t="s">
        <v>877</v>
      </c>
      <c r="D194" s="85">
        <v>1</v>
      </c>
      <c r="H194" s="42">
        <v>44</v>
      </c>
      <c r="M194" s="79"/>
      <c r="O194" s="115"/>
      <c r="P194" s="189"/>
      <c r="Q194" s="115"/>
      <c r="R194" s="103"/>
    </row>
    <row r="195" spans="1:18" s="4" customFormat="1" ht="15" hidden="1" customHeight="1" outlineLevel="1" x14ac:dyDescent="0.2">
      <c r="A195" s="65"/>
      <c r="B195" s="26" t="s">
        <v>873</v>
      </c>
      <c r="D195" s="66"/>
      <c r="H195" s="42">
        <v>45</v>
      </c>
      <c r="M195" s="79"/>
      <c r="O195" s="115"/>
      <c r="P195" s="189"/>
      <c r="Q195" s="115"/>
      <c r="R195" s="103"/>
    </row>
    <row r="196" spans="1:18" s="4" customFormat="1" ht="15" hidden="1" customHeight="1" outlineLevel="1" x14ac:dyDescent="0.2">
      <c r="A196" s="65"/>
      <c r="B196" s="26" t="s">
        <v>878</v>
      </c>
      <c r="D196" s="85">
        <v>0</v>
      </c>
      <c r="H196" s="42">
        <v>46</v>
      </c>
      <c r="L196" s="65"/>
      <c r="M196" s="79"/>
      <c r="O196" s="115"/>
      <c r="P196" s="189"/>
      <c r="Q196" s="115"/>
      <c r="R196" s="103"/>
    </row>
    <row r="197" spans="1:18" s="4" customFormat="1" ht="15" hidden="1" customHeight="1" outlineLevel="1" x14ac:dyDescent="0.2">
      <c r="A197" s="65"/>
      <c r="B197" s="65"/>
      <c r="C197" s="65"/>
      <c r="D197" s="85">
        <v>0.05</v>
      </c>
      <c r="E197" s="66"/>
      <c r="F197" s="67"/>
      <c r="G197" s="65"/>
      <c r="H197" s="42">
        <v>47</v>
      </c>
      <c r="I197" s="67"/>
      <c r="J197" s="67"/>
      <c r="K197" s="65"/>
      <c r="L197" s="65"/>
      <c r="M197" s="79"/>
      <c r="O197" s="115"/>
      <c r="P197" s="189"/>
      <c r="Q197" s="115"/>
      <c r="R197" s="103"/>
    </row>
    <row r="198" spans="1:18" s="4" customFormat="1" ht="15" hidden="1" customHeight="1" outlineLevel="1" x14ac:dyDescent="0.2">
      <c r="A198" s="65"/>
      <c r="B198" s="26" t="s">
        <v>485</v>
      </c>
      <c r="C198" s="65"/>
      <c r="D198" s="85">
        <v>0.1</v>
      </c>
      <c r="E198" s="66"/>
      <c r="F198" s="67"/>
      <c r="G198" s="65"/>
      <c r="H198" s="42">
        <v>48</v>
      </c>
      <c r="I198" s="67"/>
      <c r="J198" s="67"/>
      <c r="K198" s="65"/>
      <c r="L198" s="65"/>
      <c r="M198" s="79"/>
      <c r="O198" s="115"/>
      <c r="P198" s="189"/>
      <c r="Q198" s="115"/>
      <c r="R198" s="103"/>
    </row>
    <row r="199" spans="1:18" s="4" customFormat="1" ht="15" hidden="1" customHeight="1" outlineLevel="1" x14ac:dyDescent="0.2">
      <c r="A199" s="65"/>
      <c r="B199" s="135" t="s">
        <v>518</v>
      </c>
      <c r="C199" s="65"/>
      <c r="D199" s="26" t="s">
        <v>485</v>
      </c>
      <c r="E199" s="66"/>
      <c r="F199" s="67"/>
      <c r="G199" s="65"/>
      <c r="H199" s="42">
        <v>49</v>
      </c>
      <c r="I199" s="67"/>
      <c r="J199" s="67"/>
      <c r="K199" s="65"/>
      <c r="L199" s="65"/>
      <c r="M199" s="79"/>
      <c r="O199" s="115"/>
      <c r="P199" s="189"/>
      <c r="Q199" s="115"/>
      <c r="R199" s="103"/>
    </row>
    <row r="200" spans="1:18" s="4" customFormat="1" ht="15" hidden="1" customHeight="1" outlineLevel="1" x14ac:dyDescent="0.2">
      <c r="A200" s="65"/>
      <c r="B200" s="135" t="s">
        <v>519</v>
      </c>
      <c r="C200" s="65"/>
      <c r="D200" s="148" t="s">
        <v>925</v>
      </c>
      <c r="E200" s="66"/>
      <c r="F200" s="67"/>
      <c r="G200" s="65"/>
      <c r="H200" s="42">
        <v>50</v>
      </c>
      <c r="I200" s="67"/>
      <c r="J200" s="67"/>
      <c r="K200" s="65"/>
      <c r="L200" s="65"/>
      <c r="M200" s="79"/>
      <c r="O200" s="115"/>
      <c r="P200" s="189"/>
      <c r="Q200" s="115"/>
      <c r="R200" s="103"/>
    </row>
    <row r="201" spans="1:18" s="4" customFormat="1" ht="15" hidden="1" customHeight="1" outlineLevel="1" x14ac:dyDescent="0.2">
      <c r="A201" s="65"/>
      <c r="B201" s="135" t="s">
        <v>520</v>
      </c>
      <c r="C201" s="65"/>
      <c r="D201" s="148" t="s">
        <v>926</v>
      </c>
      <c r="E201" s="66"/>
      <c r="F201" s="67"/>
      <c r="G201" s="65"/>
      <c r="H201" s="65"/>
      <c r="I201" s="65"/>
      <c r="J201" s="67"/>
      <c r="K201" s="65"/>
      <c r="L201" s="65"/>
      <c r="M201" s="79"/>
      <c r="O201" s="115"/>
      <c r="P201" s="189"/>
      <c r="Q201" s="115"/>
      <c r="R201" s="103"/>
    </row>
    <row r="202" spans="1:18" s="4" customFormat="1" ht="15" customHeight="1" collapsed="1" x14ac:dyDescent="0.2">
      <c r="A202" s="65"/>
      <c r="B202" s="65"/>
      <c r="C202" s="65"/>
      <c r="D202" s="66"/>
      <c r="E202" s="66"/>
      <c r="F202" s="67"/>
      <c r="G202" s="65"/>
      <c r="H202" s="65"/>
      <c r="I202" s="67"/>
      <c r="J202" s="67"/>
      <c r="K202" s="65"/>
      <c r="L202" s="65"/>
      <c r="M202" s="79"/>
      <c r="O202" s="115"/>
      <c r="P202" s="189"/>
      <c r="Q202" s="115"/>
      <c r="R202" s="103"/>
    </row>
    <row r="203" spans="1:18" s="4" customFormat="1" ht="15" customHeight="1" x14ac:dyDescent="0.2">
      <c r="A203" s="65"/>
      <c r="B203" s="65"/>
      <c r="C203" s="65"/>
      <c r="D203" s="66"/>
      <c r="E203" s="66"/>
      <c r="F203" s="67"/>
      <c r="G203" s="65"/>
      <c r="H203" s="65"/>
      <c r="I203" s="67"/>
      <c r="J203" s="67"/>
      <c r="K203" s="65"/>
      <c r="L203" s="65"/>
      <c r="M203" s="79"/>
      <c r="O203" s="115"/>
      <c r="P203" s="189"/>
      <c r="Q203" s="115"/>
      <c r="R203" s="103"/>
    </row>
    <row r="204" spans="1:18" s="4" customFormat="1" ht="15" customHeight="1" x14ac:dyDescent="0.2">
      <c r="A204" s="65"/>
      <c r="B204" s="65"/>
      <c r="C204" s="65"/>
      <c r="D204" s="66"/>
      <c r="E204" s="66"/>
      <c r="F204" s="67"/>
      <c r="G204" s="65"/>
      <c r="H204" s="65"/>
      <c r="I204" s="67"/>
      <c r="J204" s="67"/>
      <c r="K204" s="65"/>
      <c r="L204" s="65"/>
      <c r="M204" s="79"/>
      <c r="O204" s="115"/>
      <c r="P204" s="189"/>
      <c r="Q204" s="115"/>
      <c r="R204" s="103"/>
    </row>
    <row r="205" spans="1:18" s="4" customFormat="1" ht="15" customHeight="1" x14ac:dyDescent="0.2">
      <c r="A205" s="65"/>
      <c r="B205" s="65"/>
      <c r="C205" s="65"/>
      <c r="D205" s="66"/>
      <c r="E205" s="66"/>
      <c r="F205" s="67"/>
      <c r="G205" s="65"/>
      <c r="H205" s="65"/>
      <c r="I205" s="67"/>
      <c r="J205" s="67"/>
      <c r="K205" s="65"/>
      <c r="L205" s="65"/>
      <c r="M205" s="79"/>
      <c r="O205" s="115"/>
      <c r="P205" s="189"/>
      <c r="Q205" s="115"/>
      <c r="R205" s="103"/>
    </row>
    <row r="206" spans="1:18" s="4" customFormat="1" ht="15" customHeight="1" x14ac:dyDescent="0.2">
      <c r="A206" s="65"/>
      <c r="B206" s="65"/>
      <c r="C206" s="65"/>
      <c r="D206" s="66"/>
      <c r="E206" s="66"/>
      <c r="F206" s="67"/>
      <c r="G206" s="65"/>
      <c r="H206" s="65"/>
      <c r="I206" s="67"/>
      <c r="J206" s="67"/>
      <c r="K206" s="65"/>
      <c r="L206" s="65"/>
      <c r="M206" s="79"/>
      <c r="O206" s="115"/>
      <c r="P206" s="189"/>
      <c r="Q206" s="115"/>
      <c r="R206" s="103"/>
    </row>
    <row r="207" spans="1:18" s="4" customFormat="1" ht="15" customHeight="1" x14ac:dyDescent="0.2">
      <c r="A207" s="65"/>
      <c r="B207" s="65"/>
      <c r="C207" s="65"/>
      <c r="D207" s="66"/>
      <c r="E207" s="66"/>
      <c r="F207" s="67"/>
      <c r="G207" s="65"/>
      <c r="H207" s="65"/>
      <c r="I207" s="67"/>
      <c r="J207" s="67"/>
      <c r="K207" s="65"/>
      <c r="L207" s="65"/>
      <c r="M207" s="79"/>
      <c r="O207" s="115"/>
      <c r="P207" s="189"/>
      <c r="Q207" s="115"/>
      <c r="R207" s="103"/>
    </row>
    <row r="208" spans="1:18" s="4" customFormat="1" ht="15" customHeight="1" x14ac:dyDescent="0.2">
      <c r="A208" s="65"/>
      <c r="B208" s="65"/>
      <c r="C208" s="65"/>
      <c r="D208" s="66"/>
      <c r="E208" s="66"/>
      <c r="F208" s="67"/>
      <c r="G208" s="65"/>
      <c r="H208" s="65"/>
      <c r="I208" s="67"/>
      <c r="J208" s="67"/>
      <c r="K208" s="65"/>
      <c r="L208" s="65"/>
      <c r="M208" s="79"/>
      <c r="O208" s="115"/>
      <c r="P208" s="189"/>
      <c r="Q208" s="115"/>
      <c r="R208" s="103"/>
    </row>
    <row r="209" spans="1:18" s="4" customFormat="1" ht="15" customHeight="1" x14ac:dyDescent="0.2">
      <c r="A209" s="65"/>
      <c r="B209" s="65"/>
      <c r="C209" s="65"/>
      <c r="D209" s="66"/>
      <c r="E209" s="66"/>
      <c r="F209" s="67"/>
      <c r="G209" s="65"/>
      <c r="H209" s="65"/>
      <c r="I209" s="67"/>
      <c r="J209" s="67"/>
      <c r="K209" s="65"/>
      <c r="L209" s="65"/>
      <c r="M209" s="79"/>
      <c r="O209" s="115"/>
      <c r="P209" s="189"/>
      <c r="Q209" s="115"/>
      <c r="R209" s="103"/>
    </row>
    <row r="210" spans="1:18" s="4" customFormat="1" ht="15" customHeight="1" x14ac:dyDescent="0.2">
      <c r="A210" s="65"/>
      <c r="B210" s="65"/>
      <c r="C210" s="65"/>
      <c r="D210" s="66"/>
      <c r="E210" s="66"/>
      <c r="F210" s="67"/>
      <c r="G210" s="65"/>
      <c r="H210" s="65"/>
      <c r="I210" s="67"/>
      <c r="J210" s="67"/>
      <c r="K210" s="65"/>
      <c r="L210" s="65"/>
      <c r="M210" s="79"/>
      <c r="O210" s="115"/>
      <c r="P210" s="189"/>
      <c r="Q210" s="115"/>
      <c r="R210" s="103"/>
    </row>
    <row r="211" spans="1:18" s="4" customFormat="1" ht="15" customHeight="1" x14ac:dyDescent="0.2">
      <c r="A211" s="65"/>
      <c r="B211" s="65"/>
      <c r="C211" s="65"/>
      <c r="D211" s="66"/>
      <c r="E211" s="66"/>
      <c r="F211" s="67"/>
      <c r="G211" s="65"/>
      <c r="H211" s="65"/>
      <c r="I211" s="67"/>
      <c r="J211" s="67"/>
      <c r="K211" s="65"/>
      <c r="L211" s="65"/>
      <c r="M211" s="79"/>
      <c r="O211" s="115"/>
      <c r="P211" s="189"/>
      <c r="Q211" s="115"/>
      <c r="R211" s="103"/>
    </row>
    <row r="212" spans="1:18" s="4" customFormat="1" ht="15" customHeight="1" x14ac:dyDescent="0.2">
      <c r="A212" s="65"/>
      <c r="B212" s="65"/>
      <c r="C212" s="65"/>
      <c r="D212" s="66"/>
      <c r="E212" s="66"/>
      <c r="F212" s="67"/>
      <c r="G212" s="65"/>
      <c r="H212" s="65"/>
      <c r="I212" s="67"/>
      <c r="J212" s="67"/>
      <c r="K212" s="65"/>
      <c r="L212" s="65"/>
      <c r="M212" s="79"/>
      <c r="O212" s="115"/>
      <c r="P212" s="189"/>
      <c r="Q212" s="115"/>
      <c r="R212" s="103"/>
    </row>
    <row r="213" spans="1:18" s="4" customFormat="1" ht="15" customHeight="1" x14ac:dyDescent="0.2">
      <c r="A213" s="65"/>
      <c r="B213" s="65"/>
      <c r="C213" s="65"/>
      <c r="D213" s="66"/>
      <c r="E213" s="66"/>
      <c r="F213" s="67"/>
      <c r="G213" s="65"/>
      <c r="H213" s="65"/>
      <c r="I213" s="67"/>
      <c r="J213" s="67"/>
      <c r="K213" s="65"/>
      <c r="L213" s="65"/>
      <c r="M213" s="79"/>
      <c r="O213" s="115"/>
      <c r="P213" s="189"/>
      <c r="Q213" s="115"/>
      <c r="R213" s="103"/>
    </row>
    <row r="214" spans="1:18" s="4" customFormat="1" ht="15" customHeight="1" x14ac:dyDescent="0.2">
      <c r="A214" s="65"/>
      <c r="B214" s="65"/>
      <c r="C214" s="65"/>
      <c r="D214" s="66"/>
      <c r="E214" s="66"/>
      <c r="F214" s="67"/>
      <c r="G214" s="65"/>
      <c r="H214" s="65"/>
      <c r="I214" s="67"/>
      <c r="J214" s="67"/>
      <c r="K214" s="65"/>
      <c r="L214" s="65"/>
      <c r="M214" s="79"/>
      <c r="O214" s="115"/>
      <c r="P214" s="189"/>
      <c r="Q214" s="115"/>
      <c r="R214" s="103"/>
    </row>
    <row r="215" spans="1:18" s="4" customFormat="1" ht="15" customHeight="1" x14ac:dyDescent="0.2">
      <c r="A215" s="65"/>
      <c r="B215" s="65"/>
      <c r="C215" s="65"/>
      <c r="D215" s="66"/>
      <c r="E215" s="66"/>
      <c r="F215" s="67"/>
      <c r="G215" s="65"/>
      <c r="H215" s="65"/>
      <c r="I215" s="67"/>
      <c r="J215" s="67"/>
      <c r="K215" s="65"/>
      <c r="L215" s="65"/>
      <c r="M215" s="79"/>
      <c r="O215" s="115"/>
      <c r="P215" s="189"/>
      <c r="Q215" s="115"/>
      <c r="R215" s="103"/>
    </row>
    <row r="216" spans="1:18" s="4" customFormat="1" ht="15" customHeight="1" x14ac:dyDescent="0.2">
      <c r="A216" s="65"/>
      <c r="B216" s="65"/>
      <c r="C216" s="65"/>
      <c r="D216" s="66"/>
      <c r="E216" s="66"/>
      <c r="F216" s="67"/>
      <c r="G216" s="65"/>
      <c r="H216" s="65"/>
      <c r="I216" s="67"/>
      <c r="J216" s="67"/>
      <c r="K216" s="65"/>
      <c r="L216" s="65"/>
      <c r="M216" s="79"/>
      <c r="O216" s="115"/>
      <c r="P216" s="189"/>
      <c r="Q216" s="115"/>
      <c r="R216" s="103"/>
    </row>
    <row r="217" spans="1:18" s="4" customFormat="1" ht="15" customHeight="1" x14ac:dyDescent="0.2">
      <c r="A217" s="65"/>
      <c r="B217" s="65"/>
      <c r="C217" s="65"/>
      <c r="D217" s="66"/>
      <c r="E217" s="66"/>
      <c r="F217" s="67"/>
      <c r="G217" s="65"/>
      <c r="H217" s="65"/>
      <c r="I217" s="67"/>
      <c r="J217" s="67"/>
      <c r="K217" s="65"/>
      <c r="L217" s="65"/>
      <c r="M217" s="79"/>
      <c r="O217" s="115"/>
      <c r="P217" s="189"/>
      <c r="Q217" s="115"/>
      <c r="R217" s="103"/>
    </row>
    <row r="218" spans="1:18" s="4" customFormat="1" ht="15" customHeight="1" x14ac:dyDescent="0.2">
      <c r="A218" s="65"/>
      <c r="B218" s="65"/>
      <c r="C218" s="65"/>
      <c r="D218" s="66"/>
      <c r="E218" s="66"/>
      <c r="F218" s="67"/>
      <c r="G218" s="65"/>
      <c r="H218" s="65"/>
      <c r="I218" s="67"/>
      <c r="J218" s="67"/>
      <c r="K218" s="65"/>
      <c r="L218" s="65"/>
      <c r="M218" s="79"/>
      <c r="O218" s="115"/>
      <c r="P218" s="189"/>
      <c r="Q218" s="115"/>
      <c r="R218" s="103"/>
    </row>
    <row r="219" spans="1:18" s="4" customFormat="1" ht="15" customHeight="1" x14ac:dyDescent="0.2">
      <c r="A219" s="65"/>
      <c r="B219" s="65"/>
      <c r="C219" s="65"/>
      <c r="D219" s="66"/>
      <c r="E219" s="66"/>
      <c r="F219" s="67"/>
      <c r="G219" s="65"/>
      <c r="H219" s="65"/>
      <c r="I219" s="67"/>
      <c r="J219" s="67"/>
      <c r="K219" s="65"/>
      <c r="L219" s="65"/>
      <c r="M219" s="79"/>
      <c r="O219" s="115"/>
      <c r="P219" s="189"/>
      <c r="Q219" s="115"/>
      <c r="R219" s="103"/>
    </row>
    <row r="220" spans="1:18" s="4" customFormat="1" ht="15" customHeight="1" x14ac:dyDescent="0.2">
      <c r="A220" s="65"/>
      <c r="B220" s="65"/>
      <c r="C220" s="65"/>
      <c r="D220" s="66"/>
      <c r="E220" s="66"/>
      <c r="F220" s="67"/>
      <c r="G220" s="65"/>
      <c r="H220" s="65"/>
      <c r="I220" s="67"/>
      <c r="J220" s="67"/>
      <c r="K220" s="65"/>
      <c r="L220" s="65"/>
      <c r="M220" s="79"/>
      <c r="O220" s="115"/>
      <c r="P220" s="189"/>
      <c r="Q220" s="115"/>
      <c r="R220" s="103"/>
    </row>
    <row r="221" spans="1:18" s="4" customFormat="1" ht="15" customHeight="1" x14ac:dyDescent="0.2">
      <c r="A221" s="65"/>
      <c r="B221" s="65"/>
      <c r="C221" s="65"/>
      <c r="D221" s="66"/>
      <c r="E221" s="66"/>
      <c r="F221" s="67"/>
      <c r="G221" s="65"/>
      <c r="H221" s="65"/>
      <c r="I221" s="67"/>
      <c r="J221" s="67"/>
      <c r="K221" s="65"/>
      <c r="L221" s="65"/>
      <c r="M221" s="79"/>
      <c r="O221" s="115"/>
      <c r="P221" s="189"/>
      <c r="Q221" s="115"/>
      <c r="R221" s="103"/>
    </row>
    <row r="222" spans="1:18" s="4" customFormat="1" ht="15" customHeight="1" x14ac:dyDescent="0.2">
      <c r="A222" s="65"/>
      <c r="B222" s="65"/>
      <c r="C222" s="65"/>
      <c r="D222" s="66"/>
      <c r="E222" s="66"/>
      <c r="F222" s="67"/>
      <c r="G222" s="65"/>
      <c r="H222" s="65"/>
      <c r="I222" s="67"/>
      <c r="J222" s="67"/>
      <c r="K222" s="65"/>
      <c r="L222" s="65"/>
      <c r="M222" s="79"/>
      <c r="O222" s="115"/>
      <c r="P222" s="189"/>
      <c r="Q222" s="115"/>
      <c r="R222" s="103"/>
    </row>
    <row r="223" spans="1:18" s="4" customFormat="1" ht="15" customHeight="1" x14ac:dyDescent="0.2">
      <c r="A223" s="65"/>
      <c r="B223" s="65"/>
      <c r="C223" s="65"/>
      <c r="D223" s="66"/>
      <c r="E223" s="66"/>
      <c r="F223" s="67"/>
      <c r="G223" s="65"/>
      <c r="H223" s="65"/>
      <c r="I223" s="67"/>
      <c r="J223" s="67"/>
      <c r="K223" s="65"/>
      <c r="L223" s="65"/>
      <c r="M223" s="79"/>
      <c r="O223" s="115"/>
      <c r="P223" s="189"/>
      <c r="Q223" s="115"/>
      <c r="R223" s="103"/>
    </row>
    <row r="224" spans="1:18" s="4" customFormat="1" ht="15" customHeight="1" x14ac:dyDescent="0.2">
      <c r="A224" s="65"/>
      <c r="B224" s="65"/>
      <c r="C224" s="65"/>
      <c r="D224" s="66"/>
      <c r="E224" s="66"/>
      <c r="F224" s="67"/>
      <c r="G224" s="65"/>
      <c r="H224" s="65"/>
      <c r="I224" s="67"/>
      <c r="J224" s="67"/>
      <c r="K224" s="65"/>
      <c r="L224" s="65"/>
      <c r="M224" s="79"/>
      <c r="O224" s="115"/>
      <c r="P224" s="189"/>
      <c r="Q224" s="115"/>
      <c r="R224" s="103"/>
    </row>
    <row r="225" spans="1:18" s="4" customFormat="1" ht="15" customHeight="1" x14ac:dyDescent="0.2">
      <c r="A225" s="65"/>
      <c r="B225" s="65"/>
      <c r="C225" s="65"/>
      <c r="D225" s="66"/>
      <c r="E225" s="66"/>
      <c r="F225" s="67"/>
      <c r="G225" s="65"/>
      <c r="H225" s="65"/>
      <c r="I225" s="67"/>
      <c r="J225" s="67"/>
      <c r="K225" s="65"/>
      <c r="L225" s="65"/>
      <c r="M225" s="79"/>
      <c r="O225" s="115"/>
      <c r="P225" s="189"/>
      <c r="Q225" s="115"/>
      <c r="R225" s="103"/>
    </row>
    <row r="226" spans="1:18" s="4" customFormat="1" ht="15" customHeight="1" x14ac:dyDescent="0.2">
      <c r="A226" s="65"/>
      <c r="B226" s="65"/>
      <c r="C226" s="65"/>
      <c r="D226" s="66"/>
      <c r="E226" s="66"/>
      <c r="F226" s="67"/>
      <c r="G226" s="65"/>
      <c r="H226" s="65"/>
      <c r="I226" s="67"/>
      <c r="J226" s="67"/>
      <c r="K226" s="65"/>
      <c r="L226" s="65"/>
      <c r="M226" s="79"/>
      <c r="O226" s="115"/>
      <c r="P226" s="189"/>
      <c r="Q226" s="115"/>
      <c r="R226" s="103"/>
    </row>
    <row r="227" spans="1:18" s="4" customFormat="1" ht="15" customHeight="1" x14ac:dyDescent="0.2">
      <c r="A227" s="65"/>
      <c r="B227" s="65"/>
      <c r="C227" s="65"/>
      <c r="D227" s="66"/>
      <c r="E227" s="66"/>
      <c r="F227" s="67"/>
      <c r="G227" s="65"/>
      <c r="H227" s="65"/>
      <c r="I227" s="67"/>
      <c r="J227" s="67"/>
      <c r="K227" s="65"/>
      <c r="L227" s="65"/>
      <c r="M227" s="79"/>
      <c r="O227" s="115"/>
      <c r="P227" s="189"/>
      <c r="Q227" s="115"/>
      <c r="R227" s="103"/>
    </row>
    <row r="228" spans="1:18" s="4" customFormat="1" ht="15" customHeight="1" x14ac:dyDescent="0.2">
      <c r="A228" s="65"/>
      <c r="B228" s="65"/>
      <c r="C228" s="65"/>
      <c r="D228" s="66"/>
      <c r="E228" s="66"/>
      <c r="F228" s="67"/>
      <c r="G228" s="65"/>
      <c r="H228" s="65"/>
      <c r="I228" s="67"/>
      <c r="J228" s="67"/>
      <c r="K228" s="65"/>
      <c r="L228" s="65"/>
      <c r="M228" s="79"/>
      <c r="O228" s="115"/>
      <c r="P228" s="189"/>
      <c r="Q228" s="115"/>
      <c r="R228" s="103"/>
    </row>
    <row r="229" spans="1:18" s="4" customFormat="1" ht="15" customHeight="1" x14ac:dyDescent="0.2">
      <c r="A229" s="65"/>
      <c r="B229" s="65"/>
      <c r="C229" s="65"/>
      <c r="D229" s="66"/>
      <c r="E229" s="66"/>
      <c r="F229" s="67"/>
      <c r="G229" s="65"/>
      <c r="H229" s="65"/>
      <c r="I229" s="67"/>
      <c r="J229" s="67"/>
      <c r="K229" s="65"/>
      <c r="L229" s="65"/>
      <c r="M229" s="79"/>
      <c r="O229" s="115"/>
      <c r="P229" s="189"/>
      <c r="Q229" s="115"/>
      <c r="R229" s="103"/>
    </row>
    <row r="230" spans="1:18" s="4" customFormat="1" ht="15" customHeight="1" x14ac:dyDescent="0.2">
      <c r="A230" s="65"/>
      <c r="B230" s="65"/>
      <c r="C230" s="65"/>
      <c r="D230" s="66"/>
      <c r="E230" s="66"/>
      <c r="F230" s="67"/>
      <c r="G230" s="65"/>
      <c r="H230" s="65"/>
      <c r="I230" s="67"/>
      <c r="J230" s="67"/>
      <c r="K230" s="65"/>
      <c r="L230" s="65"/>
      <c r="M230" s="79"/>
      <c r="O230" s="115"/>
      <c r="P230" s="189"/>
      <c r="Q230" s="115"/>
      <c r="R230" s="103"/>
    </row>
    <row r="231" spans="1:18" s="4" customFormat="1" ht="15" customHeight="1" x14ac:dyDescent="0.2">
      <c r="A231" s="65"/>
      <c r="B231" s="65"/>
      <c r="C231" s="65"/>
      <c r="D231" s="66"/>
      <c r="E231" s="66"/>
      <c r="F231" s="67"/>
      <c r="G231" s="65"/>
      <c r="H231" s="65"/>
      <c r="I231" s="67"/>
      <c r="J231" s="67"/>
      <c r="K231" s="65"/>
      <c r="L231" s="65"/>
      <c r="M231" s="79"/>
      <c r="O231" s="115"/>
      <c r="P231" s="189"/>
      <c r="Q231" s="115"/>
      <c r="R231" s="103"/>
    </row>
    <row r="232" spans="1:18" s="4" customFormat="1" ht="15" customHeight="1" x14ac:dyDescent="0.2">
      <c r="A232" s="65"/>
      <c r="B232" s="65"/>
      <c r="C232" s="65"/>
      <c r="D232" s="66"/>
      <c r="E232" s="66"/>
      <c r="F232" s="67"/>
      <c r="G232" s="65"/>
      <c r="H232" s="65"/>
      <c r="I232" s="67"/>
      <c r="J232" s="67"/>
      <c r="K232" s="65"/>
      <c r="L232" s="65"/>
      <c r="M232" s="79"/>
      <c r="O232" s="115"/>
      <c r="P232" s="189"/>
      <c r="Q232" s="115"/>
      <c r="R232" s="103"/>
    </row>
    <row r="233" spans="1:18" s="4" customFormat="1" ht="15" customHeight="1" x14ac:dyDescent="0.2">
      <c r="A233" s="65"/>
      <c r="B233" s="65"/>
      <c r="C233" s="65"/>
      <c r="D233" s="66"/>
      <c r="E233" s="66"/>
      <c r="F233" s="67"/>
      <c r="G233" s="65"/>
      <c r="H233" s="65"/>
      <c r="I233" s="67"/>
      <c r="J233" s="67"/>
      <c r="K233" s="65"/>
      <c r="L233" s="65"/>
      <c r="M233" s="79"/>
      <c r="O233" s="115"/>
      <c r="P233" s="189"/>
      <c r="Q233" s="115"/>
      <c r="R233" s="103"/>
    </row>
    <row r="234" spans="1:18" s="4" customFormat="1" ht="15" customHeight="1" x14ac:dyDescent="0.2">
      <c r="A234" s="65"/>
      <c r="B234" s="65"/>
      <c r="C234" s="65"/>
      <c r="D234" s="66"/>
      <c r="E234" s="66"/>
      <c r="F234" s="67"/>
      <c r="G234" s="65"/>
      <c r="H234" s="65"/>
      <c r="I234" s="67"/>
      <c r="J234" s="67"/>
      <c r="K234" s="65"/>
      <c r="L234" s="65"/>
      <c r="M234" s="79"/>
      <c r="O234" s="115"/>
      <c r="P234" s="189"/>
      <c r="Q234" s="115"/>
      <c r="R234" s="103"/>
    </row>
    <row r="235" spans="1:18" s="4" customFormat="1" ht="15" customHeight="1" x14ac:dyDescent="0.2">
      <c r="A235" s="65"/>
      <c r="B235" s="65"/>
      <c r="C235" s="65"/>
      <c r="D235" s="66"/>
      <c r="E235" s="66"/>
      <c r="F235" s="67"/>
      <c r="G235" s="65"/>
      <c r="H235" s="65"/>
      <c r="I235" s="67"/>
      <c r="J235" s="67"/>
      <c r="K235" s="65"/>
      <c r="L235" s="65"/>
      <c r="M235" s="79"/>
      <c r="O235" s="115"/>
      <c r="P235" s="189"/>
      <c r="Q235" s="115"/>
      <c r="R235" s="103"/>
    </row>
    <row r="236" spans="1:18" s="4" customFormat="1" ht="15" customHeight="1" x14ac:dyDescent="0.2">
      <c r="A236" s="65"/>
      <c r="B236" s="65"/>
      <c r="C236" s="65"/>
      <c r="D236" s="66"/>
      <c r="E236" s="66"/>
      <c r="F236" s="67"/>
      <c r="G236" s="65"/>
      <c r="H236" s="65"/>
      <c r="I236" s="67"/>
      <c r="J236" s="67"/>
      <c r="K236" s="65"/>
      <c r="L236" s="65"/>
      <c r="M236" s="79"/>
      <c r="O236" s="115"/>
      <c r="P236" s="189"/>
      <c r="Q236" s="115"/>
      <c r="R236" s="103"/>
    </row>
    <row r="237" spans="1:18" s="4" customFormat="1" ht="15" customHeight="1" x14ac:dyDescent="0.2">
      <c r="A237" s="65"/>
      <c r="B237" s="65"/>
      <c r="C237" s="65"/>
      <c r="D237" s="66"/>
      <c r="E237" s="66"/>
      <c r="F237" s="67"/>
      <c r="G237" s="65"/>
      <c r="H237" s="65"/>
      <c r="I237" s="67"/>
      <c r="J237" s="67"/>
      <c r="K237" s="65"/>
      <c r="L237" s="65"/>
      <c r="M237" s="79"/>
      <c r="O237" s="115"/>
      <c r="P237" s="189"/>
      <c r="Q237" s="115"/>
      <c r="R237" s="103"/>
    </row>
    <row r="238" spans="1:18" s="4" customFormat="1" ht="15" customHeight="1" x14ac:dyDescent="0.2">
      <c r="A238" s="65"/>
      <c r="B238" s="65"/>
      <c r="C238" s="65"/>
      <c r="D238" s="66"/>
      <c r="E238" s="66"/>
      <c r="F238" s="67"/>
      <c r="G238" s="65"/>
      <c r="H238" s="65"/>
      <c r="I238" s="67"/>
      <c r="J238" s="67"/>
      <c r="K238" s="65"/>
      <c r="L238" s="65"/>
      <c r="M238" s="79"/>
      <c r="O238" s="115"/>
      <c r="P238" s="189"/>
      <c r="Q238" s="115"/>
      <c r="R238" s="103"/>
    </row>
    <row r="239" spans="1:18" s="4" customFormat="1" ht="15" customHeight="1" x14ac:dyDescent="0.2">
      <c r="A239" s="65"/>
      <c r="B239" s="65"/>
      <c r="C239" s="65"/>
      <c r="D239" s="66"/>
      <c r="E239" s="66"/>
      <c r="F239" s="67"/>
      <c r="G239" s="65"/>
      <c r="H239" s="65"/>
      <c r="I239" s="67"/>
      <c r="J239" s="67"/>
      <c r="K239" s="65"/>
      <c r="L239" s="65"/>
      <c r="M239" s="79"/>
      <c r="O239" s="115"/>
      <c r="P239" s="189"/>
      <c r="Q239" s="115"/>
      <c r="R239" s="103"/>
    </row>
    <row r="240" spans="1:18" s="4" customFormat="1" ht="15" customHeight="1" x14ac:dyDescent="0.2">
      <c r="A240" s="65"/>
      <c r="B240" s="65"/>
      <c r="C240" s="65"/>
      <c r="D240" s="66"/>
      <c r="E240" s="66"/>
      <c r="F240" s="67"/>
      <c r="G240" s="65"/>
      <c r="H240" s="65"/>
      <c r="I240" s="67"/>
      <c r="J240" s="67"/>
      <c r="K240" s="65"/>
      <c r="L240" s="65"/>
      <c r="M240" s="79"/>
      <c r="O240" s="115"/>
      <c r="P240" s="189"/>
      <c r="Q240" s="115"/>
      <c r="R240" s="103"/>
    </row>
    <row r="241" spans="1:18" s="4" customFormat="1" ht="15" customHeight="1" x14ac:dyDescent="0.2">
      <c r="A241" s="65"/>
      <c r="B241" s="65"/>
      <c r="C241" s="65"/>
      <c r="D241" s="66"/>
      <c r="E241" s="66"/>
      <c r="F241" s="67"/>
      <c r="G241" s="65"/>
      <c r="H241" s="65"/>
      <c r="I241" s="67"/>
      <c r="J241" s="67"/>
      <c r="K241" s="65"/>
      <c r="L241" s="65"/>
      <c r="M241" s="79"/>
      <c r="O241" s="115"/>
      <c r="P241" s="189"/>
      <c r="Q241" s="115"/>
      <c r="R241" s="103"/>
    </row>
    <row r="242" spans="1:18" s="4" customFormat="1" ht="15" customHeight="1" x14ac:dyDescent="0.2">
      <c r="A242" s="65"/>
      <c r="B242" s="65"/>
      <c r="C242" s="65"/>
      <c r="D242" s="66"/>
      <c r="E242" s="66"/>
      <c r="F242" s="67"/>
      <c r="G242" s="65"/>
      <c r="H242" s="65"/>
      <c r="I242" s="67"/>
      <c r="J242" s="67"/>
      <c r="K242" s="65"/>
      <c r="L242" s="65"/>
      <c r="M242" s="79"/>
      <c r="O242" s="115"/>
      <c r="P242" s="189"/>
      <c r="Q242" s="115"/>
      <c r="R242" s="103"/>
    </row>
    <row r="243" spans="1:18" s="4" customFormat="1" ht="15" customHeight="1" x14ac:dyDescent="0.2">
      <c r="O243" s="115"/>
      <c r="P243" s="189"/>
      <c r="Q243" s="115"/>
      <c r="R243" s="103"/>
    </row>
    <row r="244" spans="1:18" s="4" customFormat="1" ht="15" customHeight="1" x14ac:dyDescent="0.2">
      <c r="O244" s="115"/>
      <c r="P244" s="189"/>
      <c r="Q244" s="115"/>
      <c r="R244" s="103"/>
    </row>
    <row r="245" spans="1:18" s="4" customFormat="1" ht="15" customHeight="1" x14ac:dyDescent="0.2">
      <c r="O245" s="115"/>
      <c r="P245" s="189"/>
      <c r="Q245" s="115"/>
      <c r="R245" s="103"/>
    </row>
    <row r="246" spans="1:18" s="4" customFormat="1" ht="15" customHeight="1" x14ac:dyDescent="0.2">
      <c r="O246" s="115"/>
      <c r="P246" s="189"/>
      <c r="Q246" s="115"/>
      <c r="R246" s="103"/>
    </row>
    <row r="247" spans="1:18" s="4" customFormat="1" ht="15" customHeight="1" x14ac:dyDescent="0.2">
      <c r="O247" s="115"/>
      <c r="P247" s="189"/>
      <c r="Q247" s="115"/>
      <c r="R247" s="103"/>
    </row>
    <row r="248" spans="1:18" s="4" customFormat="1" ht="15" customHeight="1" x14ac:dyDescent="0.2">
      <c r="O248" s="115"/>
      <c r="P248" s="189"/>
      <c r="Q248" s="115"/>
      <c r="R248" s="103"/>
    </row>
    <row r="249" spans="1:18" s="4" customFormat="1" ht="15" customHeight="1" x14ac:dyDescent="0.2">
      <c r="O249" s="115"/>
      <c r="P249" s="189"/>
      <c r="Q249" s="115"/>
      <c r="R249" s="103"/>
    </row>
    <row r="250" spans="1:18" s="4" customFormat="1" ht="15" customHeight="1" x14ac:dyDescent="0.2">
      <c r="O250" s="115"/>
      <c r="P250" s="189"/>
      <c r="Q250" s="115"/>
      <c r="R250" s="103"/>
    </row>
    <row r="251" spans="1:18" s="4" customFormat="1" ht="15" customHeight="1" x14ac:dyDescent="0.2">
      <c r="O251" s="115"/>
      <c r="P251" s="189"/>
      <c r="Q251" s="115"/>
      <c r="R251" s="103"/>
    </row>
    <row r="252" spans="1:18" s="4" customFormat="1" ht="15" customHeight="1" x14ac:dyDescent="0.2">
      <c r="O252" s="115"/>
      <c r="P252" s="189"/>
      <c r="Q252" s="115"/>
      <c r="R252" s="103"/>
    </row>
    <row r="253" spans="1:18" s="4" customFormat="1" ht="15" customHeight="1" x14ac:dyDescent="0.2">
      <c r="O253" s="115"/>
      <c r="P253" s="189"/>
      <c r="Q253" s="115"/>
      <c r="R253" s="103"/>
    </row>
    <row r="254" spans="1:18" s="4" customFormat="1" ht="15" customHeight="1" x14ac:dyDescent="0.2">
      <c r="O254" s="115"/>
      <c r="P254" s="189"/>
      <c r="Q254" s="115"/>
      <c r="R254" s="103"/>
    </row>
    <row r="255" spans="1:18" s="4" customFormat="1" ht="15" customHeight="1" x14ac:dyDescent="0.2">
      <c r="O255" s="115"/>
      <c r="P255" s="189"/>
      <c r="Q255" s="115"/>
      <c r="R255" s="103"/>
    </row>
    <row r="256" spans="1:18" s="4" customFormat="1" ht="15" customHeight="1" x14ac:dyDescent="0.2">
      <c r="O256" s="115"/>
      <c r="P256" s="189"/>
      <c r="Q256" s="115"/>
      <c r="R256" s="103"/>
    </row>
    <row r="257" spans="15:18" s="4" customFormat="1" ht="15" customHeight="1" x14ac:dyDescent="0.2">
      <c r="O257" s="115"/>
      <c r="P257" s="189"/>
      <c r="Q257" s="115"/>
      <c r="R257" s="103"/>
    </row>
    <row r="258" spans="15:18" s="4" customFormat="1" ht="15" customHeight="1" x14ac:dyDescent="0.2">
      <c r="O258" s="115"/>
      <c r="P258" s="189"/>
      <c r="Q258" s="115"/>
      <c r="R258" s="103"/>
    </row>
    <row r="259" spans="15:18" s="4" customFormat="1" ht="15" customHeight="1" x14ac:dyDescent="0.2">
      <c r="O259" s="115"/>
      <c r="P259" s="189"/>
      <c r="Q259" s="115"/>
      <c r="R259" s="103"/>
    </row>
    <row r="260" spans="15:18" s="4" customFormat="1" ht="15" customHeight="1" x14ac:dyDescent="0.2">
      <c r="O260" s="115"/>
      <c r="P260" s="189"/>
      <c r="Q260" s="115"/>
      <c r="R260" s="103"/>
    </row>
    <row r="261" spans="15:18" s="4" customFormat="1" ht="15" customHeight="1" x14ac:dyDescent="0.2">
      <c r="O261" s="115"/>
      <c r="P261" s="189"/>
      <c r="Q261" s="115"/>
      <c r="R261" s="103"/>
    </row>
    <row r="262" spans="15:18" s="4" customFormat="1" ht="15" customHeight="1" x14ac:dyDescent="0.2">
      <c r="O262" s="115"/>
      <c r="P262" s="189"/>
      <c r="Q262" s="115"/>
      <c r="R262" s="103"/>
    </row>
    <row r="263" spans="15:18" s="4" customFormat="1" ht="15" customHeight="1" x14ac:dyDescent="0.2">
      <c r="O263" s="115"/>
      <c r="P263" s="189"/>
      <c r="Q263" s="115"/>
      <c r="R263" s="103"/>
    </row>
    <row r="264" spans="15:18" s="4" customFormat="1" ht="15" customHeight="1" x14ac:dyDescent="0.2">
      <c r="O264" s="115"/>
      <c r="P264" s="189"/>
      <c r="Q264" s="115"/>
      <c r="R264" s="103"/>
    </row>
    <row r="265" spans="15:18" s="4" customFormat="1" ht="15" customHeight="1" x14ac:dyDescent="0.2">
      <c r="O265" s="115"/>
      <c r="P265" s="189"/>
      <c r="Q265" s="115"/>
      <c r="R265" s="103"/>
    </row>
    <row r="266" spans="15:18" s="4" customFormat="1" ht="15" customHeight="1" x14ac:dyDescent="0.2">
      <c r="O266" s="115"/>
      <c r="P266" s="189"/>
      <c r="Q266" s="115"/>
      <c r="R266" s="103"/>
    </row>
    <row r="267" spans="15:18" s="4" customFormat="1" ht="15" customHeight="1" x14ac:dyDescent="0.2">
      <c r="O267" s="115"/>
      <c r="P267" s="189"/>
      <c r="Q267" s="115"/>
      <c r="R267" s="103"/>
    </row>
    <row r="268" spans="15:18" s="4" customFormat="1" ht="15" customHeight="1" x14ac:dyDescent="0.2">
      <c r="O268" s="115"/>
      <c r="P268" s="189"/>
      <c r="Q268" s="115"/>
      <c r="R268" s="103"/>
    </row>
    <row r="269" spans="15:18" s="4" customFormat="1" ht="15" customHeight="1" x14ac:dyDescent="0.2">
      <c r="O269" s="115"/>
      <c r="P269" s="189"/>
      <c r="Q269" s="115"/>
      <c r="R269" s="103"/>
    </row>
    <row r="270" spans="15:18" s="4" customFormat="1" ht="15" customHeight="1" x14ac:dyDescent="0.2">
      <c r="O270" s="115"/>
      <c r="P270" s="189"/>
      <c r="Q270" s="115"/>
      <c r="R270" s="103"/>
    </row>
    <row r="271" spans="15:18" s="4" customFormat="1" ht="15" customHeight="1" x14ac:dyDescent="0.2">
      <c r="O271" s="115"/>
      <c r="P271" s="189"/>
      <c r="Q271" s="115"/>
      <c r="R271" s="103"/>
    </row>
    <row r="272" spans="15:18" s="4" customFormat="1" ht="15" customHeight="1" x14ac:dyDescent="0.2">
      <c r="O272" s="115"/>
      <c r="P272" s="189"/>
      <c r="Q272" s="115"/>
      <c r="R272" s="103"/>
    </row>
    <row r="273" spans="15:18" s="4" customFormat="1" ht="15" customHeight="1" x14ac:dyDescent="0.2">
      <c r="O273" s="115"/>
      <c r="P273" s="189"/>
      <c r="Q273" s="115"/>
      <c r="R273" s="103"/>
    </row>
    <row r="274" spans="15:18" s="4" customFormat="1" ht="15" customHeight="1" x14ac:dyDescent="0.2">
      <c r="O274" s="115"/>
      <c r="P274" s="189"/>
      <c r="Q274" s="115"/>
      <c r="R274" s="103"/>
    </row>
    <row r="275" spans="15:18" s="4" customFormat="1" ht="15" customHeight="1" x14ac:dyDescent="0.2">
      <c r="O275" s="115"/>
      <c r="P275" s="189"/>
      <c r="Q275" s="115"/>
      <c r="R275" s="103"/>
    </row>
    <row r="276" spans="15:18" s="4" customFormat="1" ht="15" customHeight="1" x14ac:dyDescent="0.2">
      <c r="O276" s="115"/>
      <c r="P276" s="189"/>
      <c r="Q276" s="115"/>
      <c r="R276" s="103"/>
    </row>
    <row r="277" spans="15:18" s="4" customFormat="1" ht="15" customHeight="1" x14ac:dyDescent="0.2">
      <c r="O277" s="115"/>
      <c r="P277" s="189"/>
      <c r="Q277" s="115"/>
      <c r="R277" s="103"/>
    </row>
    <row r="278" spans="15:18" s="4" customFormat="1" ht="15" customHeight="1" x14ac:dyDescent="0.2">
      <c r="O278" s="115"/>
      <c r="P278" s="189"/>
      <c r="Q278" s="115"/>
      <c r="R278" s="103"/>
    </row>
    <row r="279" spans="15:18" s="4" customFormat="1" ht="15" customHeight="1" x14ac:dyDescent="0.2">
      <c r="O279" s="115"/>
      <c r="P279" s="189"/>
      <c r="Q279" s="115"/>
      <c r="R279" s="103"/>
    </row>
    <row r="280" spans="15:18" s="4" customFormat="1" ht="15" customHeight="1" x14ac:dyDescent="0.2">
      <c r="O280" s="115"/>
      <c r="P280" s="189"/>
      <c r="Q280" s="115"/>
      <c r="R280" s="103"/>
    </row>
    <row r="281" spans="15:18" s="4" customFormat="1" ht="15" customHeight="1" x14ac:dyDescent="0.2">
      <c r="O281" s="115"/>
      <c r="P281" s="189"/>
      <c r="Q281" s="115"/>
      <c r="R281" s="103"/>
    </row>
    <row r="282" spans="15:18" s="4" customFormat="1" ht="15" customHeight="1" x14ac:dyDescent="0.2">
      <c r="O282" s="115"/>
      <c r="P282" s="189"/>
      <c r="Q282" s="115"/>
      <c r="R282" s="103"/>
    </row>
    <row r="283" spans="15:18" s="4" customFormat="1" ht="15" customHeight="1" x14ac:dyDescent="0.2">
      <c r="O283" s="115"/>
      <c r="P283" s="189"/>
      <c r="Q283" s="115"/>
      <c r="R283" s="103"/>
    </row>
    <row r="284" spans="15:18" s="4" customFormat="1" ht="15" customHeight="1" x14ac:dyDescent="0.2">
      <c r="O284" s="115"/>
      <c r="P284" s="189"/>
      <c r="Q284" s="115"/>
      <c r="R284" s="103"/>
    </row>
    <row r="285" spans="15:18" s="4" customFormat="1" ht="15" customHeight="1" x14ac:dyDescent="0.2">
      <c r="O285" s="115"/>
      <c r="P285" s="189"/>
      <c r="Q285" s="115"/>
      <c r="R285" s="103"/>
    </row>
    <row r="286" spans="15:18" s="4" customFormat="1" ht="15" customHeight="1" x14ac:dyDescent="0.2">
      <c r="O286" s="115"/>
      <c r="P286" s="189"/>
      <c r="Q286" s="115"/>
      <c r="R286" s="103"/>
    </row>
    <row r="287" spans="15:18" s="4" customFormat="1" ht="15" customHeight="1" x14ac:dyDescent="0.2">
      <c r="O287" s="115"/>
      <c r="P287" s="189"/>
      <c r="Q287" s="115"/>
      <c r="R287" s="103"/>
    </row>
    <row r="288" spans="15:18" s="4" customFormat="1" ht="15" customHeight="1" x14ac:dyDescent="0.2">
      <c r="O288" s="115"/>
      <c r="P288" s="189"/>
      <c r="Q288" s="115"/>
      <c r="R288" s="103"/>
    </row>
    <row r="289" spans="15:18" s="4" customFormat="1" ht="15" customHeight="1" x14ac:dyDescent="0.2">
      <c r="O289" s="115"/>
      <c r="P289" s="189"/>
      <c r="Q289" s="115"/>
      <c r="R289" s="103"/>
    </row>
    <row r="290" spans="15:18" s="4" customFormat="1" ht="15" customHeight="1" x14ac:dyDescent="0.2">
      <c r="O290" s="115"/>
      <c r="P290" s="189"/>
      <c r="Q290" s="115"/>
      <c r="R290" s="103"/>
    </row>
    <row r="291" spans="15:18" s="4" customFormat="1" ht="15" customHeight="1" x14ac:dyDescent="0.2">
      <c r="O291" s="115"/>
      <c r="P291" s="189"/>
      <c r="Q291" s="115"/>
      <c r="R291" s="103"/>
    </row>
    <row r="292" spans="15:18" s="4" customFormat="1" ht="15" customHeight="1" x14ac:dyDescent="0.2">
      <c r="O292" s="115"/>
      <c r="P292" s="189"/>
      <c r="Q292" s="115"/>
      <c r="R292" s="103"/>
    </row>
    <row r="293" spans="15:18" s="4" customFormat="1" ht="15" customHeight="1" x14ac:dyDescent="0.2">
      <c r="O293" s="115"/>
      <c r="P293" s="189"/>
      <c r="Q293" s="115"/>
      <c r="R293" s="103"/>
    </row>
    <row r="294" spans="15:18" s="4" customFormat="1" ht="15" customHeight="1" x14ac:dyDescent="0.2">
      <c r="O294" s="115"/>
      <c r="P294" s="189"/>
      <c r="Q294" s="115"/>
      <c r="R294" s="103"/>
    </row>
    <row r="295" spans="15:18" s="4" customFormat="1" ht="15" customHeight="1" x14ac:dyDescent="0.2">
      <c r="O295" s="115"/>
      <c r="P295" s="189"/>
      <c r="Q295" s="115"/>
      <c r="R295" s="103"/>
    </row>
    <row r="296" spans="15:18" s="4" customFormat="1" ht="15" customHeight="1" x14ac:dyDescent="0.2">
      <c r="O296" s="115"/>
      <c r="P296" s="189"/>
      <c r="Q296" s="115"/>
      <c r="R296" s="103"/>
    </row>
    <row r="297" spans="15:18" s="4" customFormat="1" ht="15" customHeight="1" x14ac:dyDescent="0.2">
      <c r="O297" s="115"/>
      <c r="P297" s="189"/>
      <c r="Q297" s="115"/>
      <c r="R297" s="103"/>
    </row>
    <row r="298" spans="15:18" s="4" customFormat="1" ht="15" customHeight="1" x14ac:dyDescent="0.2">
      <c r="O298" s="115"/>
      <c r="P298" s="189"/>
      <c r="Q298" s="115"/>
      <c r="R298" s="103"/>
    </row>
    <row r="299" spans="15:18" s="4" customFormat="1" ht="15" customHeight="1" x14ac:dyDescent="0.2">
      <c r="O299" s="115"/>
      <c r="P299" s="189"/>
      <c r="Q299" s="115"/>
      <c r="R299" s="103"/>
    </row>
    <row r="300" spans="15:18" s="4" customFormat="1" ht="15" customHeight="1" x14ac:dyDescent="0.2">
      <c r="O300" s="115"/>
      <c r="P300" s="189"/>
      <c r="Q300" s="115"/>
      <c r="R300" s="103"/>
    </row>
    <row r="301" spans="15:18" s="4" customFormat="1" ht="15" customHeight="1" x14ac:dyDescent="0.2">
      <c r="O301" s="115"/>
      <c r="P301" s="189"/>
      <c r="Q301" s="115"/>
      <c r="R301" s="103"/>
    </row>
    <row r="302" spans="15:18" s="4" customFormat="1" ht="15" customHeight="1" x14ac:dyDescent="0.2">
      <c r="O302" s="115"/>
      <c r="P302" s="189"/>
      <c r="Q302" s="115"/>
      <c r="R302" s="103"/>
    </row>
    <row r="303" spans="15:18" s="4" customFormat="1" ht="15" customHeight="1" x14ac:dyDescent="0.2">
      <c r="O303" s="115"/>
      <c r="P303" s="189"/>
      <c r="Q303" s="115"/>
      <c r="R303" s="103"/>
    </row>
    <row r="304" spans="15:18" s="4" customFormat="1" ht="15" customHeight="1" x14ac:dyDescent="0.2">
      <c r="O304" s="115"/>
      <c r="P304" s="189"/>
      <c r="Q304" s="115"/>
      <c r="R304" s="103"/>
    </row>
    <row r="305" spans="15:18" s="4" customFormat="1" ht="15" customHeight="1" x14ac:dyDescent="0.2">
      <c r="O305" s="115"/>
      <c r="P305" s="189"/>
      <c r="Q305" s="115"/>
      <c r="R305" s="103"/>
    </row>
    <row r="306" spans="15:18" s="4" customFormat="1" ht="15" customHeight="1" x14ac:dyDescent="0.2">
      <c r="O306" s="115"/>
      <c r="P306" s="189"/>
      <c r="Q306" s="115"/>
      <c r="R306" s="103"/>
    </row>
    <row r="307" spans="15:18" s="4" customFormat="1" ht="15" customHeight="1" x14ac:dyDescent="0.2">
      <c r="O307" s="115"/>
      <c r="P307" s="189"/>
      <c r="Q307" s="115"/>
      <c r="R307" s="103"/>
    </row>
    <row r="308" spans="15:18" s="4" customFormat="1" ht="15" customHeight="1" x14ac:dyDescent="0.2">
      <c r="O308" s="115"/>
      <c r="P308" s="189"/>
      <c r="Q308" s="115"/>
      <c r="R308" s="103"/>
    </row>
    <row r="309" spans="15:18" s="4" customFormat="1" ht="15" customHeight="1" x14ac:dyDescent="0.2">
      <c r="O309" s="115"/>
      <c r="P309" s="189"/>
      <c r="Q309" s="115"/>
      <c r="R309" s="103"/>
    </row>
    <row r="310" spans="15:18" s="4" customFormat="1" ht="15" customHeight="1" x14ac:dyDescent="0.2">
      <c r="O310" s="115"/>
      <c r="P310" s="189"/>
      <c r="Q310" s="115"/>
      <c r="R310" s="103"/>
    </row>
    <row r="311" spans="15:18" s="4" customFormat="1" ht="15" customHeight="1" x14ac:dyDescent="0.2">
      <c r="O311" s="115"/>
      <c r="P311" s="189"/>
      <c r="Q311" s="115"/>
      <c r="R311" s="103"/>
    </row>
    <row r="312" spans="15:18" s="4" customFormat="1" ht="15" customHeight="1" x14ac:dyDescent="0.2">
      <c r="O312" s="115"/>
      <c r="P312" s="189"/>
      <c r="Q312" s="115"/>
      <c r="R312" s="103"/>
    </row>
    <row r="313" spans="15:18" s="4" customFormat="1" ht="15" customHeight="1" x14ac:dyDescent="0.2">
      <c r="O313" s="115"/>
      <c r="P313" s="189"/>
      <c r="Q313" s="115"/>
      <c r="R313" s="103"/>
    </row>
    <row r="314" spans="15:18" s="4" customFormat="1" ht="15" customHeight="1" x14ac:dyDescent="0.2">
      <c r="O314" s="115"/>
      <c r="P314" s="189"/>
      <c r="Q314" s="115"/>
      <c r="R314" s="103"/>
    </row>
    <row r="315" spans="15:18" s="4" customFormat="1" ht="15" customHeight="1" x14ac:dyDescent="0.2">
      <c r="O315" s="115"/>
      <c r="P315" s="189"/>
      <c r="Q315" s="115"/>
      <c r="R315" s="103"/>
    </row>
    <row r="316" spans="15:18" s="4" customFormat="1" ht="15" customHeight="1" x14ac:dyDescent="0.2">
      <c r="O316" s="115"/>
      <c r="P316" s="189"/>
      <c r="Q316" s="115"/>
      <c r="R316" s="103"/>
    </row>
    <row r="317" spans="15:18" s="4" customFormat="1" ht="15" customHeight="1" x14ac:dyDescent="0.2">
      <c r="O317" s="115"/>
      <c r="P317" s="189"/>
      <c r="Q317" s="115"/>
      <c r="R317" s="103"/>
    </row>
    <row r="318" spans="15:18" s="4" customFormat="1" ht="15" customHeight="1" x14ac:dyDescent="0.2">
      <c r="O318" s="115"/>
      <c r="P318" s="189"/>
      <c r="Q318" s="115"/>
      <c r="R318" s="103"/>
    </row>
    <row r="319" spans="15:18" s="4" customFormat="1" ht="15" customHeight="1" x14ac:dyDescent="0.2">
      <c r="O319" s="115"/>
      <c r="P319" s="189"/>
      <c r="Q319" s="115"/>
      <c r="R319" s="103"/>
    </row>
    <row r="320" spans="15:18" s="4" customFormat="1" ht="15" customHeight="1" x14ac:dyDescent="0.2">
      <c r="O320" s="115"/>
      <c r="P320" s="189"/>
      <c r="Q320" s="115"/>
      <c r="R320" s="103"/>
    </row>
    <row r="321" spans="15:18" s="4" customFormat="1" ht="15" customHeight="1" x14ac:dyDescent="0.2">
      <c r="O321" s="115"/>
      <c r="P321" s="189"/>
      <c r="Q321" s="115"/>
      <c r="R321" s="103"/>
    </row>
    <row r="322" spans="15:18" s="4" customFormat="1" ht="15" customHeight="1" x14ac:dyDescent="0.2">
      <c r="O322" s="115"/>
      <c r="P322" s="189"/>
      <c r="Q322" s="115"/>
      <c r="R322" s="103"/>
    </row>
    <row r="323" spans="15:18" s="4" customFormat="1" ht="15" customHeight="1" x14ac:dyDescent="0.2">
      <c r="O323" s="115"/>
      <c r="P323" s="189"/>
      <c r="Q323" s="115"/>
      <c r="R323" s="103"/>
    </row>
    <row r="324" spans="15:18" s="4" customFormat="1" ht="15" customHeight="1" x14ac:dyDescent="0.2">
      <c r="O324" s="115"/>
      <c r="P324" s="189"/>
      <c r="Q324" s="115"/>
      <c r="R324" s="103"/>
    </row>
    <row r="325" spans="15:18" s="4" customFormat="1" ht="15" customHeight="1" x14ac:dyDescent="0.2">
      <c r="O325" s="115"/>
      <c r="P325" s="189"/>
      <c r="Q325" s="115"/>
      <c r="R325" s="103"/>
    </row>
    <row r="326" spans="15:18" s="4" customFormat="1" ht="15" customHeight="1" x14ac:dyDescent="0.2">
      <c r="O326" s="115"/>
      <c r="P326" s="189"/>
      <c r="Q326" s="115"/>
      <c r="R326" s="103"/>
    </row>
    <row r="327" spans="15:18" s="4" customFormat="1" ht="15" customHeight="1" x14ac:dyDescent="0.2">
      <c r="O327" s="115"/>
      <c r="P327" s="189"/>
      <c r="Q327" s="115"/>
      <c r="R327" s="103"/>
    </row>
    <row r="328" spans="15:18" s="4" customFormat="1" ht="15" customHeight="1" x14ac:dyDescent="0.2">
      <c r="O328" s="115"/>
      <c r="P328" s="189"/>
      <c r="Q328" s="115"/>
      <c r="R328" s="103"/>
    </row>
    <row r="329" spans="15:18" s="4" customFormat="1" ht="15" customHeight="1" x14ac:dyDescent="0.2">
      <c r="O329" s="115"/>
      <c r="P329" s="189"/>
      <c r="Q329" s="115"/>
      <c r="R329" s="103"/>
    </row>
    <row r="330" spans="15:18" s="4" customFormat="1" ht="15" customHeight="1" x14ac:dyDescent="0.2">
      <c r="O330" s="115"/>
      <c r="P330" s="189"/>
      <c r="Q330" s="115"/>
      <c r="R330" s="103"/>
    </row>
    <row r="331" spans="15:18" s="4" customFormat="1" ht="15" customHeight="1" x14ac:dyDescent="0.2">
      <c r="O331" s="115"/>
      <c r="P331" s="189"/>
      <c r="Q331" s="115"/>
      <c r="R331" s="103"/>
    </row>
    <row r="332" spans="15:18" s="4" customFormat="1" ht="15" customHeight="1" x14ac:dyDescent="0.2">
      <c r="O332" s="115"/>
      <c r="P332" s="189"/>
      <c r="Q332" s="115"/>
      <c r="R332" s="103"/>
    </row>
    <row r="333" spans="15:18" s="4" customFormat="1" ht="15" customHeight="1" x14ac:dyDescent="0.2">
      <c r="O333" s="115"/>
      <c r="P333" s="189"/>
      <c r="Q333" s="115"/>
      <c r="R333" s="103"/>
    </row>
    <row r="334" spans="15:18" s="4" customFormat="1" ht="15" customHeight="1" x14ac:dyDescent="0.2">
      <c r="O334" s="115"/>
      <c r="P334" s="189"/>
      <c r="Q334" s="115"/>
      <c r="R334" s="103"/>
    </row>
    <row r="335" spans="15:18" s="4" customFormat="1" ht="15" customHeight="1" x14ac:dyDescent="0.2">
      <c r="O335" s="115"/>
      <c r="P335" s="189"/>
      <c r="Q335" s="115"/>
      <c r="R335" s="103"/>
    </row>
    <row r="336" spans="15:18" s="4" customFormat="1" ht="15" customHeight="1" x14ac:dyDescent="0.2">
      <c r="O336" s="115"/>
      <c r="P336" s="189"/>
      <c r="Q336" s="115"/>
      <c r="R336" s="103"/>
    </row>
    <row r="337" spans="15:18" s="4" customFormat="1" ht="15" customHeight="1" x14ac:dyDescent="0.2">
      <c r="O337" s="115"/>
      <c r="P337" s="189"/>
      <c r="Q337" s="115"/>
      <c r="R337" s="103"/>
    </row>
    <row r="338" spans="15:18" s="4" customFormat="1" ht="15" customHeight="1" x14ac:dyDescent="0.2">
      <c r="O338" s="115"/>
      <c r="P338" s="189"/>
      <c r="Q338" s="115"/>
      <c r="R338" s="103"/>
    </row>
    <row r="339" spans="15:18" s="4" customFormat="1" ht="15" customHeight="1" x14ac:dyDescent="0.2">
      <c r="O339" s="115"/>
      <c r="P339" s="189"/>
      <c r="Q339" s="115"/>
      <c r="R339" s="103"/>
    </row>
    <row r="340" spans="15:18" s="4" customFormat="1" ht="15" customHeight="1" x14ac:dyDescent="0.2">
      <c r="O340" s="115"/>
      <c r="P340" s="189"/>
      <c r="Q340" s="115"/>
      <c r="R340" s="103"/>
    </row>
    <row r="341" spans="15:18" s="4" customFormat="1" ht="15" customHeight="1" x14ac:dyDescent="0.2">
      <c r="O341" s="115"/>
      <c r="P341" s="189"/>
      <c r="Q341" s="115"/>
      <c r="R341" s="103"/>
    </row>
    <row r="342" spans="15:18" s="4" customFormat="1" ht="15" customHeight="1" x14ac:dyDescent="0.2">
      <c r="O342" s="115"/>
      <c r="P342" s="189"/>
      <c r="Q342" s="115"/>
      <c r="R342" s="103"/>
    </row>
    <row r="343" spans="15:18" s="4" customFormat="1" ht="15" customHeight="1" x14ac:dyDescent="0.2">
      <c r="O343" s="115"/>
      <c r="P343" s="189"/>
      <c r="Q343" s="115"/>
      <c r="R343" s="103"/>
    </row>
    <row r="344" spans="15:18" s="4" customFormat="1" ht="15" customHeight="1" x14ac:dyDescent="0.2">
      <c r="O344" s="115"/>
      <c r="P344" s="189"/>
      <c r="Q344" s="115"/>
      <c r="R344" s="103"/>
    </row>
    <row r="345" spans="15:18" s="4" customFormat="1" ht="15" customHeight="1" x14ac:dyDescent="0.2">
      <c r="O345" s="115"/>
      <c r="P345" s="189"/>
      <c r="Q345" s="115"/>
      <c r="R345" s="103"/>
    </row>
    <row r="346" spans="15:18" s="4" customFormat="1" ht="15" customHeight="1" x14ac:dyDescent="0.2">
      <c r="O346" s="115"/>
      <c r="P346" s="189"/>
      <c r="Q346" s="115"/>
      <c r="R346" s="103"/>
    </row>
    <row r="347" spans="15:18" s="4" customFormat="1" ht="15" customHeight="1" x14ac:dyDescent="0.2">
      <c r="O347" s="115"/>
      <c r="P347" s="189"/>
      <c r="Q347" s="115"/>
      <c r="R347" s="103"/>
    </row>
    <row r="348" spans="15:18" s="4" customFormat="1" ht="15" customHeight="1" x14ac:dyDescent="0.2">
      <c r="O348" s="115"/>
      <c r="P348" s="189"/>
      <c r="Q348" s="115"/>
      <c r="R348" s="103"/>
    </row>
    <row r="349" spans="15:18" s="4" customFormat="1" ht="15" customHeight="1" x14ac:dyDescent="0.2">
      <c r="O349" s="115"/>
      <c r="P349" s="189"/>
      <c r="Q349" s="115"/>
      <c r="R349" s="103"/>
    </row>
    <row r="350" spans="15:18" s="4" customFormat="1" ht="15" customHeight="1" x14ac:dyDescent="0.2">
      <c r="O350" s="115"/>
      <c r="P350" s="189"/>
      <c r="Q350" s="115"/>
      <c r="R350" s="103"/>
    </row>
    <row r="351" spans="15:18" s="4" customFormat="1" ht="15" customHeight="1" x14ac:dyDescent="0.2">
      <c r="O351" s="115"/>
      <c r="P351" s="189"/>
      <c r="Q351" s="115"/>
      <c r="R351" s="103"/>
    </row>
    <row r="352" spans="15:18" s="4" customFormat="1" ht="15" customHeight="1" x14ac:dyDescent="0.2">
      <c r="O352" s="115"/>
      <c r="P352" s="189"/>
      <c r="Q352" s="115"/>
      <c r="R352" s="103"/>
    </row>
    <row r="353" spans="15:18" s="4" customFormat="1" ht="15" customHeight="1" x14ac:dyDescent="0.2">
      <c r="O353" s="115"/>
      <c r="P353" s="189"/>
      <c r="Q353" s="115"/>
      <c r="R353" s="103"/>
    </row>
    <row r="354" spans="15:18" s="4" customFormat="1" ht="15" customHeight="1" x14ac:dyDescent="0.2">
      <c r="O354" s="115"/>
      <c r="P354" s="189"/>
      <c r="Q354" s="115"/>
      <c r="R354" s="103"/>
    </row>
    <row r="355" spans="15:18" s="4" customFormat="1" ht="15" customHeight="1" x14ac:dyDescent="0.2">
      <c r="O355" s="115"/>
      <c r="P355" s="189"/>
      <c r="Q355" s="115"/>
      <c r="R355" s="103"/>
    </row>
    <row r="356" spans="15:18" s="4" customFormat="1" ht="15" customHeight="1" x14ac:dyDescent="0.2">
      <c r="O356" s="115"/>
      <c r="P356" s="189"/>
      <c r="Q356" s="115"/>
      <c r="R356" s="103"/>
    </row>
    <row r="357" spans="15:18" s="4" customFormat="1" ht="15" customHeight="1" x14ac:dyDescent="0.2">
      <c r="O357" s="115"/>
      <c r="P357" s="189"/>
      <c r="Q357" s="115"/>
      <c r="R357" s="103"/>
    </row>
    <row r="358" spans="15:18" s="4" customFormat="1" ht="15" customHeight="1" x14ac:dyDescent="0.2">
      <c r="O358" s="115"/>
      <c r="P358" s="189"/>
      <c r="Q358" s="115"/>
      <c r="R358" s="103"/>
    </row>
    <row r="359" spans="15:18" s="4" customFormat="1" ht="15" customHeight="1" x14ac:dyDescent="0.2">
      <c r="O359" s="115"/>
      <c r="P359" s="189"/>
      <c r="Q359" s="115"/>
      <c r="R359" s="103"/>
    </row>
    <row r="360" spans="15:18" s="4" customFormat="1" ht="15" customHeight="1" x14ac:dyDescent="0.2">
      <c r="O360" s="115"/>
      <c r="P360" s="189"/>
      <c r="Q360" s="115"/>
      <c r="R360" s="103"/>
    </row>
    <row r="361" spans="15:18" s="4" customFormat="1" ht="15" customHeight="1" x14ac:dyDescent="0.2">
      <c r="O361" s="115"/>
      <c r="P361" s="189"/>
      <c r="Q361" s="115"/>
      <c r="R361" s="103"/>
    </row>
    <row r="362" spans="15:18" s="4" customFormat="1" ht="15" customHeight="1" x14ac:dyDescent="0.2">
      <c r="O362" s="115"/>
      <c r="P362" s="189"/>
      <c r="Q362" s="115"/>
      <c r="R362" s="103"/>
    </row>
    <row r="363" spans="15:18" s="4" customFormat="1" ht="15" customHeight="1" x14ac:dyDescent="0.2">
      <c r="O363" s="115"/>
      <c r="P363" s="189"/>
      <c r="Q363" s="115"/>
      <c r="R363" s="103"/>
    </row>
    <row r="364" spans="15:18" s="4" customFormat="1" ht="15" customHeight="1" x14ac:dyDescent="0.2">
      <c r="O364" s="115"/>
      <c r="P364" s="189"/>
      <c r="Q364" s="115"/>
      <c r="R364" s="103"/>
    </row>
    <row r="365" spans="15:18" s="4" customFormat="1" ht="15" customHeight="1" x14ac:dyDescent="0.2">
      <c r="O365" s="115"/>
      <c r="P365" s="189"/>
      <c r="Q365" s="115"/>
      <c r="R365" s="103"/>
    </row>
    <row r="366" spans="15:18" s="4" customFormat="1" ht="15" customHeight="1" x14ac:dyDescent="0.2">
      <c r="O366" s="115"/>
      <c r="P366" s="189"/>
      <c r="Q366" s="115"/>
      <c r="R366" s="103"/>
    </row>
    <row r="367" spans="15:18" s="4" customFormat="1" ht="15" customHeight="1" x14ac:dyDescent="0.2">
      <c r="O367" s="115"/>
      <c r="P367" s="189"/>
      <c r="Q367" s="115"/>
      <c r="R367" s="103"/>
    </row>
    <row r="368" spans="15:18" s="4" customFormat="1" ht="15" customHeight="1" x14ac:dyDescent="0.2">
      <c r="O368" s="115"/>
      <c r="P368" s="189"/>
      <c r="Q368" s="115"/>
      <c r="R368" s="103"/>
    </row>
    <row r="369" spans="15:18" s="4" customFormat="1" ht="15" customHeight="1" x14ac:dyDescent="0.2">
      <c r="O369" s="115"/>
      <c r="P369" s="189"/>
      <c r="Q369" s="115"/>
      <c r="R369" s="103"/>
    </row>
    <row r="370" spans="15:18" s="4" customFormat="1" ht="15" customHeight="1" x14ac:dyDescent="0.2">
      <c r="O370" s="115"/>
      <c r="P370" s="189"/>
      <c r="Q370" s="115"/>
      <c r="R370" s="103"/>
    </row>
    <row r="371" spans="15:18" s="4" customFormat="1" ht="15" customHeight="1" x14ac:dyDescent="0.2">
      <c r="O371" s="115"/>
      <c r="P371" s="189"/>
      <c r="Q371" s="115"/>
      <c r="R371" s="103"/>
    </row>
    <row r="372" spans="15:18" s="4" customFormat="1" ht="15" customHeight="1" x14ac:dyDescent="0.2">
      <c r="O372" s="115"/>
      <c r="P372" s="189"/>
      <c r="Q372" s="115"/>
      <c r="R372" s="103"/>
    </row>
    <row r="373" spans="15:18" s="4" customFormat="1" ht="15" customHeight="1" x14ac:dyDescent="0.2">
      <c r="O373" s="115"/>
      <c r="P373" s="189"/>
      <c r="Q373" s="115"/>
      <c r="R373" s="103"/>
    </row>
    <row r="374" spans="15:18" s="4" customFormat="1" ht="15" customHeight="1" x14ac:dyDescent="0.2">
      <c r="O374" s="115"/>
      <c r="P374" s="189"/>
      <c r="Q374" s="115"/>
      <c r="R374" s="103"/>
    </row>
    <row r="375" spans="15:18" s="4" customFormat="1" ht="15" customHeight="1" x14ac:dyDescent="0.2">
      <c r="O375" s="115"/>
      <c r="P375" s="189"/>
      <c r="Q375" s="115"/>
      <c r="R375" s="103"/>
    </row>
    <row r="376" spans="15:18" s="4" customFormat="1" ht="15" customHeight="1" x14ac:dyDescent="0.2">
      <c r="O376" s="115"/>
      <c r="P376" s="189"/>
      <c r="Q376" s="115"/>
      <c r="R376" s="103"/>
    </row>
    <row r="377" spans="15:18" s="4" customFormat="1" ht="15" customHeight="1" x14ac:dyDescent="0.2">
      <c r="O377" s="115"/>
      <c r="P377" s="189"/>
      <c r="Q377" s="115"/>
      <c r="R377" s="103"/>
    </row>
    <row r="378" spans="15:18" s="4" customFormat="1" ht="15" customHeight="1" x14ac:dyDescent="0.2">
      <c r="O378" s="115"/>
      <c r="P378" s="189"/>
      <c r="Q378" s="115"/>
      <c r="R378" s="103"/>
    </row>
    <row r="379" spans="15:18" s="4" customFormat="1" ht="15" customHeight="1" x14ac:dyDescent="0.2">
      <c r="O379" s="115"/>
      <c r="P379" s="189"/>
      <c r="Q379" s="115"/>
      <c r="R379" s="103"/>
    </row>
    <row r="380" spans="15:18" s="4" customFormat="1" ht="15" customHeight="1" x14ac:dyDescent="0.2">
      <c r="O380" s="115"/>
      <c r="P380" s="189"/>
      <c r="Q380" s="115"/>
      <c r="R380" s="103"/>
    </row>
    <row r="381" spans="15:18" s="4" customFormat="1" ht="15" customHeight="1" x14ac:dyDescent="0.2">
      <c r="O381" s="115"/>
      <c r="P381" s="189"/>
      <c r="Q381" s="115"/>
      <c r="R381" s="103"/>
    </row>
    <row r="382" spans="15:18" s="4" customFormat="1" ht="15" customHeight="1" x14ac:dyDescent="0.2">
      <c r="O382" s="115"/>
      <c r="P382" s="189"/>
      <c r="Q382" s="115"/>
      <c r="R382" s="103"/>
    </row>
    <row r="383" spans="15:18" s="4" customFormat="1" ht="15" customHeight="1" x14ac:dyDescent="0.2">
      <c r="O383" s="115"/>
      <c r="P383" s="189"/>
      <c r="Q383" s="115"/>
      <c r="R383" s="103"/>
    </row>
    <row r="384" spans="15:18" s="4" customFormat="1" ht="15" customHeight="1" x14ac:dyDescent="0.2">
      <c r="O384" s="115"/>
      <c r="P384" s="189"/>
      <c r="Q384" s="115"/>
      <c r="R384" s="103"/>
    </row>
    <row r="385" spans="15:18" s="4" customFormat="1" ht="15" customHeight="1" x14ac:dyDescent="0.2">
      <c r="O385" s="115"/>
      <c r="P385" s="189"/>
      <c r="Q385" s="115"/>
      <c r="R385" s="103"/>
    </row>
    <row r="386" spans="15:18" s="4" customFormat="1" ht="15" customHeight="1" x14ac:dyDescent="0.2">
      <c r="O386" s="115"/>
      <c r="P386" s="189"/>
      <c r="Q386" s="115"/>
      <c r="R386" s="103"/>
    </row>
    <row r="387" spans="15:18" s="4" customFormat="1" ht="15" customHeight="1" x14ac:dyDescent="0.2">
      <c r="O387" s="115"/>
      <c r="P387" s="189"/>
      <c r="Q387" s="115"/>
      <c r="R387" s="103"/>
    </row>
    <row r="388" spans="15:18" s="4" customFormat="1" ht="15" customHeight="1" x14ac:dyDescent="0.2">
      <c r="O388" s="115"/>
      <c r="P388" s="189"/>
      <c r="Q388" s="115"/>
      <c r="R388" s="103"/>
    </row>
    <row r="389" spans="15:18" s="4" customFormat="1" ht="15" customHeight="1" x14ac:dyDescent="0.2">
      <c r="O389" s="115"/>
      <c r="P389" s="189"/>
      <c r="Q389" s="115"/>
      <c r="R389" s="103"/>
    </row>
    <row r="390" spans="15:18" s="4" customFormat="1" ht="15" customHeight="1" x14ac:dyDescent="0.2">
      <c r="O390" s="115"/>
      <c r="P390" s="189"/>
      <c r="Q390" s="115"/>
      <c r="R390" s="103"/>
    </row>
    <row r="391" spans="15:18" s="4" customFormat="1" ht="15" customHeight="1" x14ac:dyDescent="0.2">
      <c r="O391" s="115"/>
      <c r="P391" s="189"/>
      <c r="Q391" s="115"/>
      <c r="R391" s="103"/>
    </row>
    <row r="392" spans="15:18" s="4" customFormat="1" ht="15" customHeight="1" x14ac:dyDescent="0.2">
      <c r="O392" s="115"/>
      <c r="P392" s="189"/>
      <c r="Q392" s="115"/>
      <c r="R392" s="103"/>
    </row>
    <row r="393" spans="15:18" s="4" customFormat="1" ht="15" customHeight="1" x14ac:dyDescent="0.2">
      <c r="O393" s="115"/>
      <c r="P393" s="189"/>
      <c r="Q393" s="115"/>
      <c r="R393" s="103"/>
    </row>
    <row r="394" spans="15:18" s="4" customFormat="1" ht="15" customHeight="1" x14ac:dyDescent="0.2">
      <c r="O394" s="115"/>
      <c r="P394" s="189"/>
      <c r="Q394" s="115"/>
      <c r="R394" s="103"/>
    </row>
    <row r="395" spans="15:18" s="4" customFormat="1" ht="15" customHeight="1" x14ac:dyDescent="0.2">
      <c r="O395" s="115"/>
      <c r="P395" s="189"/>
      <c r="Q395" s="115"/>
      <c r="R395" s="103"/>
    </row>
    <row r="396" spans="15:18" s="4" customFormat="1" ht="15" customHeight="1" x14ac:dyDescent="0.2">
      <c r="O396" s="115"/>
      <c r="P396" s="189"/>
      <c r="Q396" s="115"/>
      <c r="R396" s="103"/>
    </row>
    <row r="397" spans="15:18" s="4" customFormat="1" ht="15" customHeight="1" x14ac:dyDescent="0.2">
      <c r="O397" s="115"/>
      <c r="P397" s="189"/>
      <c r="Q397" s="115"/>
      <c r="R397" s="103"/>
    </row>
    <row r="398" spans="15:18" s="4" customFormat="1" ht="15" customHeight="1" x14ac:dyDescent="0.2">
      <c r="O398" s="115"/>
      <c r="P398" s="189"/>
      <c r="Q398" s="115"/>
      <c r="R398" s="103"/>
    </row>
    <row r="399" spans="15:18" s="4" customFormat="1" ht="15" customHeight="1" x14ac:dyDescent="0.2">
      <c r="O399" s="115"/>
      <c r="P399" s="189"/>
      <c r="Q399" s="115"/>
      <c r="R399" s="103"/>
    </row>
    <row r="400" spans="15:18" s="4" customFormat="1" ht="15" customHeight="1" x14ac:dyDescent="0.2">
      <c r="O400" s="115"/>
      <c r="P400" s="189"/>
      <c r="Q400" s="115"/>
      <c r="R400" s="103"/>
    </row>
    <row r="401" spans="15:18" s="4" customFormat="1" ht="15" customHeight="1" x14ac:dyDescent="0.2">
      <c r="O401" s="115"/>
      <c r="P401" s="189"/>
      <c r="Q401" s="115"/>
      <c r="R401" s="103"/>
    </row>
    <row r="402" spans="15:18" s="4" customFormat="1" ht="15" customHeight="1" x14ac:dyDescent="0.2">
      <c r="O402" s="115"/>
      <c r="P402" s="189"/>
      <c r="Q402" s="115"/>
      <c r="R402" s="103"/>
    </row>
    <row r="403" spans="15:18" s="4" customFormat="1" ht="15" customHeight="1" x14ac:dyDescent="0.2">
      <c r="O403" s="115"/>
      <c r="P403" s="189"/>
      <c r="Q403" s="115"/>
      <c r="R403" s="103"/>
    </row>
    <row r="404" spans="15:18" s="4" customFormat="1" ht="15" customHeight="1" x14ac:dyDescent="0.2">
      <c r="O404" s="115"/>
      <c r="P404" s="189"/>
      <c r="Q404" s="115"/>
      <c r="R404" s="103"/>
    </row>
    <row r="405" spans="15:18" s="4" customFormat="1" ht="15" customHeight="1" x14ac:dyDescent="0.2">
      <c r="O405" s="115"/>
      <c r="P405" s="189"/>
      <c r="Q405" s="115"/>
      <c r="R405" s="103"/>
    </row>
    <row r="406" spans="15:18" s="4" customFormat="1" ht="15" customHeight="1" x14ac:dyDescent="0.2">
      <c r="O406" s="115"/>
      <c r="P406" s="189"/>
      <c r="Q406" s="115"/>
      <c r="R406" s="103"/>
    </row>
    <row r="407" spans="15:18" s="4" customFormat="1" ht="15" customHeight="1" x14ac:dyDescent="0.2">
      <c r="O407" s="115"/>
      <c r="P407" s="189"/>
      <c r="Q407" s="115"/>
      <c r="R407" s="103"/>
    </row>
    <row r="408" spans="15:18" s="4" customFormat="1" ht="15" customHeight="1" x14ac:dyDescent="0.2">
      <c r="O408" s="115"/>
      <c r="P408" s="189"/>
      <c r="Q408" s="115"/>
      <c r="R408" s="103"/>
    </row>
    <row r="409" spans="15:18" s="4" customFormat="1" ht="15" customHeight="1" x14ac:dyDescent="0.2">
      <c r="O409" s="115"/>
      <c r="P409" s="189"/>
      <c r="Q409" s="115"/>
      <c r="R409" s="103"/>
    </row>
    <row r="410" spans="15:18" s="4" customFormat="1" ht="15" customHeight="1" x14ac:dyDescent="0.2">
      <c r="O410" s="115"/>
      <c r="P410" s="189"/>
      <c r="Q410" s="115"/>
      <c r="R410" s="103"/>
    </row>
    <row r="411" spans="15:18" s="4" customFormat="1" ht="15" customHeight="1" x14ac:dyDescent="0.2">
      <c r="O411" s="115"/>
      <c r="P411" s="189"/>
      <c r="Q411" s="115"/>
      <c r="R411" s="103"/>
    </row>
    <row r="412" spans="15:18" s="4" customFormat="1" ht="15" customHeight="1" x14ac:dyDescent="0.2">
      <c r="O412" s="115"/>
      <c r="P412" s="189"/>
      <c r="Q412" s="115"/>
      <c r="R412" s="103"/>
    </row>
    <row r="413" spans="15:18" s="4" customFormat="1" ht="15" customHeight="1" x14ac:dyDescent="0.2">
      <c r="O413" s="115"/>
      <c r="P413" s="189"/>
      <c r="Q413" s="115"/>
      <c r="R413" s="103"/>
    </row>
    <row r="414" spans="15:18" s="4" customFormat="1" ht="15" customHeight="1" x14ac:dyDescent="0.2">
      <c r="O414" s="115"/>
      <c r="P414" s="189"/>
      <c r="Q414" s="115"/>
      <c r="R414" s="103"/>
    </row>
    <row r="415" spans="15:18" s="4" customFormat="1" ht="15" customHeight="1" x14ac:dyDescent="0.2">
      <c r="O415" s="115"/>
      <c r="P415" s="189"/>
      <c r="Q415" s="115"/>
      <c r="R415" s="103"/>
    </row>
    <row r="416" spans="15:18" s="4" customFormat="1" ht="15" customHeight="1" x14ac:dyDescent="0.2">
      <c r="O416" s="115"/>
      <c r="P416" s="189"/>
      <c r="Q416" s="115"/>
      <c r="R416" s="103"/>
    </row>
    <row r="417" spans="15:18" s="4" customFormat="1" ht="15" customHeight="1" x14ac:dyDescent="0.2">
      <c r="O417" s="115"/>
      <c r="P417" s="189"/>
      <c r="Q417" s="115"/>
      <c r="R417" s="103"/>
    </row>
    <row r="418" spans="15:18" s="4" customFormat="1" ht="15" customHeight="1" x14ac:dyDescent="0.2">
      <c r="O418" s="115"/>
      <c r="P418" s="189"/>
      <c r="Q418" s="115"/>
      <c r="R418" s="103"/>
    </row>
    <row r="419" spans="15:18" s="4" customFormat="1" ht="15" customHeight="1" x14ac:dyDescent="0.2">
      <c r="O419" s="115"/>
      <c r="P419" s="189"/>
      <c r="Q419" s="115"/>
      <c r="R419" s="103"/>
    </row>
    <row r="420" spans="15:18" s="4" customFormat="1" ht="15" customHeight="1" x14ac:dyDescent="0.2">
      <c r="O420" s="115"/>
      <c r="P420" s="189"/>
      <c r="Q420" s="115"/>
      <c r="R420" s="103"/>
    </row>
    <row r="421" spans="15:18" s="4" customFormat="1" ht="15" customHeight="1" x14ac:dyDescent="0.2">
      <c r="O421" s="115"/>
      <c r="P421" s="189"/>
      <c r="Q421" s="115"/>
      <c r="R421" s="103"/>
    </row>
    <row r="422" spans="15:18" s="4" customFormat="1" ht="15" customHeight="1" x14ac:dyDescent="0.2">
      <c r="O422" s="115"/>
      <c r="P422" s="189"/>
      <c r="Q422" s="115"/>
      <c r="R422" s="103"/>
    </row>
    <row r="423" spans="15:18" s="4" customFormat="1" ht="15" customHeight="1" x14ac:dyDescent="0.2">
      <c r="O423" s="115"/>
      <c r="P423" s="189"/>
      <c r="Q423" s="115"/>
      <c r="R423" s="103"/>
    </row>
    <row r="424" spans="15:18" s="4" customFormat="1" ht="15" customHeight="1" x14ac:dyDescent="0.2">
      <c r="O424" s="115"/>
      <c r="P424" s="189"/>
      <c r="Q424" s="115"/>
      <c r="R424" s="103"/>
    </row>
    <row r="425" spans="15:18" s="4" customFormat="1" ht="15" customHeight="1" x14ac:dyDescent="0.2">
      <c r="O425" s="115"/>
      <c r="P425" s="189"/>
      <c r="Q425" s="115"/>
      <c r="R425" s="103"/>
    </row>
    <row r="426" spans="15:18" s="4" customFormat="1" ht="15" customHeight="1" x14ac:dyDescent="0.2">
      <c r="O426" s="115"/>
      <c r="P426" s="189"/>
      <c r="Q426" s="115"/>
      <c r="R426" s="103"/>
    </row>
    <row r="427" spans="15:18" s="4" customFormat="1" ht="15" customHeight="1" x14ac:dyDescent="0.2">
      <c r="O427" s="115"/>
      <c r="P427" s="189"/>
      <c r="Q427" s="115"/>
      <c r="R427" s="103"/>
    </row>
    <row r="428" spans="15:18" s="4" customFormat="1" ht="15" customHeight="1" x14ac:dyDescent="0.2">
      <c r="O428" s="115"/>
      <c r="P428" s="189"/>
      <c r="Q428" s="115"/>
      <c r="R428" s="103"/>
    </row>
    <row r="429" spans="15:18" s="4" customFormat="1" ht="15" customHeight="1" x14ac:dyDescent="0.2">
      <c r="O429" s="115"/>
      <c r="P429" s="189"/>
      <c r="Q429" s="115"/>
      <c r="R429" s="103"/>
    </row>
    <row r="430" spans="15:18" s="4" customFormat="1" ht="15" customHeight="1" x14ac:dyDescent="0.2">
      <c r="O430" s="115"/>
      <c r="P430" s="189"/>
      <c r="Q430" s="115"/>
      <c r="R430" s="103"/>
    </row>
    <row r="431" spans="15:18" s="4" customFormat="1" ht="15" customHeight="1" x14ac:dyDescent="0.2">
      <c r="O431" s="115"/>
      <c r="P431" s="189"/>
      <c r="Q431" s="115"/>
      <c r="R431" s="103"/>
    </row>
    <row r="432" spans="15:18" s="4" customFormat="1" ht="15" customHeight="1" x14ac:dyDescent="0.2">
      <c r="O432" s="115"/>
      <c r="P432" s="189"/>
      <c r="Q432" s="115"/>
      <c r="R432" s="103"/>
    </row>
    <row r="433" spans="15:18" s="4" customFormat="1" ht="15" customHeight="1" x14ac:dyDescent="0.2">
      <c r="O433" s="115"/>
      <c r="P433" s="189"/>
      <c r="Q433" s="115"/>
      <c r="R433" s="103"/>
    </row>
    <row r="434" spans="15:18" s="4" customFormat="1" ht="15" customHeight="1" x14ac:dyDescent="0.2">
      <c r="O434" s="115"/>
      <c r="P434" s="189"/>
      <c r="Q434" s="115"/>
      <c r="R434" s="103"/>
    </row>
    <row r="435" spans="15:18" s="4" customFormat="1" ht="15" customHeight="1" x14ac:dyDescent="0.2">
      <c r="O435" s="115"/>
      <c r="P435" s="189"/>
      <c r="Q435" s="115"/>
      <c r="R435" s="103"/>
    </row>
    <row r="436" spans="15:18" s="4" customFormat="1" ht="15" customHeight="1" x14ac:dyDescent="0.2">
      <c r="O436" s="115"/>
      <c r="P436" s="189"/>
      <c r="Q436" s="115"/>
      <c r="R436" s="103"/>
    </row>
    <row r="437" spans="15:18" s="4" customFormat="1" ht="15" customHeight="1" x14ac:dyDescent="0.2">
      <c r="O437" s="115"/>
      <c r="P437" s="189"/>
      <c r="Q437" s="115"/>
      <c r="R437" s="103"/>
    </row>
    <row r="438" spans="15:18" s="4" customFormat="1" ht="15" customHeight="1" x14ac:dyDescent="0.2">
      <c r="O438" s="115"/>
      <c r="P438" s="189"/>
      <c r="Q438" s="115"/>
      <c r="R438" s="103"/>
    </row>
    <row r="439" spans="15:18" s="4" customFormat="1" ht="15" customHeight="1" x14ac:dyDescent="0.2">
      <c r="O439" s="115"/>
      <c r="P439" s="189"/>
      <c r="Q439" s="115"/>
      <c r="R439" s="103"/>
    </row>
    <row r="440" spans="15:18" s="4" customFormat="1" ht="15" customHeight="1" x14ac:dyDescent="0.2">
      <c r="O440" s="115"/>
      <c r="P440" s="189"/>
      <c r="Q440" s="115"/>
      <c r="R440" s="103"/>
    </row>
    <row r="441" spans="15:18" s="4" customFormat="1" ht="15" customHeight="1" x14ac:dyDescent="0.2">
      <c r="O441" s="115"/>
      <c r="P441" s="189"/>
      <c r="Q441" s="115"/>
      <c r="R441" s="103"/>
    </row>
    <row r="442" spans="15:18" s="4" customFormat="1" ht="15" customHeight="1" x14ac:dyDescent="0.2">
      <c r="O442" s="115"/>
      <c r="P442" s="189"/>
      <c r="Q442" s="115"/>
      <c r="R442" s="103"/>
    </row>
    <row r="443" spans="15:18" s="4" customFormat="1" ht="15" customHeight="1" x14ac:dyDescent="0.2">
      <c r="O443" s="115"/>
      <c r="P443" s="189"/>
      <c r="Q443" s="115"/>
      <c r="R443" s="103"/>
    </row>
    <row r="444" spans="15:18" s="4" customFormat="1" ht="15" customHeight="1" x14ac:dyDescent="0.2">
      <c r="O444" s="115"/>
      <c r="P444" s="189"/>
      <c r="Q444" s="115"/>
      <c r="R444" s="103"/>
    </row>
    <row r="445" spans="15:18" s="4" customFormat="1" ht="15" customHeight="1" x14ac:dyDescent="0.2">
      <c r="O445" s="115"/>
      <c r="P445" s="189"/>
      <c r="Q445" s="115"/>
      <c r="R445" s="103"/>
    </row>
    <row r="446" spans="15:18" s="4" customFormat="1" ht="15" customHeight="1" x14ac:dyDescent="0.2">
      <c r="O446" s="115"/>
      <c r="P446" s="189"/>
      <c r="Q446" s="115"/>
      <c r="R446" s="103"/>
    </row>
    <row r="447" spans="15:18" s="4" customFormat="1" ht="15" customHeight="1" x14ac:dyDescent="0.2">
      <c r="O447" s="115"/>
      <c r="P447" s="189"/>
      <c r="Q447" s="115"/>
      <c r="R447" s="103"/>
    </row>
    <row r="448" spans="15:18" s="4" customFormat="1" ht="15" customHeight="1" x14ac:dyDescent="0.2">
      <c r="O448" s="115"/>
      <c r="P448" s="189"/>
      <c r="Q448" s="115"/>
      <c r="R448" s="103"/>
    </row>
    <row r="449" spans="15:18" s="4" customFormat="1" ht="15" customHeight="1" x14ac:dyDescent="0.2">
      <c r="O449" s="115"/>
      <c r="P449" s="189"/>
      <c r="Q449" s="115"/>
      <c r="R449" s="103"/>
    </row>
    <row r="450" spans="15:18" s="4" customFormat="1" ht="15" customHeight="1" x14ac:dyDescent="0.2">
      <c r="O450" s="115"/>
      <c r="P450" s="189"/>
      <c r="Q450" s="115"/>
      <c r="R450" s="103"/>
    </row>
    <row r="451" spans="15:18" s="4" customFormat="1" ht="15" customHeight="1" x14ac:dyDescent="0.2">
      <c r="O451" s="115"/>
      <c r="P451" s="189"/>
      <c r="Q451" s="115"/>
      <c r="R451" s="103"/>
    </row>
    <row r="452" spans="15:18" s="4" customFormat="1" ht="15" customHeight="1" x14ac:dyDescent="0.2">
      <c r="O452" s="115"/>
      <c r="P452" s="189"/>
      <c r="Q452" s="115"/>
      <c r="R452" s="103"/>
    </row>
    <row r="453" spans="15:18" s="4" customFormat="1" ht="15" customHeight="1" x14ac:dyDescent="0.2">
      <c r="O453" s="115"/>
      <c r="P453" s="189"/>
      <c r="Q453" s="115"/>
      <c r="R453" s="103"/>
    </row>
    <row r="454" spans="15:18" s="4" customFormat="1" ht="15" customHeight="1" x14ac:dyDescent="0.2">
      <c r="O454" s="115"/>
      <c r="P454" s="189"/>
      <c r="Q454" s="115"/>
      <c r="R454" s="103"/>
    </row>
    <row r="455" spans="15:18" s="4" customFormat="1" ht="15" customHeight="1" x14ac:dyDescent="0.2">
      <c r="O455" s="115"/>
      <c r="P455" s="189"/>
      <c r="Q455" s="115"/>
      <c r="R455" s="103"/>
    </row>
    <row r="456" spans="15:18" s="4" customFormat="1" ht="15" customHeight="1" x14ac:dyDescent="0.2">
      <c r="O456" s="115"/>
      <c r="P456" s="189"/>
      <c r="Q456" s="115"/>
      <c r="R456" s="103"/>
    </row>
    <row r="457" spans="15:18" s="4" customFormat="1" ht="15" customHeight="1" x14ac:dyDescent="0.2">
      <c r="O457" s="115"/>
      <c r="P457" s="189"/>
      <c r="Q457" s="115"/>
      <c r="R457" s="103"/>
    </row>
    <row r="458" spans="15:18" s="4" customFormat="1" ht="15" customHeight="1" x14ac:dyDescent="0.2">
      <c r="O458" s="115"/>
      <c r="P458" s="189"/>
      <c r="Q458" s="115"/>
      <c r="R458" s="103"/>
    </row>
    <row r="459" spans="15:18" s="4" customFormat="1" ht="15" customHeight="1" x14ac:dyDescent="0.2">
      <c r="O459" s="115"/>
      <c r="P459" s="189"/>
      <c r="Q459" s="115"/>
      <c r="R459" s="103"/>
    </row>
    <row r="460" spans="15:18" s="4" customFormat="1" ht="15" customHeight="1" x14ac:dyDescent="0.2">
      <c r="O460" s="115"/>
      <c r="P460" s="189"/>
      <c r="Q460" s="115"/>
      <c r="R460" s="103"/>
    </row>
    <row r="461" spans="15:18" s="4" customFormat="1" ht="15" customHeight="1" x14ac:dyDescent="0.2">
      <c r="O461" s="115"/>
      <c r="P461" s="189"/>
      <c r="Q461" s="115"/>
      <c r="R461" s="103"/>
    </row>
    <row r="462" spans="15:18" s="4" customFormat="1" ht="15" customHeight="1" x14ac:dyDescent="0.2">
      <c r="O462" s="115"/>
      <c r="P462" s="189"/>
      <c r="Q462" s="115"/>
      <c r="R462" s="103"/>
    </row>
    <row r="463" spans="15:18" s="4" customFormat="1" ht="15" customHeight="1" x14ac:dyDescent="0.2">
      <c r="O463" s="115"/>
      <c r="P463" s="189"/>
      <c r="Q463" s="115"/>
      <c r="R463" s="103"/>
    </row>
    <row r="464" spans="15:18" s="4" customFormat="1" ht="15" customHeight="1" x14ac:dyDescent="0.2">
      <c r="O464" s="115"/>
      <c r="P464" s="189"/>
      <c r="Q464" s="115"/>
      <c r="R464" s="103"/>
    </row>
    <row r="465" spans="15:18" s="4" customFormat="1" ht="15" customHeight="1" x14ac:dyDescent="0.2">
      <c r="O465" s="115"/>
      <c r="P465" s="189"/>
      <c r="Q465" s="115"/>
      <c r="R465" s="103"/>
    </row>
    <row r="466" spans="15:18" s="4" customFormat="1" ht="15" customHeight="1" x14ac:dyDescent="0.2">
      <c r="O466" s="115"/>
      <c r="P466" s="189"/>
      <c r="Q466" s="115"/>
      <c r="R466" s="103"/>
    </row>
    <row r="467" spans="15:18" s="4" customFormat="1" ht="15" customHeight="1" x14ac:dyDescent="0.2">
      <c r="O467" s="115"/>
      <c r="P467" s="189"/>
      <c r="Q467" s="115"/>
      <c r="R467" s="103"/>
    </row>
    <row r="468" spans="15:18" s="4" customFormat="1" ht="15" customHeight="1" x14ac:dyDescent="0.2">
      <c r="O468" s="115"/>
      <c r="P468" s="189"/>
      <c r="Q468" s="115"/>
      <c r="R468" s="103"/>
    </row>
    <row r="469" spans="15:18" s="4" customFormat="1" ht="15" customHeight="1" x14ac:dyDescent="0.2">
      <c r="O469" s="115"/>
      <c r="P469" s="189"/>
      <c r="Q469" s="115"/>
      <c r="R469" s="103"/>
    </row>
    <row r="470" spans="15:18" s="4" customFormat="1" ht="15" customHeight="1" x14ac:dyDescent="0.2">
      <c r="O470" s="115"/>
      <c r="P470" s="189"/>
      <c r="Q470" s="115"/>
      <c r="R470" s="103"/>
    </row>
    <row r="471" spans="15:18" s="4" customFormat="1" ht="15" customHeight="1" x14ac:dyDescent="0.2">
      <c r="O471" s="115"/>
      <c r="P471" s="189"/>
      <c r="Q471" s="115"/>
      <c r="R471" s="103"/>
    </row>
    <row r="472" spans="15:18" s="4" customFormat="1" ht="15" customHeight="1" x14ac:dyDescent="0.2">
      <c r="O472" s="115"/>
      <c r="P472" s="189"/>
      <c r="Q472" s="115"/>
      <c r="R472" s="103"/>
    </row>
    <row r="473" spans="15:18" s="4" customFormat="1" ht="15" customHeight="1" x14ac:dyDescent="0.2">
      <c r="O473" s="115"/>
      <c r="P473" s="189"/>
      <c r="Q473" s="115"/>
      <c r="R473" s="103"/>
    </row>
    <row r="474" spans="15:18" s="4" customFormat="1" ht="15" customHeight="1" x14ac:dyDescent="0.2">
      <c r="O474" s="115"/>
      <c r="P474" s="189"/>
      <c r="Q474" s="115"/>
      <c r="R474" s="103"/>
    </row>
    <row r="475" spans="15:18" s="4" customFormat="1" ht="15" customHeight="1" x14ac:dyDescent="0.2">
      <c r="O475" s="115"/>
      <c r="P475" s="189"/>
      <c r="Q475" s="115"/>
      <c r="R475" s="103"/>
    </row>
    <row r="476" spans="15:18" s="4" customFormat="1" ht="15" customHeight="1" x14ac:dyDescent="0.2">
      <c r="O476" s="115"/>
      <c r="P476" s="189"/>
      <c r="Q476" s="115"/>
      <c r="R476" s="103"/>
    </row>
    <row r="477" spans="15:18" s="4" customFormat="1" ht="15" customHeight="1" x14ac:dyDescent="0.2">
      <c r="O477" s="115"/>
      <c r="P477" s="189"/>
      <c r="Q477" s="115"/>
      <c r="R477" s="103"/>
    </row>
    <row r="478" spans="15:18" s="4" customFormat="1" ht="15" customHeight="1" x14ac:dyDescent="0.2">
      <c r="O478" s="115"/>
      <c r="P478" s="189"/>
      <c r="Q478" s="115"/>
      <c r="R478" s="103"/>
    </row>
    <row r="479" spans="15:18" s="4" customFormat="1" ht="15" customHeight="1" x14ac:dyDescent="0.2">
      <c r="O479" s="115"/>
      <c r="P479" s="189"/>
      <c r="Q479" s="115"/>
      <c r="R479" s="103"/>
    </row>
    <row r="480" spans="15:18" s="4" customFormat="1" ht="15" customHeight="1" x14ac:dyDescent="0.2">
      <c r="O480" s="115"/>
      <c r="P480" s="189"/>
      <c r="Q480" s="115"/>
      <c r="R480" s="103"/>
    </row>
    <row r="481" spans="15:18" s="4" customFormat="1" ht="15" customHeight="1" x14ac:dyDescent="0.2">
      <c r="O481" s="115"/>
      <c r="P481" s="189"/>
      <c r="Q481" s="115"/>
      <c r="R481" s="103"/>
    </row>
    <row r="482" spans="15:18" s="4" customFormat="1" ht="15" customHeight="1" x14ac:dyDescent="0.2">
      <c r="O482" s="115"/>
      <c r="P482" s="189"/>
      <c r="Q482" s="115"/>
      <c r="R482" s="103"/>
    </row>
    <row r="483" spans="15:18" s="4" customFormat="1" ht="15" customHeight="1" x14ac:dyDescent="0.2">
      <c r="O483" s="115"/>
      <c r="P483" s="189"/>
      <c r="Q483" s="115"/>
      <c r="R483" s="103"/>
    </row>
    <row r="484" spans="15:18" s="4" customFormat="1" ht="15" customHeight="1" x14ac:dyDescent="0.2">
      <c r="O484" s="115"/>
      <c r="P484" s="189"/>
      <c r="Q484" s="115"/>
      <c r="R484" s="103"/>
    </row>
    <row r="485" spans="15:18" s="4" customFormat="1" ht="15" customHeight="1" x14ac:dyDescent="0.2">
      <c r="O485" s="115"/>
      <c r="P485" s="189"/>
      <c r="Q485" s="115"/>
      <c r="R485" s="103"/>
    </row>
    <row r="486" spans="15:18" s="4" customFormat="1" ht="15" customHeight="1" x14ac:dyDescent="0.2">
      <c r="O486" s="115"/>
      <c r="P486" s="189"/>
      <c r="Q486" s="115"/>
      <c r="R486" s="103"/>
    </row>
    <row r="487" spans="15:18" s="4" customFormat="1" ht="15" customHeight="1" x14ac:dyDescent="0.2">
      <c r="O487" s="115"/>
      <c r="P487" s="189"/>
      <c r="Q487" s="115"/>
      <c r="R487" s="103"/>
    </row>
    <row r="488" spans="15:18" s="4" customFormat="1" ht="15" customHeight="1" x14ac:dyDescent="0.2">
      <c r="O488" s="115"/>
      <c r="P488" s="189"/>
      <c r="Q488" s="115"/>
      <c r="R488" s="103"/>
    </row>
    <row r="489" spans="15:18" s="4" customFormat="1" ht="15" customHeight="1" x14ac:dyDescent="0.2">
      <c r="O489" s="115"/>
      <c r="P489" s="189"/>
      <c r="Q489" s="115"/>
      <c r="R489" s="103"/>
    </row>
    <row r="490" spans="15:18" s="4" customFormat="1" ht="15" customHeight="1" x14ac:dyDescent="0.2">
      <c r="O490" s="115"/>
      <c r="P490" s="189"/>
      <c r="Q490" s="115"/>
      <c r="R490" s="103"/>
    </row>
    <row r="491" spans="15:18" s="4" customFormat="1" ht="15" customHeight="1" x14ac:dyDescent="0.2">
      <c r="O491" s="115"/>
      <c r="P491" s="189"/>
      <c r="Q491" s="115"/>
      <c r="R491" s="103"/>
    </row>
    <row r="492" spans="15:18" s="4" customFormat="1" ht="15" customHeight="1" x14ac:dyDescent="0.2">
      <c r="O492" s="115"/>
      <c r="P492" s="189"/>
      <c r="Q492" s="115"/>
      <c r="R492" s="103"/>
    </row>
    <row r="493" spans="15:18" s="4" customFormat="1" ht="15" customHeight="1" x14ac:dyDescent="0.2">
      <c r="O493" s="115"/>
      <c r="P493" s="189"/>
      <c r="Q493" s="115"/>
      <c r="R493" s="103"/>
    </row>
    <row r="494" spans="15:18" s="4" customFormat="1" ht="15" customHeight="1" x14ac:dyDescent="0.2">
      <c r="O494" s="115"/>
      <c r="P494" s="189"/>
      <c r="Q494" s="115"/>
      <c r="R494" s="103"/>
    </row>
    <row r="495" spans="15:18" s="4" customFormat="1" ht="15" customHeight="1" x14ac:dyDescent="0.2">
      <c r="O495" s="115"/>
      <c r="P495" s="189"/>
      <c r="Q495" s="115"/>
      <c r="R495" s="103"/>
    </row>
    <row r="496" spans="15:18" s="4" customFormat="1" ht="15" customHeight="1" x14ac:dyDescent="0.2">
      <c r="O496" s="115"/>
      <c r="P496" s="189"/>
      <c r="Q496" s="115"/>
      <c r="R496" s="103"/>
    </row>
    <row r="497" spans="15:18" s="4" customFormat="1" ht="15" customHeight="1" x14ac:dyDescent="0.2">
      <c r="O497" s="115"/>
      <c r="P497" s="189"/>
      <c r="Q497" s="115"/>
      <c r="R497" s="103"/>
    </row>
    <row r="498" spans="15:18" s="4" customFormat="1" ht="15" customHeight="1" x14ac:dyDescent="0.2">
      <c r="O498" s="115"/>
      <c r="P498" s="189"/>
      <c r="Q498" s="115"/>
      <c r="R498" s="103"/>
    </row>
    <row r="499" spans="15:18" s="4" customFormat="1" ht="15" customHeight="1" x14ac:dyDescent="0.2">
      <c r="O499" s="115"/>
      <c r="P499" s="189"/>
      <c r="Q499" s="115"/>
      <c r="R499" s="103"/>
    </row>
    <row r="500" spans="15:18" s="4" customFormat="1" ht="15" customHeight="1" x14ac:dyDescent="0.2">
      <c r="O500" s="115"/>
      <c r="P500" s="189"/>
      <c r="Q500" s="115"/>
      <c r="R500" s="103"/>
    </row>
    <row r="501" spans="15:18" s="4" customFormat="1" ht="15" customHeight="1" x14ac:dyDescent="0.2">
      <c r="O501" s="115"/>
      <c r="P501" s="189"/>
      <c r="Q501" s="115"/>
      <c r="R501" s="103"/>
    </row>
    <row r="502" spans="15:18" s="4" customFormat="1" ht="15" customHeight="1" x14ac:dyDescent="0.2">
      <c r="O502" s="115"/>
      <c r="P502" s="189"/>
      <c r="Q502" s="115"/>
      <c r="R502" s="103"/>
    </row>
    <row r="503" spans="15:18" s="4" customFormat="1" ht="15" customHeight="1" x14ac:dyDescent="0.2">
      <c r="O503" s="115"/>
      <c r="P503" s="189"/>
      <c r="Q503" s="115"/>
      <c r="R503" s="103"/>
    </row>
    <row r="504" spans="15:18" s="4" customFormat="1" ht="15" customHeight="1" x14ac:dyDescent="0.2">
      <c r="O504" s="115"/>
      <c r="P504" s="189"/>
      <c r="Q504" s="115"/>
      <c r="R504" s="103"/>
    </row>
    <row r="505" spans="15:18" s="4" customFormat="1" ht="15" customHeight="1" x14ac:dyDescent="0.2">
      <c r="O505" s="115"/>
      <c r="P505" s="189"/>
      <c r="Q505" s="115"/>
      <c r="R505" s="103"/>
    </row>
    <row r="506" spans="15:18" s="4" customFormat="1" ht="15" customHeight="1" x14ac:dyDescent="0.2">
      <c r="O506" s="115"/>
      <c r="P506" s="189"/>
      <c r="Q506" s="115"/>
      <c r="R506" s="103"/>
    </row>
    <row r="507" spans="15:18" s="4" customFormat="1" ht="15" customHeight="1" x14ac:dyDescent="0.2">
      <c r="O507" s="115"/>
      <c r="P507" s="189"/>
      <c r="Q507" s="115"/>
      <c r="R507" s="103"/>
    </row>
    <row r="508" spans="15:18" s="4" customFormat="1" ht="15" customHeight="1" x14ac:dyDescent="0.2">
      <c r="O508" s="115"/>
      <c r="P508" s="189"/>
      <c r="Q508" s="115"/>
      <c r="R508" s="103"/>
    </row>
    <row r="509" spans="15:18" s="4" customFormat="1" ht="15" customHeight="1" x14ac:dyDescent="0.2">
      <c r="O509" s="115"/>
      <c r="P509" s="189"/>
      <c r="Q509" s="115"/>
      <c r="R509" s="103"/>
    </row>
    <row r="510" spans="15:18" s="4" customFormat="1" ht="15" customHeight="1" x14ac:dyDescent="0.2">
      <c r="O510" s="115"/>
      <c r="P510" s="189"/>
      <c r="Q510" s="115"/>
      <c r="R510" s="103"/>
    </row>
    <row r="511" spans="15:18" s="4" customFormat="1" ht="15" customHeight="1" x14ac:dyDescent="0.2">
      <c r="O511" s="115"/>
      <c r="P511" s="189"/>
      <c r="Q511" s="115"/>
      <c r="R511" s="103"/>
    </row>
    <row r="512" spans="15:18" s="4" customFormat="1" ht="15" customHeight="1" x14ac:dyDescent="0.2">
      <c r="O512" s="115"/>
      <c r="P512" s="189"/>
      <c r="Q512" s="115"/>
      <c r="R512" s="103"/>
    </row>
    <row r="513" spans="15:18" s="4" customFormat="1" ht="15" customHeight="1" x14ac:dyDescent="0.2">
      <c r="O513" s="115"/>
      <c r="P513" s="189"/>
      <c r="Q513" s="115"/>
      <c r="R513" s="103"/>
    </row>
    <row r="514" spans="15:18" s="4" customFormat="1" ht="15" customHeight="1" x14ac:dyDescent="0.2">
      <c r="O514" s="115"/>
      <c r="P514" s="189"/>
      <c r="Q514" s="115"/>
      <c r="R514" s="103"/>
    </row>
    <row r="515" spans="15:18" s="4" customFormat="1" ht="15" customHeight="1" x14ac:dyDescent="0.2">
      <c r="O515" s="115"/>
      <c r="P515" s="189"/>
      <c r="Q515" s="115"/>
      <c r="R515" s="103"/>
    </row>
    <row r="516" spans="15:18" s="4" customFormat="1" ht="15" customHeight="1" x14ac:dyDescent="0.2">
      <c r="O516" s="115"/>
      <c r="P516" s="189"/>
      <c r="Q516" s="115"/>
      <c r="R516" s="103"/>
    </row>
    <row r="517" spans="15:18" s="4" customFormat="1" ht="15" customHeight="1" x14ac:dyDescent="0.2">
      <c r="O517" s="115"/>
      <c r="P517" s="189"/>
      <c r="Q517" s="115"/>
      <c r="R517" s="103"/>
    </row>
    <row r="518" spans="15:18" s="4" customFormat="1" ht="15" customHeight="1" x14ac:dyDescent="0.2">
      <c r="O518" s="115"/>
      <c r="P518" s="189"/>
      <c r="Q518" s="115"/>
      <c r="R518" s="103"/>
    </row>
    <row r="519" spans="15:18" s="4" customFormat="1" ht="15" customHeight="1" x14ac:dyDescent="0.2">
      <c r="O519" s="115"/>
      <c r="P519" s="189"/>
      <c r="Q519" s="115"/>
      <c r="R519" s="103"/>
    </row>
    <row r="520" spans="15:18" s="4" customFormat="1" ht="15" customHeight="1" x14ac:dyDescent="0.2">
      <c r="O520" s="115"/>
      <c r="P520" s="189"/>
      <c r="Q520" s="115"/>
      <c r="R520" s="103"/>
    </row>
    <row r="521" spans="15:18" s="4" customFormat="1" ht="15" customHeight="1" x14ac:dyDescent="0.2">
      <c r="O521" s="115"/>
      <c r="P521" s="189"/>
      <c r="Q521" s="115"/>
      <c r="R521" s="103"/>
    </row>
    <row r="522" spans="15:18" s="4" customFormat="1" ht="15" customHeight="1" x14ac:dyDescent="0.2">
      <c r="O522" s="115"/>
      <c r="P522" s="189"/>
      <c r="Q522" s="115"/>
      <c r="R522" s="103"/>
    </row>
    <row r="523" spans="15:18" s="4" customFormat="1" ht="15" customHeight="1" x14ac:dyDescent="0.2">
      <c r="O523" s="115"/>
      <c r="P523" s="189"/>
      <c r="Q523" s="115"/>
      <c r="R523" s="103"/>
    </row>
    <row r="524" spans="15:18" s="4" customFormat="1" ht="15" customHeight="1" x14ac:dyDescent="0.2">
      <c r="O524" s="115"/>
      <c r="P524" s="189"/>
      <c r="Q524" s="115"/>
      <c r="R524" s="103"/>
    </row>
    <row r="525" spans="15:18" s="4" customFormat="1" ht="15" customHeight="1" x14ac:dyDescent="0.2">
      <c r="O525" s="115"/>
      <c r="P525" s="189"/>
      <c r="Q525" s="115"/>
      <c r="R525" s="103"/>
    </row>
    <row r="526" spans="15:18" s="4" customFormat="1" ht="15" customHeight="1" x14ac:dyDescent="0.2">
      <c r="O526" s="115"/>
      <c r="P526" s="189"/>
      <c r="Q526" s="115"/>
      <c r="R526" s="103"/>
    </row>
    <row r="527" spans="15:18" s="4" customFormat="1" ht="15" customHeight="1" x14ac:dyDescent="0.2">
      <c r="O527" s="115"/>
      <c r="P527" s="189"/>
      <c r="Q527" s="115"/>
      <c r="R527" s="103"/>
    </row>
    <row r="528" spans="15:18" s="4" customFormat="1" ht="15" customHeight="1" x14ac:dyDescent="0.2">
      <c r="O528" s="115"/>
      <c r="P528" s="189"/>
      <c r="Q528" s="115"/>
      <c r="R528" s="103"/>
    </row>
    <row r="529" spans="15:18" s="4" customFormat="1" ht="15" customHeight="1" x14ac:dyDescent="0.2">
      <c r="O529" s="115"/>
      <c r="P529" s="189"/>
      <c r="Q529" s="115"/>
      <c r="R529" s="103"/>
    </row>
    <row r="530" spans="15:18" s="4" customFormat="1" ht="15" customHeight="1" x14ac:dyDescent="0.2">
      <c r="O530" s="115"/>
      <c r="P530" s="189"/>
      <c r="Q530" s="115"/>
      <c r="R530" s="103"/>
    </row>
    <row r="531" spans="15:18" s="4" customFormat="1" ht="15" customHeight="1" x14ac:dyDescent="0.2">
      <c r="O531" s="115"/>
      <c r="P531" s="189"/>
      <c r="Q531" s="115"/>
      <c r="R531" s="103"/>
    </row>
    <row r="532" spans="15:18" s="4" customFormat="1" ht="15" customHeight="1" x14ac:dyDescent="0.2">
      <c r="O532" s="115"/>
      <c r="P532" s="189"/>
      <c r="Q532" s="115"/>
      <c r="R532" s="103"/>
    </row>
    <row r="533" spans="15:18" s="4" customFormat="1" ht="15" customHeight="1" x14ac:dyDescent="0.2">
      <c r="O533" s="115"/>
      <c r="P533" s="189"/>
      <c r="Q533" s="115"/>
      <c r="R533" s="103"/>
    </row>
    <row r="534" spans="15:18" s="4" customFormat="1" ht="15" customHeight="1" x14ac:dyDescent="0.2">
      <c r="O534" s="115"/>
      <c r="P534" s="189"/>
      <c r="Q534" s="115"/>
      <c r="R534" s="103"/>
    </row>
    <row r="535" spans="15:18" s="4" customFormat="1" ht="15" customHeight="1" x14ac:dyDescent="0.2">
      <c r="O535" s="115"/>
      <c r="P535" s="189"/>
      <c r="Q535" s="115"/>
      <c r="R535" s="103"/>
    </row>
    <row r="536" spans="15:18" s="4" customFormat="1" ht="15" customHeight="1" x14ac:dyDescent="0.2">
      <c r="O536" s="115"/>
      <c r="P536" s="189"/>
      <c r="Q536" s="115"/>
      <c r="R536" s="103"/>
    </row>
    <row r="537" spans="15:18" s="4" customFormat="1" ht="15" customHeight="1" x14ac:dyDescent="0.2">
      <c r="O537" s="115"/>
      <c r="P537" s="189"/>
      <c r="Q537" s="115"/>
      <c r="R537" s="103"/>
    </row>
    <row r="538" spans="15:18" s="4" customFormat="1" ht="15" customHeight="1" x14ac:dyDescent="0.2">
      <c r="O538" s="115"/>
      <c r="P538" s="189"/>
      <c r="Q538" s="115"/>
      <c r="R538" s="103"/>
    </row>
    <row r="539" spans="15:18" s="4" customFormat="1" ht="15" customHeight="1" x14ac:dyDescent="0.2">
      <c r="O539" s="115"/>
      <c r="P539" s="189"/>
      <c r="Q539" s="115"/>
      <c r="R539" s="103"/>
    </row>
    <row r="540" spans="15:18" s="4" customFormat="1" ht="15" customHeight="1" x14ac:dyDescent="0.2">
      <c r="O540" s="115"/>
      <c r="P540" s="189"/>
      <c r="Q540" s="115"/>
      <c r="R540" s="103"/>
    </row>
    <row r="541" spans="15:18" s="4" customFormat="1" ht="15" customHeight="1" x14ac:dyDescent="0.2">
      <c r="O541" s="115"/>
      <c r="P541" s="189"/>
      <c r="Q541" s="115"/>
      <c r="R541" s="103"/>
    </row>
    <row r="542" spans="15:18" s="4" customFormat="1" ht="15" customHeight="1" x14ac:dyDescent="0.2">
      <c r="O542" s="115"/>
      <c r="P542" s="189"/>
      <c r="Q542" s="115"/>
      <c r="R542" s="103"/>
    </row>
    <row r="543" spans="15:18" s="4" customFormat="1" ht="15" customHeight="1" x14ac:dyDescent="0.2">
      <c r="O543" s="115"/>
      <c r="P543" s="189"/>
      <c r="Q543" s="115"/>
      <c r="R543" s="103"/>
    </row>
    <row r="544" spans="15:18" s="4" customFormat="1" ht="15" customHeight="1" x14ac:dyDescent="0.2">
      <c r="O544" s="115"/>
      <c r="P544" s="189"/>
      <c r="Q544" s="115"/>
      <c r="R544" s="103"/>
    </row>
    <row r="545" spans="15:18" s="4" customFormat="1" ht="15" customHeight="1" x14ac:dyDescent="0.2">
      <c r="O545" s="115"/>
      <c r="P545" s="189"/>
      <c r="Q545" s="115"/>
      <c r="R545" s="103"/>
    </row>
    <row r="546" spans="15:18" s="4" customFormat="1" ht="15" customHeight="1" x14ac:dyDescent="0.2">
      <c r="O546" s="115"/>
      <c r="P546" s="189"/>
      <c r="Q546" s="115"/>
      <c r="R546" s="103"/>
    </row>
    <row r="547" spans="15:18" s="4" customFormat="1" ht="15" customHeight="1" x14ac:dyDescent="0.2">
      <c r="O547" s="115"/>
      <c r="P547" s="189"/>
      <c r="Q547" s="115"/>
      <c r="R547" s="103"/>
    </row>
    <row r="548" spans="15:18" s="4" customFormat="1" ht="15" customHeight="1" x14ac:dyDescent="0.2">
      <c r="O548" s="115"/>
      <c r="P548" s="189"/>
      <c r="Q548" s="115"/>
      <c r="R548" s="103"/>
    </row>
    <row r="549" spans="15:18" s="4" customFormat="1" ht="15" customHeight="1" x14ac:dyDescent="0.2">
      <c r="O549" s="115"/>
      <c r="P549" s="189"/>
      <c r="Q549" s="115"/>
      <c r="R549" s="103"/>
    </row>
    <row r="550" spans="15:18" s="4" customFormat="1" ht="15" customHeight="1" x14ac:dyDescent="0.2">
      <c r="O550" s="115"/>
      <c r="P550" s="189"/>
      <c r="Q550" s="115"/>
      <c r="R550" s="103"/>
    </row>
    <row r="551" spans="15:18" s="4" customFormat="1" ht="15" customHeight="1" x14ac:dyDescent="0.2">
      <c r="O551" s="115"/>
      <c r="P551" s="189"/>
      <c r="Q551" s="115"/>
      <c r="R551" s="103"/>
    </row>
    <row r="552" spans="15:18" s="4" customFormat="1" ht="15" customHeight="1" x14ac:dyDescent="0.2">
      <c r="O552" s="115"/>
      <c r="P552" s="189"/>
      <c r="Q552" s="115"/>
      <c r="R552" s="103"/>
    </row>
    <row r="553" spans="15:18" s="4" customFormat="1" ht="15" customHeight="1" x14ac:dyDescent="0.2">
      <c r="O553" s="115"/>
      <c r="P553" s="189"/>
      <c r="Q553" s="115"/>
      <c r="R553" s="103"/>
    </row>
    <row r="554" spans="15:18" s="4" customFormat="1" ht="15" customHeight="1" x14ac:dyDescent="0.2">
      <c r="O554" s="115"/>
      <c r="P554" s="189"/>
      <c r="Q554" s="115"/>
      <c r="R554" s="103"/>
    </row>
    <row r="555" spans="15:18" s="4" customFormat="1" ht="15" customHeight="1" x14ac:dyDescent="0.2">
      <c r="O555" s="115"/>
      <c r="P555" s="189"/>
      <c r="Q555" s="115"/>
      <c r="R555" s="103"/>
    </row>
    <row r="556" spans="15:18" s="4" customFormat="1" ht="15" customHeight="1" x14ac:dyDescent="0.2">
      <c r="O556" s="115"/>
      <c r="P556" s="189"/>
      <c r="Q556" s="115"/>
      <c r="R556" s="103"/>
    </row>
    <row r="557" spans="15:18" s="4" customFormat="1" ht="15" customHeight="1" x14ac:dyDescent="0.2">
      <c r="O557" s="115"/>
      <c r="P557" s="189"/>
      <c r="Q557" s="115"/>
      <c r="R557" s="103"/>
    </row>
    <row r="558" spans="15:18" s="4" customFormat="1" ht="15" customHeight="1" x14ac:dyDescent="0.2">
      <c r="O558" s="115"/>
      <c r="P558" s="189"/>
      <c r="Q558" s="115"/>
      <c r="R558" s="103"/>
    </row>
    <row r="559" spans="15:18" s="4" customFormat="1" ht="15" customHeight="1" x14ac:dyDescent="0.2">
      <c r="O559" s="115"/>
      <c r="P559" s="189"/>
      <c r="Q559" s="115"/>
      <c r="R559" s="103"/>
    </row>
    <row r="560" spans="15:18" s="4" customFormat="1" ht="15" customHeight="1" x14ac:dyDescent="0.2">
      <c r="O560" s="115"/>
      <c r="P560" s="189"/>
      <c r="Q560" s="115"/>
      <c r="R560" s="103"/>
    </row>
    <row r="561" spans="15:18" s="4" customFormat="1" ht="15" customHeight="1" x14ac:dyDescent="0.2">
      <c r="O561" s="115"/>
      <c r="P561" s="189"/>
      <c r="Q561" s="115"/>
      <c r="R561" s="103"/>
    </row>
    <row r="562" spans="15:18" s="4" customFormat="1" ht="15" customHeight="1" x14ac:dyDescent="0.2">
      <c r="O562" s="115"/>
      <c r="P562" s="189"/>
      <c r="Q562" s="115"/>
      <c r="R562" s="103"/>
    </row>
    <row r="563" spans="15:18" s="4" customFormat="1" ht="15" customHeight="1" x14ac:dyDescent="0.2">
      <c r="O563" s="115"/>
      <c r="P563" s="189"/>
      <c r="Q563" s="115"/>
      <c r="R563" s="103"/>
    </row>
    <row r="564" spans="15:18" s="4" customFormat="1" ht="15" customHeight="1" x14ac:dyDescent="0.2">
      <c r="O564" s="115"/>
      <c r="P564" s="189"/>
      <c r="Q564" s="115"/>
      <c r="R564" s="103"/>
    </row>
    <row r="565" spans="15:18" s="4" customFormat="1" ht="15" customHeight="1" x14ac:dyDescent="0.2">
      <c r="O565" s="115"/>
      <c r="P565" s="189"/>
      <c r="Q565" s="115"/>
      <c r="R565" s="103"/>
    </row>
    <row r="566" spans="15:18" s="4" customFormat="1" ht="15" customHeight="1" x14ac:dyDescent="0.2">
      <c r="O566" s="115"/>
      <c r="P566" s="189"/>
      <c r="Q566" s="115"/>
      <c r="R566" s="103"/>
    </row>
    <row r="567" spans="15:18" s="4" customFormat="1" ht="15" customHeight="1" x14ac:dyDescent="0.2">
      <c r="O567" s="115"/>
      <c r="P567" s="189"/>
      <c r="Q567" s="115"/>
      <c r="R567" s="103"/>
    </row>
    <row r="568" spans="15:18" s="4" customFormat="1" ht="15" customHeight="1" x14ac:dyDescent="0.2">
      <c r="O568" s="115"/>
      <c r="P568" s="189"/>
      <c r="Q568" s="115"/>
      <c r="R568" s="103"/>
    </row>
    <row r="569" spans="15:18" s="4" customFormat="1" ht="15" customHeight="1" x14ac:dyDescent="0.2">
      <c r="O569" s="115"/>
      <c r="P569" s="189"/>
      <c r="Q569" s="115"/>
      <c r="R569" s="103"/>
    </row>
    <row r="570" spans="15:18" s="4" customFormat="1" ht="15" customHeight="1" x14ac:dyDescent="0.2">
      <c r="O570" s="115"/>
      <c r="P570" s="189"/>
      <c r="Q570" s="115"/>
      <c r="R570" s="103"/>
    </row>
    <row r="571" spans="15:18" s="4" customFormat="1" ht="15" customHeight="1" x14ac:dyDescent="0.2">
      <c r="O571" s="115"/>
      <c r="P571" s="189"/>
      <c r="Q571" s="115"/>
      <c r="R571" s="103"/>
    </row>
    <row r="572" spans="15:18" s="4" customFormat="1" ht="15" customHeight="1" x14ac:dyDescent="0.2">
      <c r="O572" s="115"/>
      <c r="P572" s="189"/>
      <c r="Q572" s="115"/>
      <c r="R572" s="103"/>
    </row>
    <row r="573" spans="15:18" s="4" customFormat="1" ht="15" customHeight="1" x14ac:dyDescent="0.2">
      <c r="O573" s="115"/>
      <c r="P573" s="189"/>
      <c r="Q573" s="115"/>
      <c r="R573" s="103"/>
    </row>
    <row r="574" spans="15:18" s="4" customFormat="1" ht="15" customHeight="1" x14ac:dyDescent="0.2">
      <c r="O574" s="115"/>
      <c r="P574" s="189"/>
      <c r="Q574" s="115"/>
      <c r="R574" s="103"/>
    </row>
    <row r="575" spans="15:18" s="4" customFormat="1" ht="15" customHeight="1" x14ac:dyDescent="0.2">
      <c r="O575" s="115"/>
      <c r="P575" s="189"/>
      <c r="Q575" s="115"/>
      <c r="R575" s="103"/>
    </row>
    <row r="576" spans="15:18" s="4" customFormat="1" ht="15" customHeight="1" x14ac:dyDescent="0.2">
      <c r="O576" s="115"/>
      <c r="P576" s="189"/>
      <c r="Q576" s="115"/>
      <c r="R576" s="103"/>
    </row>
    <row r="577" spans="15:18" s="4" customFormat="1" ht="15" customHeight="1" x14ac:dyDescent="0.2">
      <c r="O577" s="115"/>
      <c r="P577" s="189"/>
      <c r="Q577" s="115"/>
      <c r="R577" s="103"/>
    </row>
    <row r="578" spans="15:18" s="4" customFormat="1" ht="15" customHeight="1" x14ac:dyDescent="0.2">
      <c r="O578" s="115"/>
      <c r="P578" s="189"/>
      <c r="Q578" s="115"/>
      <c r="R578" s="103"/>
    </row>
    <row r="579" spans="15:18" s="4" customFormat="1" ht="15" customHeight="1" x14ac:dyDescent="0.2">
      <c r="O579" s="115"/>
      <c r="P579" s="189"/>
      <c r="Q579" s="115"/>
      <c r="R579" s="103"/>
    </row>
    <row r="580" spans="15:18" s="4" customFormat="1" ht="15" customHeight="1" x14ac:dyDescent="0.2">
      <c r="O580" s="115"/>
      <c r="P580" s="189"/>
      <c r="Q580" s="115"/>
      <c r="R580" s="103"/>
    </row>
    <row r="581" spans="15:18" s="4" customFormat="1" ht="15" customHeight="1" x14ac:dyDescent="0.2">
      <c r="O581" s="115"/>
      <c r="P581" s="189"/>
      <c r="Q581" s="115"/>
      <c r="R581" s="103"/>
    </row>
    <row r="582" spans="15:18" s="4" customFormat="1" ht="15" customHeight="1" x14ac:dyDescent="0.2">
      <c r="O582" s="115"/>
      <c r="P582" s="189"/>
      <c r="Q582" s="115"/>
      <c r="R582" s="103"/>
    </row>
    <row r="583" spans="15:18" s="4" customFormat="1" ht="15" customHeight="1" x14ac:dyDescent="0.2">
      <c r="O583" s="115"/>
      <c r="P583" s="189"/>
      <c r="Q583" s="115"/>
      <c r="R583" s="103"/>
    </row>
    <row r="584" spans="15:18" s="4" customFormat="1" ht="15" customHeight="1" x14ac:dyDescent="0.2">
      <c r="O584" s="115"/>
      <c r="P584" s="189"/>
      <c r="Q584" s="115"/>
      <c r="R584" s="103"/>
    </row>
    <row r="585" spans="15:18" s="4" customFormat="1" ht="15" customHeight="1" x14ac:dyDescent="0.2">
      <c r="O585" s="115"/>
      <c r="P585" s="189"/>
      <c r="Q585" s="115"/>
      <c r="R585" s="103"/>
    </row>
    <row r="586" spans="15:18" s="4" customFormat="1" ht="15" customHeight="1" x14ac:dyDescent="0.2">
      <c r="O586" s="115"/>
      <c r="P586" s="189"/>
      <c r="Q586" s="115"/>
      <c r="R586" s="103"/>
    </row>
    <row r="587" spans="15:18" s="4" customFormat="1" ht="15" customHeight="1" x14ac:dyDescent="0.2">
      <c r="O587" s="115"/>
      <c r="P587" s="189"/>
      <c r="Q587" s="115"/>
      <c r="R587" s="103"/>
    </row>
    <row r="588" spans="15:18" s="4" customFormat="1" ht="15" customHeight="1" x14ac:dyDescent="0.2">
      <c r="O588" s="115"/>
      <c r="P588" s="189"/>
      <c r="Q588" s="115"/>
      <c r="R588" s="103"/>
    </row>
    <row r="589" spans="15:18" s="4" customFormat="1" ht="15" customHeight="1" x14ac:dyDescent="0.2">
      <c r="O589" s="115"/>
      <c r="P589" s="189"/>
      <c r="Q589" s="115"/>
      <c r="R589" s="103"/>
    </row>
    <row r="590" spans="15:18" s="4" customFormat="1" ht="15" customHeight="1" x14ac:dyDescent="0.2">
      <c r="O590" s="115"/>
      <c r="P590" s="189"/>
      <c r="Q590" s="115"/>
      <c r="R590" s="103"/>
    </row>
    <row r="591" spans="15:18" s="4" customFormat="1" ht="15" customHeight="1" x14ac:dyDescent="0.2">
      <c r="O591" s="115"/>
      <c r="P591" s="189"/>
      <c r="Q591" s="115"/>
      <c r="R591" s="103"/>
    </row>
    <row r="592" spans="15:18" s="4" customFormat="1" ht="15" customHeight="1" x14ac:dyDescent="0.2">
      <c r="O592" s="115"/>
      <c r="P592" s="189"/>
      <c r="Q592" s="115"/>
      <c r="R592" s="103"/>
    </row>
    <row r="593" spans="15:18" s="4" customFormat="1" ht="15" customHeight="1" x14ac:dyDescent="0.2">
      <c r="O593" s="115"/>
      <c r="P593" s="189"/>
      <c r="Q593" s="115"/>
      <c r="R593" s="103"/>
    </row>
    <row r="594" spans="15:18" s="4" customFormat="1" ht="15" customHeight="1" x14ac:dyDescent="0.2">
      <c r="O594" s="115"/>
      <c r="P594" s="189"/>
      <c r="Q594" s="115"/>
      <c r="R594" s="103"/>
    </row>
    <row r="595" spans="15:18" s="4" customFormat="1" ht="15" customHeight="1" x14ac:dyDescent="0.2">
      <c r="O595" s="115"/>
      <c r="P595" s="189"/>
      <c r="Q595" s="115"/>
      <c r="R595" s="103"/>
    </row>
    <row r="596" spans="15:18" s="4" customFormat="1" ht="15" customHeight="1" x14ac:dyDescent="0.2">
      <c r="O596" s="115"/>
      <c r="P596" s="189"/>
      <c r="Q596" s="115"/>
      <c r="R596" s="103"/>
    </row>
    <row r="597" spans="15:18" s="4" customFormat="1" ht="15" customHeight="1" x14ac:dyDescent="0.2">
      <c r="O597" s="115"/>
      <c r="P597" s="189"/>
      <c r="Q597" s="115"/>
      <c r="R597" s="103"/>
    </row>
    <row r="598" spans="15:18" s="4" customFormat="1" ht="15" customHeight="1" x14ac:dyDescent="0.2">
      <c r="O598" s="115"/>
      <c r="P598" s="189"/>
      <c r="Q598" s="115"/>
      <c r="R598" s="103"/>
    </row>
    <row r="599" spans="15:18" s="4" customFormat="1" ht="15" customHeight="1" x14ac:dyDescent="0.2">
      <c r="O599" s="115"/>
      <c r="P599" s="189"/>
      <c r="Q599" s="115"/>
      <c r="R599" s="103"/>
    </row>
    <row r="600" spans="15:18" s="4" customFormat="1" ht="15" customHeight="1" x14ac:dyDescent="0.2">
      <c r="O600" s="115"/>
      <c r="P600" s="189"/>
      <c r="Q600" s="115"/>
      <c r="R600" s="103"/>
    </row>
    <row r="601" spans="15:18" s="4" customFormat="1" ht="15" customHeight="1" x14ac:dyDescent="0.2">
      <c r="O601" s="115"/>
      <c r="P601" s="189"/>
      <c r="Q601" s="115"/>
      <c r="R601" s="103"/>
    </row>
    <row r="602" spans="15:18" s="4" customFormat="1" ht="15" customHeight="1" x14ac:dyDescent="0.2">
      <c r="O602" s="115"/>
      <c r="P602" s="189"/>
      <c r="Q602" s="115"/>
      <c r="R602" s="103"/>
    </row>
    <row r="603" spans="15:18" s="4" customFormat="1" ht="15" customHeight="1" x14ac:dyDescent="0.2">
      <c r="O603" s="115"/>
      <c r="P603" s="189"/>
      <c r="Q603" s="115"/>
      <c r="R603" s="103"/>
    </row>
    <row r="604" spans="15:18" s="4" customFormat="1" ht="15" customHeight="1" x14ac:dyDescent="0.2">
      <c r="O604" s="115"/>
      <c r="P604" s="189"/>
      <c r="Q604" s="115"/>
      <c r="R604" s="103"/>
    </row>
    <row r="605" spans="15:18" s="4" customFormat="1" ht="15" customHeight="1" x14ac:dyDescent="0.2">
      <c r="O605" s="115"/>
      <c r="P605" s="189"/>
      <c r="Q605" s="115"/>
      <c r="R605" s="103"/>
    </row>
    <row r="606" spans="15:18" s="4" customFormat="1" ht="15" customHeight="1" x14ac:dyDescent="0.2">
      <c r="O606" s="115"/>
      <c r="P606" s="189"/>
      <c r="Q606" s="115"/>
      <c r="R606" s="103"/>
    </row>
    <row r="607" spans="15:18" s="4" customFormat="1" ht="15" customHeight="1" x14ac:dyDescent="0.2">
      <c r="O607" s="115"/>
      <c r="P607" s="189"/>
      <c r="Q607" s="115"/>
      <c r="R607" s="103"/>
    </row>
    <row r="608" spans="15:18" s="4" customFormat="1" ht="15" customHeight="1" x14ac:dyDescent="0.2">
      <c r="O608" s="115"/>
      <c r="P608" s="189"/>
      <c r="Q608" s="115"/>
      <c r="R608" s="103"/>
    </row>
    <row r="609" spans="15:18" s="4" customFormat="1" ht="15" customHeight="1" x14ac:dyDescent="0.2">
      <c r="O609" s="115"/>
      <c r="P609" s="189"/>
      <c r="Q609" s="115"/>
      <c r="R609" s="103"/>
    </row>
    <row r="610" spans="15:18" s="4" customFormat="1" ht="15" customHeight="1" x14ac:dyDescent="0.2">
      <c r="O610" s="115"/>
      <c r="P610" s="189"/>
      <c r="Q610" s="115"/>
      <c r="R610" s="103"/>
    </row>
    <row r="611" spans="15:18" s="4" customFormat="1" ht="15" customHeight="1" x14ac:dyDescent="0.2">
      <c r="O611" s="115"/>
      <c r="P611" s="189"/>
      <c r="Q611" s="115"/>
      <c r="R611" s="103"/>
    </row>
    <row r="612" spans="15:18" s="4" customFormat="1" ht="15" customHeight="1" x14ac:dyDescent="0.2">
      <c r="O612" s="115"/>
      <c r="P612" s="189"/>
      <c r="Q612" s="115"/>
      <c r="R612" s="103"/>
    </row>
    <row r="613" spans="15:18" s="4" customFormat="1" ht="15" customHeight="1" x14ac:dyDescent="0.2">
      <c r="O613" s="115"/>
      <c r="P613" s="189"/>
      <c r="Q613" s="115"/>
      <c r="R613" s="103"/>
    </row>
    <row r="614" spans="15:18" s="4" customFormat="1" ht="15" customHeight="1" x14ac:dyDescent="0.2">
      <c r="O614" s="115"/>
      <c r="P614" s="189"/>
      <c r="Q614" s="115"/>
      <c r="R614" s="103"/>
    </row>
    <row r="615" spans="15:18" s="4" customFormat="1" ht="15" customHeight="1" x14ac:dyDescent="0.2">
      <c r="O615" s="115"/>
      <c r="P615" s="189"/>
      <c r="Q615" s="115"/>
      <c r="R615" s="103"/>
    </row>
    <row r="616" spans="15:18" s="4" customFormat="1" ht="15" customHeight="1" x14ac:dyDescent="0.2">
      <c r="O616" s="115"/>
      <c r="P616" s="189"/>
      <c r="Q616" s="115"/>
      <c r="R616" s="103"/>
    </row>
    <row r="617" spans="15:18" s="4" customFormat="1" ht="15" customHeight="1" x14ac:dyDescent="0.2">
      <c r="O617" s="115"/>
      <c r="P617" s="189"/>
      <c r="Q617" s="115"/>
      <c r="R617" s="103"/>
    </row>
    <row r="618" spans="15:18" s="4" customFormat="1" ht="15" customHeight="1" x14ac:dyDescent="0.2">
      <c r="O618" s="115"/>
      <c r="P618" s="189"/>
      <c r="Q618" s="115"/>
      <c r="R618" s="103"/>
    </row>
    <row r="619" spans="15:18" s="4" customFormat="1" ht="15" customHeight="1" x14ac:dyDescent="0.2">
      <c r="O619" s="115"/>
      <c r="P619" s="189"/>
      <c r="Q619" s="115"/>
      <c r="R619" s="103"/>
    </row>
    <row r="620" spans="15:18" s="4" customFormat="1" ht="15" customHeight="1" x14ac:dyDescent="0.2">
      <c r="O620" s="115"/>
      <c r="P620" s="189"/>
      <c r="Q620" s="115"/>
      <c r="R620" s="103"/>
    </row>
    <row r="621" spans="15:18" s="4" customFormat="1" ht="15" customHeight="1" x14ac:dyDescent="0.2">
      <c r="O621" s="115"/>
      <c r="P621" s="189"/>
      <c r="Q621" s="115"/>
      <c r="R621" s="103"/>
    </row>
    <row r="622" spans="15:18" s="4" customFormat="1" ht="15" customHeight="1" x14ac:dyDescent="0.2">
      <c r="O622" s="115"/>
      <c r="P622" s="189"/>
      <c r="Q622" s="115"/>
      <c r="R622" s="103"/>
    </row>
    <row r="623" spans="15:18" s="4" customFormat="1" ht="15" customHeight="1" x14ac:dyDescent="0.2">
      <c r="O623" s="115"/>
      <c r="P623" s="189"/>
      <c r="Q623" s="115"/>
      <c r="R623" s="103"/>
    </row>
    <row r="624" spans="15:18" s="4" customFormat="1" ht="15" customHeight="1" x14ac:dyDescent="0.2">
      <c r="O624" s="115"/>
      <c r="P624" s="189"/>
      <c r="Q624" s="115"/>
      <c r="R624" s="103"/>
    </row>
    <row r="625" spans="15:18" s="4" customFormat="1" ht="15" customHeight="1" x14ac:dyDescent="0.2">
      <c r="O625" s="115"/>
      <c r="P625" s="189"/>
      <c r="Q625" s="115"/>
      <c r="R625" s="103"/>
    </row>
    <row r="626" spans="15:18" s="4" customFormat="1" ht="15" customHeight="1" x14ac:dyDescent="0.2">
      <c r="O626" s="115"/>
      <c r="P626" s="189"/>
      <c r="Q626" s="115"/>
      <c r="R626" s="103"/>
    </row>
    <row r="627" spans="15:18" s="4" customFormat="1" ht="15" customHeight="1" x14ac:dyDescent="0.2">
      <c r="O627" s="115"/>
      <c r="P627" s="189"/>
      <c r="Q627" s="115"/>
      <c r="R627" s="103"/>
    </row>
    <row r="628" spans="15:18" s="4" customFormat="1" ht="15" customHeight="1" x14ac:dyDescent="0.2">
      <c r="O628" s="115"/>
      <c r="P628" s="189"/>
      <c r="Q628" s="115"/>
      <c r="R628" s="103"/>
    </row>
    <row r="629" spans="15:18" s="4" customFormat="1" ht="15" customHeight="1" x14ac:dyDescent="0.2">
      <c r="O629" s="115"/>
      <c r="P629" s="189"/>
      <c r="Q629" s="115"/>
      <c r="R629" s="103"/>
    </row>
    <row r="630" spans="15:18" s="4" customFormat="1" ht="15" customHeight="1" x14ac:dyDescent="0.2">
      <c r="O630" s="115"/>
      <c r="P630" s="189"/>
      <c r="Q630" s="115"/>
      <c r="R630" s="103"/>
    </row>
    <row r="631" spans="15:18" s="4" customFormat="1" ht="15" customHeight="1" x14ac:dyDescent="0.2">
      <c r="O631" s="115"/>
      <c r="P631" s="189"/>
      <c r="Q631" s="115"/>
      <c r="R631" s="103"/>
    </row>
    <row r="632" spans="15:18" s="4" customFormat="1" ht="15" customHeight="1" x14ac:dyDescent="0.2">
      <c r="O632" s="115"/>
      <c r="P632" s="189"/>
      <c r="Q632" s="115"/>
      <c r="R632" s="103"/>
    </row>
    <row r="633" spans="15:18" s="4" customFormat="1" ht="15" customHeight="1" x14ac:dyDescent="0.2">
      <c r="O633" s="115"/>
      <c r="P633" s="189"/>
      <c r="Q633" s="115"/>
      <c r="R633" s="103"/>
    </row>
    <row r="634" spans="15:18" s="4" customFormat="1" ht="15" customHeight="1" x14ac:dyDescent="0.2">
      <c r="O634" s="115"/>
      <c r="P634" s="189"/>
      <c r="Q634" s="115"/>
      <c r="R634" s="103"/>
    </row>
    <row r="635" spans="15:18" s="4" customFormat="1" ht="15" customHeight="1" x14ac:dyDescent="0.2">
      <c r="O635" s="115"/>
      <c r="P635" s="189"/>
      <c r="Q635" s="115"/>
      <c r="R635" s="103"/>
    </row>
    <row r="636" spans="15:18" s="4" customFormat="1" ht="15" customHeight="1" x14ac:dyDescent="0.2">
      <c r="O636" s="115"/>
      <c r="P636" s="189"/>
      <c r="Q636" s="115"/>
      <c r="R636" s="103"/>
    </row>
    <row r="637" spans="15:18" s="4" customFormat="1" ht="15" customHeight="1" x14ac:dyDescent="0.2">
      <c r="O637" s="115"/>
      <c r="P637" s="189"/>
      <c r="Q637" s="115"/>
      <c r="R637" s="103"/>
    </row>
    <row r="638" spans="15:18" s="4" customFormat="1" ht="15" customHeight="1" x14ac:dyDescent="0.2">
      <c r="O638" s="115"/>
      <c r="P638" s="189"/>
      <c r="Q638" s="115"/>
      <c r="R638" s="103"/>
    </row>
    <row r="639" spans="15:18" s="4" customFormat="1" ht="15" customHeight="1" x14ac:dyDescent="0.2">
      <c r="O639" s="115"/>
      <c r="P639" s="189"/>
      <c r="Q639" s="115"/>
      <c r="R639" s="103"/>
    </row>
    <row r="640" spans="15:18" s="4" customFormat="1" ht="15" customHeight="1" x14ac:dyDescent="0.2">
      <c r="O640" s="115"/>
      <c r="P640" s="189"/>
      <c r="Q640" s="115"/>
      <c r="R640" s="103"/>
    </row>
    <row r="641" spans="15:18" s="4" customFormat="1" ht="15" customHeight="1" x14ac:dyDescent="0.2">
      <c r="O641" s="115"/>
      <c r="P641" s="189"/>
      <c r="Q641" s="115"/>
      <c r="R641" s="103"/>
    </row>
    <row r="642" spans="15:18" s="4" customFormat="1" ht="15" customHeight="1" x14ac:dyDescent="0.2">
      <c r="O642" s="115"/>
      <c r="P642" s="189"/>
      <c r="Q642" s="115"/>
      <c r="R642" s="103"/>
    </row>
    <row r="643" spans="15:18" s="4" customFormat="1" ht="15" customHeight="1" x14ac:dyDescent="0.2">
      <c r="O643" s="115"/>
      <c r="P643" s="189"/>
      <c r="Q643" s="115"/>
      <c r="R643" s="103"/>
    </row>
    <row r="644" spans="15:18" s="4" customFormat="1" ht="15" customHeight="1" x14ac:dyDescent="0.2">
      <c r="O644" s="115"/>
      <c r="P644" s="189"/>
      <c r="Q644" s="115"/>
      <c r="R644" s="103"/>
    </row>
    <row r="645" spans="15:18" s="4" customFormat="1" ht="15" customHeight="1" x14ac:dyDescent="0.2">
      <c r="O645" s="115"/>
      <c r="P645" s="189"/>
      <c r="Q645" s="115"/>
      <c r="R645" s="103"/>
    </row>
    <row r="646" spans="15:18" s="4" customFormat="1" ht="15" customHeight="1" x14ac:dyDescent="0.2">
      <c r="O646" s="115"/>
      <c r="P646" s="189"/>
      <c r="Q646" s="115"/>
      <c r="R646" s="103"/>
    </row>
    <row r="647" spans="15:18" s="4" customFormat="1" ht="15" customHeight="1" x14ac:dyDescent="0.2">
      <c r="O647" s="115"/>
      <c r="P647" s="189"/>
      <c r="Q647" s="115"/>
      <c r="R647" s="103"/>
    </row>
    <row r="648" spans="15:18" s="4" customFormat="1" ht="15" customHeight="1" x14ac:dyDescent="0.2">
      <c r="O648" s="115"/>
      <c r="P648" s="189"/>
      <c r="Q648" s="115"/>
      <c r="R648" s="103"/>
    </row>
    <row r="649" spans="15:18" s="4" customFormat="1" ht="15" customHeight="1" x14ac:dyDescent="0.2">
      <c r="O649" s="115"/>
      <c r="P649" s="189"/>
      <c r="Q649" s="115"/>
      <c r="R649" s="103"/>
    </row>
    <row r="650" spans="15:18" s="4" customFormat="1" ht="15" customHeight="1" x14ac:dyDescent="0.2">
      <c r="O650" s="115"/>
      <c r="P650" s="189"/>
      <c r="Q650" s="115"/>
      <c r="R650" s="103"/>
    </row>
    <row r="651" spans="15:18" s="4" customFormat="1" ht="15" customHeight="1" x14ac:dyDescent="0.2">
      <c r="O651" s="115"/>
      <c r="P651" s="189"/>
      <c r="Q651" s="115"/>
      <c r="R651" s="103"/>
    </row>
    <row r="652" spans="15:18" s="4" customFormat="1" ht="15" customHeight="1" x14ac:dyDescent="0.2">
      <c r="O652" s="115"/>
      <c r="P652" s="189"/>
      <c r="Q652" s="115"/>
      <c r="R652" s="103"/>
    </row>
    <row r="653" spans="15:18" s="4" customFormat="1" ht="15" customHeight="1" x14ac:dyDescent="0.2">
      <c r="O653" s="115"/>
      <c r="P653" s="189"/>
      <c r="Q653" s="115"/>
      <c r="R653" s="103"/>
    </row>
    <row r="654" spans="15:18" s="4" customFormat="1" ht="15" customHeight="1" x14ac:dyDescent="0.2">
      <c r="O654" s="115"/>
      <c r="P654" s="189"/>
      <c r="Q654" s="115"/>
      <c r="R654" s="103"/>
    </row>
    <row r="655" spans="15:18" s="4" customFormat="1" ht="15" customHeight="1" x14ac:dyDescent="0.2">
      <c r="O655" s="115"/>
      <c r="P655" s="189"/>
      <c r="Q655" s="115"/>
      <c r="R655" s="103"/>
    </row>
    <row r="656" spans="15:18" s="4" customFormat="1" ht="15" customHeight="1" x14ac:dyDescent="0.2">
      <c r="O656" s="115"/>
      <c r="P656" s="189"/>
      <c r="Q656" s="115"/>
      <c r="R656" s="103"/>
    </row>
    <row r="657" spans="15:18" s="4" customFormat="1" ht="15" customHeight="1" x14ac:dyDescent="0.2">
      <c r="O657" s="115"/>
      <c r="P657" s="189"/>
      <c r="Q657" s="115"/>
      <c r="R657" s="103"/>
    </row>
    <row r="658" spans="15:18" s="4" customFormat="1" ht="15" customHeight="1" x14ac:dyDescent="0.2">
      <c r="O658" s="115"/>
      <c r="P658" s="189"/>
      <c r="Q658" s="115"/>
      <c r="R658" s="103"/>
    </row>
    <row r="659" spans="15:18" s="4" customFormat="1" ht="15" customHeight="1" x14ac:dyDescent="0.2">
      <c r="O659" s="115"/>
      <c r="P659" s="189"/>
      <c r="Q659" s="115"/>
      <c r="R659" s="103"/>
    </row>
    <row r="660" spans="15:18" s="4" customFormat="1" ht="15" customHeight="1" x14ac:dyDescent="0.2">
      <c r="O660" s="115"/>
      <c r="P660" s="189"/>
      <c r="Q660" s="115"/>
      <c r="R660" s="103"/>
    </row>
    <row r="661" spans="15:18" s="4" customFormat="1" ht="15" customHeight="1" x14ac:dyDescent="0.2">
      <c r="O661" s="115"/>
      <c r="P661" s="189"/>
      <c r="Q661" s="115"/>
      <c r="R661" s="103"/>
    </row>
    <row r="662" spans="15:18" s="4" customFormat="1" ht="15" customHeight="1" x14ac:dyDescent="0.2">
      <c r="O662" s="115"/>
      <c r="P662" s="189"/>
      <c r="Q662" s="115"/>
      <c r="R662" s="103"/>
    </row>
    <row r="663" spans="15:18" s="4" customFormat="1" ht="15" customHeight="1" x14ac:dyDescent="0.2">
      <c r="O663" s="115"/>
      <c r="P663" s="189"/>
      <c r="Q663" s="115"/>
      <c r="R663" s="103"/>
    </row>
    <row r="664" spans="15:18" s="4" customFormat="1" ht="15" customHeight="1" x14ac:dyDescent="0.2">
      <c r="O664" s="115"/>
      <c r="P664" s="189"/>
      <c r="Q664" s="115"/>
      <c r="R664" s="103"/>
    </row>
    <row r="665" spans="15:18" s="4" customFormat="1" ht="15" customHeight="1" x14ac:dyDescent="0.2">
      <c r="O665" s="115"/>
      <c r="P665" s="189"/>
      <c r="Q665" s="115"/>
      <c r="R665" s="103"/>
    </row>
    <row r="666" spans="15:18" s="4" customFormat="1" ht="15" customHeight="1" x14ac:dyDescent="0.2">
      <c r="O666" s="115"/>
      <c r="P666" s="189"/>
      <c r="Q666" s="115"/>
      <c r="R666" s="103"/>
    </row>
    <row r="667" spans="15:18" s="4" customFormat="1" ht="15" customHeight="1" x14ac:dyDescent="0.2">
      <c r="O667" s="115"/>
      <c r="P667" s="189"/>
      <c r="Q667" s="115"/>
      <c r="R667" s="103"/>
    </row>
    <row r="668" spans="15:18" s="4" customFormat="1" ht="15" customHeight="1" x14ac:dyDescent="0.2">
      <c r="O668" s="115"/>
      <c r="P668" s="189"/>
      <c r="Q668" s="115"/>
      <c r="R668" s="103"/>
    </row>
    <row r="669" spans="15:18" s="4" customFormat="1" ht="15" customHeight="1" x14ac:dyDescent="0.2">
      <c r="O669" s="115"/>
      <c r="P669" s="189"/>
      <c r="Q669" s="115"/>
      <c r="R669" s="103"/>
    </row>
    <row r="670" spans="15:18" s="4" customFormat="1" ht="15" customHeight="1" x14ac:dyDescent="0.2">
      <c r="O670" s="115"/>
      <c r="P670" s="189"/>
      <c r="Q670" s="115"/>
      <c r="R670" s="103"/>
    </row>
    <row r="671" spans="15:18" s="4" customFormat="1" ht="15" customHeight="1" x14ac:dyDescent="0.2">
      <c r="O671" s="115"/>
      <c r="P671" s="189"/>
      <c r="Q671" s="115"/>
      <c r="R671" s="103"/>
    </row>
    <row r="672" spans="15:18" s="4" customFormat="1" ht="15" customHeight="1" x14ac:dyDescent="0.2">
      <c r="O672" s="115"/>
      <c r="P672" s="189"/>
      <c r="Q672" s="115"/>
      <c r="R672" s="103"/>
    </row>
    <row r="673" spans="15:18" s="4" customFormat="1" ht="15" customHeight="1" x14ac:dyDescent="0.2">
      <c r="O673" s="115"/>
      <c r="P673" s="189"/>
      <c r="Q673" s="115"/>
      <c r="R673" s="103"/>
    </row>
    <row r="674" spans="15:18" s="4" customFormat="1" ht="15" customHeight="1" x14ac:dyDescent="0.2">
      <c r="O674" s="115"/>
      <c r="P674" s="189"/>
      <c r="Q674" s="115"/>
      <c r="R674" s="103"/>
    </row>
    <row r="675" spans="15:18" s="4" customFormat="1" ht="15" customHeight="1" x14ac:dyDescent="0.2">
      <c r="O675" s="115"/>
      <c r="P675" s="189"/>
      <c r="Q675" s="115"/>
      <c r="R675" s="103"/>
    </row>
    <row r="676" spans="15:18" s="4" customFormat="1" ht="15" customHeight="1" x14ac:dyDescent="0.2">
      <c r="O676" s="115"/>
      <c r="P676" s="189"/>
      <c r="Q676" s="115"/>
      <c r="R676" s="103"/>
    </row>
    <row r="677" spans="15:18" s="4" customFormat="1" ht="15" customHeight="1" x14ac:dyDescent="0.2">
      <c r="O677" s="115"/>
      <c r="P677" s="189"/>
      <c r="Q677" s="115"/>
      <c r="R677" s="103"/>
    </row>
    <row r="678" spans="15:18" s="4" customFormat="1" ht="15" customHeight="1" x14ac:dyDescent="0.2">
      <c r="O678" s="115"/>
      <c r="P678" s="189"/>
      <c r="Q678" s="115"/>
      <c r="R678" s="103"/>
    </row>
    <row r="679" spans="15:18" s="4" customFormat="1" ht="15" customHeight="1" x14ac:dyDescent="0.2">
      <c r="O679" s="115"/>
      <c r="P679" s="189"/>
      <c r="Q679" s="115"/>
      <c r="R679" s="103"/>
    </row>
    <row r="680" spans="15:18" s="4" customFormat="1" ht="15" customHeight="1" x14ac:dyDescent="0.2">
      <c r="O680" s="115"/>
      <c r="P680" s="189"/>
      <c r="Q680" s="115"/>
      <c r="R680" s="103"/>
    </row>
    <row r="681" spans="15:18" s="4" customFormat="1" ht="15" customHeight="1" x14ac:dyDescent="0.2">
      <c r="O681" s="115"/>
      <c r="P681" s="189"/>
      <c r="Q681" s="115"/>
      <c r="R681" s="103"/>
    </row>
    <row r="682" spans="15:18" s="4" customFormat="1" ht="15" customHeight="1" x14ac:dyDescent="0.2">
      <c r="O682" s="115"/>
      <c r="P682" s="189"/>
      <c r="Q682" s="115"/>
      <c r="R682" s="103"/>
    </row>
    <row r="683" spans="15:18" s="4" customFormat="1" ht="15" customHeight="1" x14ac:dyDescent="0.2">
      <c r="O683" s="115"/>
      <c r="P683" s="189"/>
      <c r="Q683" s="115"/>
      <c r="R683" s="103"/>
    </row>
    <row r="684" spans="15:18" s="4" customFormat="1" ht="15" customHeight="1" x14ac:dyDescent="0.2">
      <c r="O684" s="115"/>
      <c r="P684" s="189"/>
      <c r="Q684" s="115"/>
      <c r="R684" s="103"/>
    </row>
    <row r="685" spans="15:18" s="4" customFormat="1" ht="15" customHeight="1" x14ac:dyDescent="0.2">
      <c r="O685" s="115"/>
      <c r="P685" s="189"/>
      <c r="Q685" s="115"/>
      <c r="R685" s="103"/>
    </row>
    <row r="686" spans="15:18" s="4" customFormat="1" ht="15" customHeight="1" x14ac:dyDescent="0.2">
      <c r="O686" s="115"/>
      <c r="P686" s="189"/>
      <c r="Q686" s="115"/>
      <c r="R686" s="103"/>
    </row>
    <row r="687" spans="15:18" s="4" customFormat="1" ht="15" customHeight="1" x14ac:dyDescent="0.2">
      <c r="O687" s="115"/>
      <c r="P687" s="189"/>
      <c r="Q687" s="115"/>
      <c r="R687" s="103"/>
    </row>
    <row r="688" spans="15:18" s="4" customFormat="1" ht="15" customHeight="1" x14ac:dyDescent="0.2">
      <c r="O688" s="115"/>
      <c r="P688" s="189"/>
      <c r="Q688" s="115"/>
      <c r="R688" s="103"/>
    </row>
    <row r="689" spans="15:18" s="4" customFormat="1" ht="15" customHeight="1" x14ac:dyDescent="0.2">
      <c r="O689" s="115"/>
      <c r="P689" s="189"/>
      <c r="Q689" s="115"/>
      <c r="R689" s="103"/>
    </row>
    <row r="690" spans="15:18" s="4" customFormat="1" ht="15" customHeight="1" x14ac:dyDescent="0.2">
      <c r="O690" s="115"/>
      <c r="P690" s="189"/>
      <c r="Q690" s="115"/>
      <c r="R690" s="103"/>
    </row>
    <row r="691" spans="15:18" s="4" customFormat="1" ht="15" customHeight="1" x14ac:dyDescent="0.2">
      <c r="O691" s="115"/>
      <c r="P691" s="189"/>
      <c r="Q691" s="115"/>
      <c r="R691" s="103"/>
    </row>
    <row r="692" spans="15:18" s="4" customFormat="1" ht="15" customHeight="1" x14ac:dyDescent="0.2">
      <c r="O692" s="115"/>
      <c r="P692" s="189"/>
      <c r="Q692" s="115"/>
      <c r="R692" s="103"/>
    </row>
    <row r="693" spans="15:18" s="4" customFormat="1" ht="15" customHeight="1" x14ac:dyDescent="0.2">
      <c r="O693" s="115"/>
      <c r="P693" s="189"/>
      <c r="Q693" s="115"/>
      <c r="R693" s="103"/>
    </row>
    <row r="694" spans="15:18" s="4" customFormat="1" ht="15" customHeight="1" x14ac:dyDescent="0.2">
      <c r="O694" s="115"/>
      <c r="P694" s="189"/>
      <c r="Q694" s="115"/>
      <c r="R694" s="103"/>
    </row>
    <row r="695" spans="15:18" s="4" customFormat="1" ht="15" customHeight="1" x14ac:dyDescent="0.2">
      <c r="O695" s="115"/>
      <c r="P695" s="189"/>
      <c r="Q695" s="115"/>
      <c r="R695" s="103"/>
    </row>
    <row r="696" spans="15:18" s="4" customFormat="1" ht="15" customHeight="1" x14ac:dyDescent="0.2">
      <c r="O696" s="115"/>
      <c r="P696" s="189"/>
      <c r="Q696" s="115"/>
      <c r="R696" s="103"/>
    </row>
    <row r="697" spans="15:18" s="4" customFormat="1" ht="15" customHeight="1" x14ac:dyDescent="0.2">
      <c r="O697" s="115"/>
      <c r="P697" s="189"/>
      <c r="Q697" s="115"/>
      <c r="R697" s="103"/>
    </row>
    <row r="698" spans="15:18" s="4" customFormat="1" ht="15" customHeight="1" x14ac:dyDescent="0.2">
      <c r="O698" s="115"/>
      <c r="P698" s="189"/>
      <c r="Q698" s="115"/>
      <c r="R698" s="103"/>
    </row>
    <row r="699" spans="15:18" s="4" customFormat="1" ht="15" customHeight="1" x14ac:dyDescent="0.2">
      <c r="O699" s="115"/>
      <c r="P699" s="189"/>
      <c r="Q699" s="115"/>
      <c r="R699" s="103"/>
    </row>
    <row r="700" spans="15:18" s="4" customFormat="1" ht="15" customHeight="1" x14ac:dyDescent="0.2">
      <c r="O700" s="115"/>
      <c r="P700" s="189"/>
      <c r="Q700" s="115"/>
      <c r="R700" s="103"/>
    </row>
    <row r="701" spans="15:18" s="4" customFormat="1" ht="15" customHeight="1" x14ac:dyDescent="0.2">
      <c r="O701" s="115"/>
      <c r="P701" s="189"/>
      <c r="Q701" s="115"/>
      <c r="R701" s="103"/>
    </row>
    <row r="702" spans="15:18" s="4" customFormat="1" ht="15" customHeight="1" x14ac:dyDescent="0.2">
      <c r="O702" s="115"/>
      <c r="P702" s="189"/>
      <c r="Q702" s="115"/>
      <c r="R702" s="103"/>
    </row>
    <row r="703" spans="15:18" s="4" customFormat="1" ht="15" customHeight="1" x14ac:dyDescent="0.2">
      <c r="O703" s="115"/>
      <c r="P703" s="189"/>
      <c r="Q703" s="115"/>
      <c r="R703" s="103"/>
    </row>
    <row r="704" spans="15:18" s="4" customFormat="1" ht="15" customHeight="1" x14ac:dyDescent="0.2">
      <c r="O704" s="115"/>
      <c r="P704" s="189"/>
      <c r="Q704" s="115"/>
      <c r="R704" s="103"/>
    </row>
    <row r="705" spans="15:18" s="4" customFormat="1" ht="15" customHeight="1" x14ac:dyDescent="0.2">
      <c r="O705" s="115"/>
      <c r="P705" s="189"/>
      <c r="Q705" s="115"/>
      <c r="R705" s="103"/>
    </row>
    <row r="706" spans="15:18" s="4" customFormat="1" ht="15" customHeight="1" x14ac:dyDescent="0.2">
      <c r="O706" s="115"/>
      <c r="P706" s="189"/>
      <c r="Q706" s="115"/>
      <c r="R706" s="103"/>
    </row>
    <row r="707" spans="15:18" s="4" customFormat="1" ht="15" customHeight="1" x14ac:dyDescent="0.2">
      <c r="O707" s="115"/>
      <c r="P707" s="189"/>
      <c r="Q707" s="115"/>
      <c r="R707" s="103"/>
    </row>
    <row r="708" spans="15:18" s="4" customFormat="1" ht="15" customHeight="1" x14ac:dyDescent="0.2">
      <c r="O708" s="115"/>
      <c r="P708" s="189"/>
      <c r="Q708" s="115"/>
      <c r="R708" s="103"/>
    </row>
    <row r="709" spans="15:18" s="4" customFormat="1" ht="15" customHeight="1" x14ac:dyDescent="0.2">
      <c r="O709" s="115"/>
      <c r="P709" s="189"/>
      <c r="Q709" s="115"/>
      <c r="R709" s="103"/>
    </row>
    <row r="710" spans="15:18" s="4" customFormat="1" ht="15" customHeight="1" x14ac:dyDescent="0.2">
      <c r="O710" s="115"/>
      <c r="P710" s="189"/>
      <c r="Q710" s="115"/>
      <c r="R710" s="103"/>
    </row>
    <row r="711" spans="15:18" s="4" customFormat="1" ht="15" customHeight="1" x14ac:dyDescent="0.2">
      <c r="O711" s="115"/>
      <c r="P711" s="189"/>
      <c r="Q711" s="115"/>
      <c r="R711" s="103"/>
    </row>
    <row r="712" spans="15:18" s="4" customFormat="1" ht="15" customHeight="1" x14ac:dyDescent="0.2">
      <c r="O712" s="115"/>
      <c r="P712" s="189"/>
      <c r="Q712" s="115"/>
      <c r="R712" s="103"/>
    </row>
    <row r="713" spans="15:18" s="4" customFormat="1" ht="15" customHeight="1" x14ac:dyDescent="0.2">
      <c r="O713" s="115"/>
      <c r="P713" s="189"/>
      <c r="Q713" s="115"/>
      <c r="R713" s="103"/>
    </row>
    <row r="714" spans="15:18" s="4" customFormat="1" ht="15" customHeight="1" x14ac:dyDescent="0.2">
      <c r="O714" s="115"/>
      <c r="P714" s="189"/>
      <c r="Q714" s="115"/>
      <c r="R714" s="103"/>
    </row>
    <row r="715" spans="15:18" s="4" customFormat="1" ht="15" customHeight="1" x14ac:dyDescent="0.2">
      <c r="O715" s="115"/>
      <c r="P715" s="189"/>
      <c r="Q715" s="115"/>
      <c r="R715" s="103"/>
    </row>
    <row r="716" spans="15:18" s="4" customFormat="1" ht="15" customHeight="1" x14ac:dyDescent="0.2">
      <c r="O716" s="115"/>
      <c r="P716" s="189"/>
      <c r="Q716" s="115"/>
      <c r="R716" s="103"/>
    </row>
    <row r="717" spans="15:18" s="4" customFormat="1" ht="15" customHeight="1" x14ac:dyDescent="0.2">
      <c r="O717" s="115"/>
      <c r="P717" s="189"/>
      <c r="Q717" s="115"/>
      <c r="R717" s="103"/>
    </row>
    <row r="718" spans="15:18" s="4" customFormat="1" ht="15" customHeight="1" x14ac:dyDescent="0.2">
      <c r="O718" s="115"/>
      <c r="P718" s="189"/>
      <c r="Q718" s="115"/>
      <c r="R718" s="103"/>
    </row>
    <row r="719" spans="15:18" s="4" customFormat="1" ht="15" customHeight="1" x14ac:dyDescent="0.2">
      <c r="O719" s="115"/>
      <c r="P719" s="189"/>
      <c r="Q719" s="115"/>
      <c r="R719" s="103"/>
    </row>
    <row r="720" spans="15:18" s="4" customFormat="1" ht="15" customHeight="1" x14ac:dyDescent="0.2">
      <c r="O720" s="115"/>
      <c r="P720" s="189"/>
      <c r="Q720" s="115"/>
      <c r="R720" s="103"/>
    </row>
    <row r="721" spans="15:18" s="4" customFormat="1" ht="15" customHeight="1" x14ac:dyDescent="0.2">
      <c r="O721" s="115"/>
      <c r="P721" s="189"/>
      <c r="Q721" s="115"/>
      <c r="R721" s="103"/>
    </row>
    <row r="722" spans="15:18" s="4" customFormat="1" ht="15" customHeight="1" x14ac:dyDescent="0.2">
      <c r="O722" s="115"/>
      <c r="P722" s="189"/>
      <c r="Q722" s="115"/>
      <c r="R722" s="103"/>
    </row>
    <row r="723" spans="15:18" s="4" customFormat="1" ht="15" customHeight="1" x14ac:dyDescent="0.2">
      <c r="O723" s="115"/>
      <c r="P723" s="189"/>
      <c r="Q723" s="115"/>
      <c r="R723" s="103"/>
    </row>
    <row r="724" spans="15:18" s="4" customFormat="1" ht="15" customHeight="1" x14ac:dyDescent="0.2">
      <c r="O724" s="115"/>
      <c r="P724" s="189"/>
      <c r="Q724" s="115"/>
      <c r="R724" s="103"/>
    </row>
    <row r="725" spans="15:18" s="4" customFormat="1" ht="15" customHeight="1" x14ac:dyDescent="0.2">
      <c r="O725" s="115"/>
      <c r="P725" s="189"/>
      <c r="Q725" s="115"/>
      <c r="R725" s="103"/>
    </row>
    <row r="726" spans="15:18" s="4" customFormat="1" ht="15" customHeight="1" x14ac:dyDescent="0.2">
      <c r="O726" s="115"/>
      <c r="P726" s="189"/>
      <c r="Q726" s="115"/>
      <c r="R726" s="103"/>
    </row>
    <row r="727" spans="15:18" s="4" customFormat="1" ht="15" customHeight="1" x14ac:dyDescent="0.2">
      <c r="O727" s="115"/>
      <c r="P727" s="189"/>
      <c r="Q727" s="115"/>
      <c r="R727" s="103"/>
    </row>
    <row r="728" spans="15:18" s="4" customFormat="1" ht="15" customHeight="1" x14ac:dyDescent="0.2">
      <c r="O728" s="115"/>
      <c r="P728" s="189"/>
      <c r="Q728" s="115"/>
      <c r="R728" s="103"/>
    </row>
    <row r="729" spans="15:18" s="4" customFormat="1" ht="15" customHeight="1" x14ac:dyDescent="0.2">
      <c r="O729" s="115"/>
      <c r="P729" s="189"/>
      <c r="Q729" s="115"/>
      <c r="R729" s="103"/>
    </row>
    <row r="730" spans="15:18" s="4" customFormat="1" ht="15" customHeight="1" x14ac:dyDescent="0.2">
      <c r="O730" s="115"/>
      <c r="P730" s="189"/>
      <c r="Q730" s="115"/>
      <c r="R730" s="103"/>
    </row>
    <row r="731" spans="15:18" s="4" customFormat="1" ht="15" customHeight="1" x14ac:dyDescent="0.2">
      <c r="O731" s="115"/>
      <c r="P731" s="189"/>
      <c r="Q731" s="115"/>
      <c r="R731" s="103"/>
    </row>
    <row r="732" spans="15:18" s="4" customFormat="1" ht="15" customHeight="1" x14ac:dyDescent="0.2">
      <c r="O732" s="115"/>
      <c r="P732" s="189"/>
      <c r="Q732" s="115"/>
      <c r="R732" s="103"/>
    </row>
    <row r="733" spans="15:18" s="4" customFormat="1" ht="15" customHeight="1" x14ac:dyDescent="0.2">
      <c r="O733" s="115"/>
      <c r="P733" s="189"/>
      <c r="Q733" s="115"/>
      <c r="R733" s="103"/>
    </row>
    <row r="734" spans="15:18" s="4" customFormat="1" ht="15" customHeight="1" x14ac:dyDescent="0.2">
      <c r="O734" s="115"/>
      <c r="P734" s="189"/>
      <c r="Q734" s="115"/>
      <c r="R734" s="103"/>
    </row>
    <row r="735" spans="15:18" s="4" customFormat="1" ht="15" customHeight="1" x14ac:dyDescent="0.2">
      <c r="O735" s="115"/>
      <c r="P735" s="189"/>
      <c r="Q735" s="115"/>
      <c r="R735" s="103"/>
    </row>
    <row r="736" spans="15:18" s="4" customFormat="1" ht="15" customHeight="1" x14ac:dyDescent="0.2">
      <c r="O736" s="115"/>
      <c r="P736" s="189"/>
      <c r="Q736" s="115"/>
      <c r="R736" s="103"/>
    </row>
    <row r="737" spans="15:18" s="4" customFormat="1" ht="15" customHeight="1" x14ac:dyDescent="0.2">
      <c r="O737" s="115"/>
      <c r="P737" s="189"/>
      <c r="Q737" s="115"/>
      <c r="R737" s="103"/>
    </row>
    <row r="738" spans="15:18" s="4" customFormat="1" ht="15" customHeight="1" x14ac:dyDescent="0.2">
      <c r="O738" s="115"/>
      <c r="P738" s="189"/>
      <c r="Q738" s="115"/>
      <c r="R738" s="103"/>
    </row>
    <row r="739" spans="15:18" s="4" customFormat="1" ht="15" customHeight="1" x14ac:dyDescent="0.2">
      <c r="O739" s="115"/>
      <c r="P739" s="189"/>
      <c r="Q739" s="115"/>
      <c r="R739" s="103"/>
    </row>
    <row r="740" spans="15:18" s="4" customFormat="1" ht="15" customHeight="1" x14ac:dyDescent="0.2">
      <c r="O740" s="115"/>
      <c r="P740" s="189"/>
      <c r="Q740" s="115"/>
      <c r="R740" s="103"/>
    </row>
    <row r="741" spans="15:18" s="4" customFormat="1" ht="15" customHeight="1" x14ac:dyDescent="0.2">
      <c r="O741" s="115"/>
      <c r="P741" s="189"/>
      <c r="Q741" s="115"/>
      <c r="R741" s="103"/>
    </row>
    <row r="742" spans="15:18" s="4" customFormat="1" ht="15" customHeight="1" x14ac:dyDescent="0.2">
      <c r="O742" s="115"/>
      <c r="P742" s="189"/>
      <c r="Q742" s="115"/>
      <c r="R742" s="103"/>
    </row>
    <row r="743" spans="15:18" s="4" customFormat="1" ht="15" customHeight="1" x14ac:dyDescent="0.2">
      <c r="O743" s="115"/>
      <c r="P743" s="189"/>
      <c r="Q743" s="115"/>
      <c r="R743" s="103"/>
    </row>
    <row r="744" spans="15:18" s="4" customFormat="1" ht="15" customHeight="1" x14ac:dyDescent="0.2">
      <c r="O744" s="115"/>
      <c r="P744" s="189"/>
      <c r="Q744" s="115"/>
      <c r="R744" s="103"/>
    </row>
    <row r="745" spans="15:18" s="4" customFormat="1" ht="15" customHeight="1" x14ac:dyDescent="0.2">
      <c r="O745" s="115"/>
      <c r="P745" s="189"/>
      <c r="Q745" s="115"/>
      <c r="R745" s="103"/>
    </row>
    <row r="746" spans="15:18" s="4" customFormat="1" ht="15" customHeight="1" x14ac:dyDescent="0.2">
      <c r="O746" s="115"/>
      <c r="P746" s="189"/>
      <c r="Q746" s="115"/>
      <c r="R746" s="103"/>
    </row>
    <row r="747" spans="15:18" s="4" customFormat="1" ht="15" customHeight="1" x14ac:dyDescent="0.2">
      <c r="O747" s="115"/>
      <c r="P747" s="189"/>
      <c r="Q747" s="115"/>
      <c r="R747" s="103"/>
    </row>
    <row r="748" spans="15:18" s="4" customFormat="1" ht="15" customHeight="1" x14ac:dyDescent="0.2">
      <c r="O748" s="115"/>
      <c r="P748" s="189"/>
      <c r="Q748" s="115"/>
      <c r="R748" s="103"/>
    </row>
    <row r="749" spans="15:18" s="4" customFormat="1" ht="15" customHeight="1" x14ac:dyDescent="0.2">
      <c r="O749" s="115"/>
      <c r="P749" s="189"/>
      <c r="Q749" s="115"/>
      <c r="R749" s="103"/>
    </row>
    <row r="750" spans="15:18" s="4" customFormat="1" ht="15" customHeight="1" x14ac:dyDescent="0.2">
      <c r="O750" s="115"/>
      <c r="P750" s="189"/>
      <c r="Q750" s="115"/>
      <c r="R750" s="103"/>
    </row>
    <row r="751" spans="15:18" s="4" customFormat="1" ht="15" customHeight="1" x14ac:dyDescent="0.2">
      <c r="O751" s="115"/>
      <c r="P751" s="189"/>
      <c r="Q751" s="115"/>
      <c r="R751" s="103"/>
    </row>
    <row r="752" spans="15:18" s="4" customFormat="1" ht="15" customHeight="1" x14ac:dyDescent="0.2">
      <c r="O752" s="115"/>
      <c r="P752" s="189"/>
      <c r="Q752" s="115"/>
      <c r="R752" s="103"/>
    </row>
    <row r="753" spans="15:18" s="4" customFormat="1" ht="15" customHeight="1" x14ac:dyDescent="0.2">
      <c r="O753" s="115"/>
      <c r="P753" s="189"/>
      <c r="Q753" s="115"/>
      <c r="R753" s="103"/>
    </row>
    <row r="754" spans="15:18" s="4" customFormat="1" ht="15" customHeight="1" x14ac:dyDescent="0.2">
      <c r="O754" s="115"/>
      <c r="P754" s="189"/>
      <c r="Q754" s="115"/>
      <c r="R754" s="103"/>
    </row>
    <row r="755" spans="15:18" s="4" customFormat="1" ht="15" customHeight="1" x14ac:dyDescent="0.2">
      <c r="O755" s="115"/>
      <c r="P755" s="189"/>
      <c r="Q755" s="115"/>
      <c r="R755" s="103"/>
    </row>
    <row r="756" spans="15:18" s="4" customFormat="1" ht="15" customHeight="1" x14ac:dyDescent="0.2">
      <c r="O756" s="115"/>
      <c r="P756" s="189"/>
      <c r="Q756" s="115"/>
      <c r="R756" s="103"/>
    </row>
    <row r="757" spans="15:18" s="4" customFormat="1" ht="15" customHeight="1" x14ac:dyDescent="0.2">
      <c r="O757" s="115"/>
      <c r="P757" s="189"/>
      <c r="Q757" s="115"/>
      <c r="R757" s="103"/>
    </row>
    <row r="758" spans="15:18" s="4" customFormat="1" ht="15" customHeight="1" x14ac:dyDescent="0.2">
      <c r="O758" s="115"/>
      <c r="P758" s="189"/>
      <c r="Q758" s="115"/>
      <c r="R758" s="103"/>
    </row>
    <row r="759" spans="15:18" s="4" customFormat="1" ht="15" customHeight="1" x14ac:dyDescent="0.2">
      <c r="O759" s="115"/>
      <c r="P759" s="189"/>
      <c r="Q759" s="115"/>
      <c r="R759" s="103"/>
    </row>
    <row r="760" spans="15:18" s="4" customFormat="1" ht="15" customHeight="1" x14ac:dyDescent="0.2">
      <c r="O760" s="115"/>
      <c r="P760" s="189"/>
      <c r="Q760" s="115"/>
      <c r="R760" s="103"/>
    </row>
    <row r="761" spans="15:18" s="4" customFormat="1" ht="15" customHeight="1" x14ac:dyDescent="0.2">
      <c r="O761" s="115"/>
      <c r="P761" s="189"/>
      <c r="Q761" s="115"/>
      <c r="R761" s="103"/>
    </row>
    <row r="762" spans="15:18" s="4" customFormat="1" ht="15" customHeight="1" x14ac:dyDescent="0.2">
      <c r="O762" s="115"/>
      <c r="P762" s="189"/>
      <c r="Q762" s="115"/>
      <c r="R762" s="103"/>
    </row>
    <row r="763" spans="15:18" s="4" customFormat="1" ht="15" customHeight="1" x14ac:dyDescent="0.2">
      <c r="O763" s="115"/>
      <c r="P763" s="189"/>
      <c r="Q763" s="115"/>
      <c r="R763" s="103"/>
    </row>
    <row r="764" spans="15:18" s="4" customFormat="1" ht="15" customHeight="1" x14ac:dyDescent="0.2">
      <c r="O764" s="115"/>
      <c r="P764" s="189"/>
      <c r="Q764" s="115"/>
      <c r="R764" s="103"/>
    </row>
    <row r="765" spans="15:18" s="4" customFormat="1" ht="15" customHeight="1" x14ac:dyDescent="0.2">
      <c r="O765" s="115"/>
      <c r="P765" s="189"/>
      <c r="Q765" s="115"/>
      <c r="R765" s="103"/>
    </row>
    <row r="766" spans="15:18" s="4" customFormat="1" ht="15" customHeight="1" x14ac:dyDescent="0.2">
      <c r="O766" s="115"/>
      <c r="P766" s="189"/>
      <c r="Q766" s="115"/>
      <c r="R766" s="103"/>
    </row>
    <row r="767" spans="15:18" s="4" customFormat="1" ht="15" customHeight="1" x14ac:dyDescent="0.2">
      <c r="O767" s="115"/>
      <c r="P767" s="189"/>
      <c r="Q767" s="115"/>
      <c r="R767" s="103"/>
    </row>
    <row r="768" spans="15:18" s="4" customFormat="1" ht="15" customHeight="1" x14ac:dyDescent="0.2">
      <c r="O768" s="115"/>
      <c r="P768" s="189"/>
      <c r="Q768" s="115"/>
      <c r="R768" s="103"/>
    </row>
    <row r="769" spans="15:18" s="4" customFormat="1" ht="15" customHeight="1" x14ac:dyDescent="0.2">
      <c r="O769" s="115"/>
      <c r="P769" s="189"/>
      <c r="Q769" s="115"/>
      <c r="R769" s="103"/>
    </row>
    <row r="770" spans="15:18" s="4" customFormat="1" ht="15" customHeight="1" x14ac:dyDescent="0.2">
      <c r="O770" s="115"/>
      <c r="P770" s="189"/>
      <c r="Q770" s="115"/>
      <c r="R770" s="103"/>
    </row>
    <row r="771" spans="15:18" s="4" customFormat="1" ht="15" customHeight="1" x14ac:dyDescent="0.2">
      <c r="O771" s="115"/>
      <c r="P771" s="189"/>
      <c r="Q771" s="115"/>
      <c r="R771" s="103"/>
    </row>
    <row r="772" spans="15:18" s="4" customFormat="1" ht="15" customHeight="1" x14ac:dyDescent="0.2">
      <c r="O772" s="115"/>
      <c r="P772" s="189"/>
      <c r="Q772" s="115"/>
      <c r="R772" s="103"/>
    </row>
    <row r="773" spans="15:18" s="4" customFormat="1" ht="15" customHeight="1" x14ac:dyDescent="0.2">
      <c r="O773" s="115"/>
      <c r="P773" s="189"/>
      <c r="Q773" s="115"/>
      <c r="R773" s="103"/>
    </row>
    <row r="774" spans="15:18" s="4" customFormat="1" ht="15" customHeight="1" x14ac:dyDescent="0.2">
      <c r="O774" s="115"/>
      <c r="P774" s="189"/>
      <c r="Q774" s="115"/>
      <c r="R774" s="103"/>
    </row>
    <row r="775" spans="15:18" s="4" customFormat="1" ht="15" customHeight="1" x14ac:dyDescent="0.2">
      <c r="O775" s="115"/>
      <c r="P775" s="189"/>
      <c r="Q775" s="115"/>
      <c r="R775" s="103"/>
    </row>
    <row r="776" spans="15:18" s="4" customFormat="1" ht="15" customHeight="1" x14ac:dyDescent="0.2">
      <c r="O776" s="115"/>
      <c r="P776" s="189"/>
      <c r="Q776" s="115"/>
      <c r="R776" s="103"/>
    </row>
    <row r="777" spans="15:18" s="4" customFormat="1" ht="15" customHeight="1" x14ac:dyDescent="0.2">
      <c r="O777" s="115"/>
      <c r="P777" s="189"/>
      <c r="Q777" s="115"/>
      <c r="R777" s="103"/>
    </row>
    <row r="778" spans="15:18" s="4" customFormat="1" ht="15" customHeight="1" x14ac:dyDescent="0.2">
      <c r="O778" s="115"/>
      <c r="P778" s="189"/>
      <c r="Q778" s="115"/>
      <c r="R778" s="103"/>
    </row>
    <row r="779" spans="15:18" s="4" customFormat="1" ht="15" customHeight="1" x14ac:dyDescent="0.2">
      <c r="O779" s="115"/>
      <c r="P779" s="189"/>
      <c r="Q779" s="115"/>
      <c r="R779" s="103"/>
    </row>
    <row r="780" spans="15:18" s="4" customFormat="1" ht="15" customHeight="1" x14ac:dyDescent="0.2">
      <c r="O780" s="115"/>
      <c r="P780" s="189"/>
      <c r="Q780" s="115"/>
      <c r="R780" s="103"/>
    </row>
    <row r="781" spans="15:18" s="4" customFormat="1" ht="15" customHeight="1" x14ac:dyDescent="0.2">
      <c r="O781" s="115"/>
      <c r="P781" s="189"/>
      <c r="Q781" s="115"/>
      <c r="R781" s="103"/>
    </row>
    <row r="782" spans="15:18" s="4" customFormat="1" ht="15" customHeight="1" x14ac:dyDescent="0.2">
      <c r="O782" s="115"/>
      <c r="P782" s="189"/>
      <c r="Q782" s="115"/>
      <c r="R782" s="103"/>
    </row>
    <row r="783" spans="15:18" s="4" customFormat="1" ht="15" customHeight="1" x14ac:dyDescent="0.2">
      <c r="O783" s="115"/>
      <c r="P783" s="189"/>
      <c r="Q783" s="115"/>
      <c r="R783" s="103"/>
    </row>
    <row r="784" spans="15:18" s="4" customFormat="1" ht="15" customHeight="1" x14ac:dyDescent="0.2">
      <c r="O784" s="115"/>
      <c r="P784" s="189"/>
      <c r="Q784" s="115"/>
      <c r="R784" s="103"/>
    </row>
    <row r="785" spans="15:18" s="4" customFormat="1" ht="15" customHeight="1" x14ac:dyDescent="0.2">
      <c r="O785" s="115"/>
      <c r="P785" s="189"/>
      <c r="Q785" s="115"/>
      <c r="R785" s="103"/>
    </row>
    <row r="786" spans="15:18" s="4" customFormat="1" ht="15" customHeight="1" x14ac:dyDescent="0.2">
      <c r="O786" s="115"/>
      <c r="P786" s="189"/>
      <c r="Q786" s="115"/>
      <c r="R786" s="103"/>
    </row>
    <row r="787" spans="15:18" s="4" customFormat="1" ht="15" customHeight="1" x14ac:dyDescent="0.2">
      <c r="O787" s="115"/>
      <c r="P787" s="189"/>
      <c r="Q787" s="115"/>
      <c r="R787" s="103"/>
    </row>
    <row r="788" spans="15:18" s="4" customFormat="1" ht="15" customHeight="1" x14ac:dyDescent="0.2">
      <c r="O788" s="115"/>
      <c r="P788" s="189"/>
      <c r="Q788" s="115"/>
      <c r="R788" s="103"/>
    </row>
    <row r="789" spans="15:18" s="4" customFormat="1" ht="15" customHeight="1" x14ac:dyDescent="0.2">
      <c r="O789" s="115"/>
      <c r="P789" s="189"/>
      <c r="Q789" s="115"/>
      <c r="R789" s="103"/>
    </row>
    <row r="790" spans="15:18" s="4" customFormat="1" ht="15" customHeight="1" x14ac:dyDescent="0.2">
      <c r="O790" s="115"/>
      <c r="P790" s="189"/>
      <c r="Q790" s="115"/>
      <c r="R790" s="103"/>
    </row>
    <row r="791" spans="15:18" s="4" customFormat="1" ht="15" customHeight="1" x14ac:dyDescent="0.2">
      <c r="O791" s="115"/>
      <c r="P791" s="189"/>
      <c r="Q791" s="115"/>
      <c r="R791" s="103"/>
    </row>
    <row r="792" spans="15:18" s="4" customFormat="1" ht="15" customHeight="1" x14ac:dyDescent="0.2">
      <c r="O792" s="115"/>
      <c r="P792" s="189"/>
      <c r="Q792" s="115"/>
      <c r="R792" s="103"/>
    </row>
    <row r="793" spans="15:18" s="4" customFormat="1" ht="15" customHeight="1" x14ac:dyDescent="0.2">
      <c r="O793" s="115"/>
      <c r="P793" s="189"/>
      <c r="Q793" s="115"/>
      <c r="R793" s="103"/>
    </row>
    <row r="794" spans="15:18" s="4" customFormat="1" ht="15" customHeight="1" x14ac:dyDescent="0.2">
      <c r="O794" s="115"/>
      <c r="P794" s="189"/>
      <c r="Q794" s="115"/>
      <c r="R794" s="103"/>
    </row>
    <row r="795" spans="15:18" s="4" customFormat="1" ht="15" customHeight="1" x14ac:dyDescent="0.2">
      <c r="O795" s="115"/>
      <c r="P795" s="189"/>
      <c r="Q795" s="115"/>
      <c r="R795" s="103"/>
    </row>
    <row r="796" spans="15:18" s="4" customFormat="1" ht="15" customHeight="1" x14ac:dyDescent="0.2">
      <c r="O796" s="115"/>
      <c r="P796" s="189"/>
      <c r="Q796" s="115"/>
      <c r="R796" s="103"/>
    </row>
    <row r="797" spans="15:18" s="4" customFormat="1" ht="15" customHeight="1" x14ac:dyDescent="0.2">
      <c r="O797" s="115"/>
      <c r="P797" s="189"/>
      <c r="Q797" s="115"/>
      <c r="R797" s="103"/>
    </row>
    <row r="798" spans="15:18" s="4" customFormat="1" ht="15" customHeight="1" x14ac:dyDescent="0.2">
      <c r="O798" s="115"/>
      <c r="P798" s="189"/>
      <c r="Q798" s="115"/>
      <c r="R798" s="103"/>
    </row>
    <row r="799" spans="15:18" s="4" customFormat="1" ht="15" customHeight="1" x14ac:dyDescent="0.2">
      <c r="O799" s="115"/>
      <c r="P799" s="189"/>
      <c r="Q799" s="115"/>
      <c r="R799" s="103"/>
    </row>
    <row r="800" spans="15:18" s="4" customFormat="1" ht="15" customHeight="1" x14ac:dyDescent="0.2">
      <c r="O800" s="115"/>
      <c r="P800" s="189"/>
      <c r="Q800" s="115"/>
      <c r="R800" s="103"/>
    </row>
    <row r="801" spans="15:18" s="4" customFormat="1" ht="15" customHeight="1" x14ac:dyDescent="0.2">
      <c r="O801" s="115"/>
      <c r="P801" s="189"/>
      <c r="Q801" s="115"/>
      <c r="R801" s="103"/>
    </row>
    <row r="802" spans="15:18" s="4" customFormat="1" ht="15" customHeight="1" x14ac:dyDescent="0.2">
      <c r="O802" s="115"/>
      <c r="P802" s="189"/>
      <c r="Q802" s="115"/>
      <c r="R802" s="103"/>
    </row>
    <row r="803" spans="15:18" s="4" customFormat="1" ht="15" customHeight="1" x14ac:dyDescent="0.2">
      <c r="O803" s="115"/>
      <c r="P803" s="189"/>
      <c r="Q803" s="115"/>
      <c r="R803" s="103"/>
    </row>
    <row r="804" spans="15:18" s="4" customFormat="1" ht="15" customHeight="1" x14ac:dyDescent="0.2">
      <c r="O804" s="115"/>
      <c r="P804" s="189"/>
      <c r="Q804" s="115"/>
      <c r="R804" s="103"/>
    </row>
    <row r="805" spans="15:18" s="4" customFormat="1" ht="15" customHeight="1" x14ac:dyDescent="0.2">
      <c r="O805" s="115"/>
      <c r="P805" s="189"/>
      <c r="Q805" s="115"/>
      <c r="R805" s="103"/>
    </row>
    <row r="806" spans="15:18" s="4" customFormat="1" ht="15" customHeight="1" x14ac:dyDescent="0.2">
      <c r="O806" s="115"/>
      <c r="P806" s="189"/>
      <c r="Q806" s="115"/>
      <c r="R806" s="103"/>
    </row>
    <row r="807" spans="15:18" s="4" customFormat="1" ht="15" customHeight="1" x14ac:dyDescent="0.2">
      <c r="O807" s="115"/>
      <c r="P807" s="189"/>
      <c r="Q807" s="115"/>
      <c r="R807" s="103"/>
    </row>
    <row r="808" spans="15:18" s="4" customFormat="1" ht="15" customHeight="1" x14ac:dyDescent="0.2">
      <c r="O808" s="115"/>
      <c r="P808" s="189"/>
      <c r="Q808" s="115"/>
      <c r="R808" s="103"/>
    </row>
    <row r="809" spans="15:18" s="4" customFormat="1" ht="15" customHeight="1" x14ac:dyDescent="0.2">
      <c r="O809" s="115"/>
      <c r="P809" s="189"/>
      <c r="Q809" s="115"/>
      <c r="R809" s="103"/>
    </row>
    <row r="810" spans="15:18" s="4" customFormat="1" ht="15" customHeight="1" x14ac:dyDescent="0.2">
      <c r="O810" s="115"/>
      <c r="P810" s="189"/>
      <c r="Q810" s="115"/>
      <c r="R810" s="103"/>
    </row>
    <row r="811" spans="15:18" s="4" customFormat="1" ht="15" customHeight="1" x14ac:dyDescent="0.2">
      <c r="O811" s="115"/>
      <c r="P811" s="189"/>
      <c r="Q811" s="115"/>
      <c r="R811" s="103"/>
    </row>
    <row r="812" spans="15:18" s="4" customFormat="1" ht="15" customHeight="1" x14ac:dyDescent="0.2">
      <c r="O812" s="115"/>
      <c r="P812" s="189"/>
      <c r="Q812" s="115"/>
      <c r="R812" s="103"/>
    </row>
    <row r="813" spans="15:18" s="4" customFormat="1" ht="15" customHeight="1" x14ac:dyDescent="0.2">
      <c r="O813" s="115"/>
      <c r="P813" s="189"/>
      <c r="Q813" s="115"/>
      <c r="R813" s="103"/>
    </row>
    <row r="814" spans="15:18" s="4" customFormat="1" ht="15" customHeight="1" x14ac:dyDescent="0.2">
      <c r="O814" s="115"/>
      <c r="P814" s="189"/>
      <c r="Q814" s="115"/>
      <c r="R814" s="103"/>
    </row>
    <row r="815" spans="15:18" s="4" customFormat="1" ht="15" customHeight="1" x14ac:dyDescent="0.2">
      <c r="O815" s="115"/>
      <c r="P815" s="189"/>
      <c r="Q815" s="115"/>
      <c r="R815" s="103"/>
    </row>
    <row r="816" spans="15:18" s="4" customFormat="1" ht="15" customHeight="1" x14ac:dyDescent="0.2">
      <c r="O816" s="115"/>
      <c r="P816" s="189"/>
      <c r="Q816" s="115"/>
      <c r="R816" s="103"/>
    </row>
    <row r="817" spans="15:18" s="4" customFormat="1" ht="15" customHeight="1" x14ac:dyDescent="0.2">
      <c r="O817" s="115"/>
      <c r="P817" s="189"/>
      <c r="Q817" s="115"/>
      <c r="R817" s="103"/>
    </row>
    <row r="818" spans="15:18" s="4" customFormat="1" ht="15" customHeight="1" x14ac:dyDescent="0.2">
      <c r="O818" s="115"/>
      <c r="P818" s="189"/>
      <c r="Q818" s="115"/>
      <c r="R818" s="103"/>
    </row>
    <row r="819" spans="15:18" s="4" customFormat="1" ht="15" customHeight="1" x14ac:dyDescent="0.2">
      <c r="O819" s="115"/>
      <c r="P819" s="189"/>
      <c r="Q819" s="115"/>
      <c r="R819" s="103"/>
    </row>
    <row r="820" spans="15:18" s="4" customFormat="1" ht="15" customHeight="1" x14ac:dyDescent="0.2">
      <c r="O820" s="115"/>
      <c r="P820" s="189"/>
      <c r="Q820" s="115"/>
      <c r="R820" s="103"/>
    </row>
    <row r="821" spans="15:18" s="4" customFormat="1" ht="15" customHeight="1" x14ac:dyDescent="0.2">
      <c r="O821" s="115"/>
      <c r="P821" s="189"/>
      <c r="Q821" s="115"/>
      <c r="R821" s="103"/>
    </row>
    <row r="822" spans="15:18" s="4" customFormat="1" ht="15" customHeight="1" x14ac:dyDescent="0.2">
      <c r="O822" s="115"/>
      <c r="P822" s="189"/>
      <c r="Q822" s="115"/>
      <c r="R822" s="103"/>
    </row>
    <row r="823" spans="15:18" s="4" customFormat="1" ht="15" customHeight="1" x14ac:dyDescent="0.2">
      <c r="O823" s="115"/>
      <c r="P823" s="189"/>
      <c r="Q823" s="115"/>
      <c r="R823" s="103"/>
    </row>
    <row r="824" spans="15:18" s="4" customFormat="1" ht="15" customHeight="1" x14ac:dyDescent="0.2">
      <c r="O824" s="115"/>
      <c r="P824" s="189"/>
      <c r="Q824" s="115"/>
      <c r="R824" s="103"/>
    </row>
    <row r="825" spans="15:18" s="4" customFormat="1" ht="15" customHeight="1" x14ac:dyDescent="0.2">
      <c r="O825" s="115"/>
      <c r="P825" s="189"/>
      <c r="Q825" s="115"/>
      <c r="R825" s="103"/>
    </row>
    <row r="826" spans="15:18" s="4" customFormat="1" ht="15" customHeight="1" x14ac:dyDescent="0.2">
      <c r="O826" s="115"/>
      <c r="P826" s="189"/>
      <c r="Q826" s="115"/>
      <c r="R826" s="103"/>
    </row>
    <row r="827" spans="15:18" s="4" customFormat="1" ht="15" customHeight="1" x14ac:dyDescent="0.2">
      <c r="O827" s="115"/>
      <c r="P827" s="189"/>
      <c r="Q827" s="115"/>
      <c r="R827" s="103"/>
    </row>
    <row r="828" spans="15:18" s="4" customFormat="1" ht="15" customHeight="1" x14ac:dyDescent="0.2">
      <c r="O828" s="115"/>
      <c r="P828" s="189"/>
      <c r="Q828" s="115"/>
      <c r="R828" s="103"/>
    </row>
    <row r="829" spans="15:18" s="4" customFormat="1" ht="15" customHeight="1" x14ac:dyDescent="0.2">
      <c r="O829" s="115"/>
      <c r="P829" s="189"/>
      <c r="Q829" s="115"/>
      <c r="R829" s="103"/>
    </row>
    <row r="830" spans="15:18" s="4" customFormat="1" ht="15" customHeight="1" x14ac:dyDescent="0.2">
      <c r="O830" s="115"/>
      <c r="P830" s="189"/>
      <c r="Q830" s="115"/>
      <c r="R830" s="103"/>
    </row>
    <row r="831" spans="15:18" s="4" customFormat="1" ht="15" customHeight="1" x14ac:dyDescent="0.2">
      <c r="O831" s="115"/>
      <c r="P831" s="189"/>
      <c r="Q831" s="115"/>
      <c r="R831" s="103"/>
    </row>
    <row r="832" spans="15:18" s="4" customFormat="1" ht="15" customHeight="1" x14ac:dyDescent="0.2">
      <c r="O832" s="115"/>
      <c r="P832" s="189"/>
      <c r="Q832" s="115"/>
      <c r="R832" s="103"/>
    </row>
    <row r="833" spans="15:18" s="4" customFormat="1" ht="15" customHeight="1" x14ac:dyDescent="0.2">
      <c r="O833" s="115"/>
      <c r="P833" s="189"/>
      <c r="Q833" s="115"/>
      <c r="R833" s="103"/>
    </row>
    <row r="834" spans="15:18" s="4" customFormat="1" ht="15" customHeight="1" x14ac:dyDescent="0.2">
      <c r="O834" s="115"/>
      <c r="P834" s="189"/>
      <c r="Q834" s="115"/>
      <c r="R834" s="103"/>
    </row>
    <row r="835" spans="15:18" s="4" customFormat="1" ht="15" customHeight="1" x14ac:dyDescent="0.2">
      <c r="O835" s="115"/>
      <c r="P835" s="189"/>
      <c r="Q835" s="115"/>
      <c r="R835" s="103"/>
    </row>
    <row r="836" spans="15:18" s="4" customFormat="1" ht="15" customHeight="1" x14ac:dyDescent="0.2">
      <c r="O836" s="115"/>
      <c r="P836" s="189"/>
      <c r="Q836" s="115"/>
      <c r="R836" s="103"/>
    </row>
    <row r="837" spans="15:18" s="4" customFormat="1" ht="15" customHeight="1" x14ac:dyDescent="0.2">
      <c r="O837" s="115"/>
      <c r="P837" s="189"/>
      <c r="Q837" s="115"/>
      <c r="R837" s="103"/>
    </row>
    <row r="838" spans="15:18" s="4" customFormat="1" ht="15" customHeight="1" x14ac:dyDescent="0.2">
      <c r="O838" s="115"/>
      <c r="P838" s="189"/>
      <c r="Q838" s="115"/>
      <c r="R838" s="103"/>
    </row>
    <row r="839" spans="15:18" s="4" customFormat="1" ht="15" customHeight="1" x14ac:dyDescent="0.2">
      <c r="O839" s="115"/>
      <c r="P839" s="189"/>
      <c r="Q839" s="115"/>
      <c r="R839" s="103"/>
    </row>
    <row r="840" spans="15:18" s="4" customFormat="1" ht="15" customHeight="1" x14ac:dyDescent="0.2">
      <c r="O840" s="115"/>
      <c r="P840" s="189"/>
      <c r="Q840" s="115"/>
      <c r="R840" s="103"/>
    </row>
    <row r="841" spans="15:18" s="4" customFormat="1" ht="15" customHeight="1" x14ac:dyDescent="0.2">
      <c r="O841" s="115"/>
      <c r="P841" s="189"/>
      <c r="Q841" s="115"/>
      <c r="R841" s="103"/>
    </row>
    <row r="842" spans="15:18" s="4" customFormat="1" ht="15" customHeight="1" x14ac:dyDescent="0.2">
      <c r="O842" s="115"/>
      <c r="P842" s="189"/>
      <c r="Q842" s="115"/>
      <c r="R842" s="103"/>
    </row>
    <row r="843" spans="15:18" s="4" customFormat="1" ht="15" customHeight="1" x14ac:dyDescent="0.2">
      <c r="O843" s="115"/>
      <c r="P843" s="189"/>
      <c r="Q843" s="115"/>
      <c r="R843" s="103"/>
    </row>
    <row r="844" spans="15:18" s="4" customFormat="1" ht="15" customHeight="1" x14ac:dyDescent="0.2">
      <c r="O844" s="115"/>
      <c r="P844" s="189"/>
      <c r="Q844" s="115"/>
      <c r="R844" s="103"/>
    </row>
    <row r="845" spans="15:18" s="4" customFormat="1" ht="15" customHeight="1" x14ac:dyDescent="0.2">
      <c r="O845" s="115"/>
      <c r="P845" s="189"/>
      <c r="Q845" s="115"/>
      <c r="R845" s="103"/>
    </row>
    <row r="846" spans="15:18" s="4" customFormat="1" ht="15" customHeight="1" x14ac:dyDescent="0.2">
      <c r="O846" s="115"/>
      <c r="P846" s="189"/>
      <c r="Q846" s="115"/>
      <c r="R846" s="103"/>
    </row>
    <row r="847" spans="15:18" s="4" customFormat="1" ht="15" customHeight="1" x14ac:dyDescent="0.2">
      <c r="O847" s="115"/>
      <c r="P847" s="189"/>
      <c r="Q847" s="115"/>
      <c r="R847" s="103"/>
    </row>
    <row r="848" spans="15:18" s="4" customFormat="1" ht="15" customHeight="1" x14ac:dyDescent="0.2">
      <c r="O848" s="115"/>
      <c r="P848" s="189"/>
      <c r="Q848" s="115"/>
      <c r="R848" s="103"/>
    </row>
    <row r="849" spans="15:18" s="4" customFormat="1" ht="15" customHeight="1" x14ac:dyDescent="0.2">
      <c r="O849" s="115"/>
      <c r="P849" s="189"/>
      <c r="Q849" s="115"/>
      <c r="R849" s="103"/>
    </row>
    <row r="850" spans="15:18" s="4" customFormat="1" ht="15" customHeight="1" x14ac:dyDescent="0.2">
      <c r="O850" s="115"/>
      <c r="P850" s="189"/>
      <c r="Q850" s="115"/>
      <c r="R850" s="103"/>
    </row>
    <row r="851" spans="15:18" s="4" customFormat="1" ht="15" customHeight="1" x14ac:dyDescent="0.2">
      <c r="O851" s="115"/>
      <c r="P851" s="189"/>
      <c r="Q851" s="115"/>
      <c r="R851" s="103"/>
    </row>
    <row r="852" spans="15:18" s="4" customFormat="1" ht="15" customHeight="1" x14ac:dyDescent="0.2">
      <c r="O852" s="115"/>
      <c r="P852" s="189"/>
      <c r="Q852" s="115"/>
      <c r="R852" s="103"/>
    </row>
    <row r="853" spans="15:18" s="4" customFormat="1" ht="15" customHeight="1" x14ac:dyDescent="0.2">
      <c r="O853" s="115"/>
      <c r="P853" s="189"/>
      <c r="Q853" s="115"/>
      <c r="R853" s="103"/>
    </row>
    <row r="854" spans="15:18" s="4" customFormat="1" ht="15" customHeight="1" x14ac:dyDescent="0.2">
      <c r="O854" s="115"/>
      <c r="P854" s="189"/>
      <c r="Q854" s="115"/>
      <c r="R854" s="103"/>
    </row>
    <row r="855" spans="15:18" s="4" customFormat="1" ht="15" customHeight="1" x14ac:dyDescent="0.2">
      <c r="O855" s="115"/>
      <c r="P855" s="189"/>
      <c r="Q855" s="115"/>
      <c r="R855" s="103"/>
    </row>
    <row r="856" spans="15:18" s="4" customFormat="1" ht="15" customHeight="1" x14ac:dyDescent="0.2">
      <c r="O856" s="115"/>
      <c r="P856" s="189"/>
      <c r="Q856" s="115"/>
      <c r="R856" s="103"/>
    </row>
    <row r="857" spans="15:18" s="4" customFormat="1" ht="15" customHeight="1" x14ac:dyDescent="0.2">
      <c r="O857" s="115"/>
      <c r="P857" s="189"/>
      <c r="Q857" s="115"/>
      <c r="R857" s="103"/>
    </row>
    <row r="858" spans="15:18" s="4" customFormat="1" ht="15" customHeight="1" x14ac:dyDescent="0.2">
      <c r="O858" s="115"/>
      <c r="P858" s="189"/>
      <c r="Q858" s="115"/>
      <c r="R858" s="103"/>
    </row>
    <row r="859" spans="15:18" s="4" customFormat="1" ht="15" customHeight="1" x14ac:dyDescent="0.2">
      <c r="O859" s="115"/>
      <c r="P859" s="189"/>
      <c r="Q859" s="115"/>
      <c r="R859" s="103"/>
    </row>
    <row r="860" spans="15:18" s="4" customFormat="1" ht="15" customHeight="1" x14ac:dyDescent="0.2">
      <c r="O860" s="115"/>
      <c r="P860" s="189"/>
      <c r="Q860" s="115"/>
      <c r="R860" s="103"/>
    </row>
    <row r="861" spans="15:18" s="4" customFormat="1" ht="15" customHeight="1" x14ac:dyDescent="0.2">
      <c r="O861" s="115"/>
      <c r="P861" s="189"/>
      <c r="Q861" s="115"/>
      <c r="R861" s="103"/>
    </row>
    <row r="862" spans="15:18" s="4" customFormat="1" ht="15" customHeight="1" x14ac:dyDescent="0.2">
      <c r="O862" s="115"/>
      <c r="P862" s="189"/>
      <c r="Q862" s="115"/>
      <c r="R862" s="103"/>
    </row>
    <row r="863" spans="15:18" s="4" customFormat="1" ht="15" customHeight="1" x14ac:dyDescent="0.2">
      <c r="O863" s="115"/>
      <c r="P863" s="189"/>
      <c r="Q863" s="115"/>
      <c r="R863" s="103"/>
    </row>
    <row r="864" spans="15:18" s="4" customFormat="1" ht="15" customHeight="1" x14ac:dyDescent="0.2">
      <c r="O864" s="115"/>
      <c r="P864" s="189"/>
      <c r="Q864" s="115"/>
      <c r="R864" s="103"/>
    </row>
    <row r="865" spans="15:18" s="4" customFormat="1" ht="15" customHeight="1" x14ac:dyDescent="0.2">
      <c r="O865" s="115"/>
      <c r="P865" s="189"/>
      <c r="Q865" s="115"/>
      <c r="R865" s="103"/>
    </row>
    <row r="866" spans="15:18" s="4" customFormat="1" ht="15" customHeight="1" x14ac:dyDescent="0.2">
      <c r="O866" s="115"/>
      <c r="P866" s="189"/>
      <c r="Q866" s="115"/>
      <c r="R866" s="103"/>
    </row>
    <row r="867" spans="15:18" s="4" customFormat="1" ht="15" customHeight="1" x14ac:dyDescent="0.2">
      <c r="O867" s="115"/>
      <c r="P867" s="189"/>
      <c r="Q867" s="115"/>
      <c r="R867" s="103"/>
    </row>
    <row r="868" spans="15:18" s="4" customFormat="1" ht="15" customHeight="1" x14ac:dyDescent="0.2">
      <c r="O868" s="115"/>
      <c r="P868" s="189"/>
      <c r="Q868" s="115"/>
      <c r="R868" s="103"/>
    </row>
    <row r="869" spans="15:18" s="4" customFormat="1" ht="15" customHeight="1" x14ac:dyDescent="0.2">
      <c r="O869" s="115"/>
      <c r="P869" s="189"/>
      <c r="Q869" s="115"/>
      <c r="R869" s="103"/>
    </row>
    <row r="870" spans="15:18" s="4" customFormat="1" ht="15" customHeight="1" x14ac:dyDescent="0.2">
      <c r="O870" s="115"/>
      <c r="P870" s="189"/>
      <c r="Q870" s="115"/>
      <c r="R870" s="103"/>
    </row>
    <row r="871" spans="15:18" s="4" customFormat="1" ht="15" customHeight="1" x14ac:dyDescent="0.2">
      <c r="O871" s="115"/>
      <c r="P871" s="189"/>
      <c r="Q871" s="115"/>
      <c r="R871" s="103"/>
    </row>
    <row r="872" spans="15:18" s="4" customFormat="1" ht="15" customHeight="1" x14ac:dyDescent="0.2">
      <c r="O872" s="115"/>
      <c r="P872" s="189"/>
      <c r="Q872" s="115"/>
      <c r="R872" s="103"/>
    </row>
    <row r="873" spans="15:18" s="4" customFormat="1" ht="15" customHeight="1" x14ac:dyDescent="0.2">
      <c r="O873" s="115"/>
      <c r="P873" s="189"/>
      <c r="Q873" s="115"/>
      <c r="R873" s="103"/>
    </row>
    <row r="874" spans="15:18" s="4" customFormat="1" ht="15" customHeight="1" x14ac:dyDescent="0.2">
      <c r="O874" s="115"/>
      <c r="P874" s="189"/>
      <c r="Q874" s="115"/>
      <c r="R874" s="103"/>
    </row>
    <row r="875" spans="15:18" s="4" customFormat="1" ht="15" customHeight="1" x14ac:dyDescent="0.2">
      <c r="O875" s="115"/>
      <c r="P875" s="189"/>
      <c r="Q875" s="115"/>
      <c r="R875" s="103"/>
    </row>
    <row r="876" spans="15:18" s="4" customFormat="1" ht="15" customHeight="1" x14ac:dyDescent="0.2">
      <c r="O876" s="115"/>
      <c r="P876" s="189"/>
      <c r="Q876" s="115"/>
      <c r="R876" s="103"/>
    </row>
    <row r="877" spans="15:18" s="4" customFormat="1" ht="15" customHeight="1" x14ac:dyDescent="0.2">
      <c r="O877" s="115"/>
      <c r="P877" s="189"/>
      <c r="Q877" s="115"/>
      <c r="R877" s="103"/>
    </row>
    <row r="878" spans="15:18" s="4" customFormat="1" ht="15" customHeight="1" x14ac:dyDescent="0.2">
      <c r="O878" s="115"/>
      <c r="P878" s="189"/>
      <c r="Q878" s="115"/>
      <c r="R878" s="103"/>
    </row>
    <row r="879" spans="15:18" s="4" customFormat="1" ht="15" customHeight="1" x14ac:dyDescent="0.2">
      <c r="O879" s="115"/>
      <c r="P879" s="189"/>
      <c r="Q879" s="115"/>
      <c r="R879" s="103"/>
    </row>
    <row r="880" spans="15:18" s="4" customFormat="1" ht="15" customHeight="1" x14ac:dyDescent="0.2">
      <c r="O880" s="115"/>
      <c r="P880" s="189"/>
      <c r="Q880" s="115"/>
      <c r="R880" s="103"/>
    </row>
    <row r="881" spans="15:18" s="4" customFormat="1" ht="15" customHeight="1" x14ac:dyDescent="0.2">
      <c r="O881" s="115"/>
      <c r="P881" s="189"/>
      <c r="Q881" s="115"/>
      <c r="R881" s="103"/>
    </row>
    <row r="882" spans="15:18" s="4" customFormat="1" ht="15" customHeight="1" x14ac:dyDescent="0.2">
      <c r="O882" s="115"/>
      <c r="P882" s="189"/>
      <c r="Q882" s="115"/>
      <c r="R882" s="103"/>
    </row>
    <row r="883" spans="15:18" s="4" customFormat="1" ht="15" customHeight="1" x14ac:dyDescent="0.2">
      <c r="O883" s="115"/>
      <c r="P883" s="189"/>
      <c r="Q883" s="115"/>
      <c r="R883" s="103"/>
    </row>
    <row r="884" spans="15:18" s="4" customFormat="1" ht="15" customHeight="1" x14ac:dyDescent="0.2">
      <c r="O884" s="115"/>
      <c r="P884" s="189"/>
      <c r="Q884" s="115"/>
      <c r="R884" s="103"/>
    </row>
    <row r="885" spans="15:18" s="4" customFormat="1" ht="15" customHeight="1" x14ac:dyDescent="0.2">
      <c r="O885" s="115"/>
      <c r="P885" s="189"/>
      <c r="Q885" s="115"/>
      <c r="R885" s="103"/>
    </row>
    <row r="886" spans="15:18" s="4" customFormat="1" ht="15" customHeight="1" x14ac:dyDescent="0.2">
      <c r="O886" s="115"/>
      <c r="P886" s="189"/>
      <c r="Q886" s="115"/>
      <c r="R886" s="103"/>
    </row>
    <row r="887" spans="15:18" s="4" customFormat="1" ht="15" customHeight="1" x14ac:dyDescent="0.2">
      <c r="O887" s="115"/>
      <c r="P887" s="189"/>
      <c r="Q887" s="115"/>
      <c r="R887" s="103"/>
    </row>
    <row r="888" spans="15:18" s="4" customFormat="1" ht="15" customHeight="1" x14ac:dyDescent="0.2">
      <c r="O888" s="115"/>
      <c r="P888" s="189"/>
      <c r="Q888" s="115"/>
      <c r="R888" s="103"/>
    </row>
    <row r="889" spans="15:18" s="4" customFormat="1" ht="15" customHeight="1" x14ac:dyDescent="0.2">
      <c r="O889" s="115"/>
      <c r="P889" s="189"/>
      <c r="Q889" s="115"/>
      <c r="R889" s="103"/>
    </row>
    <row r="890" spans="15:18" s="4" customFormat="1" ht="15" customHeight="1" x14ac:dyDescent="0.2">
      <c r="O890" s="115"/>
      <c r="P890" s="189"/>
      <c r="Q890" s="115"/>
      <c r="R890" s="103"/>
    </row>
    <row r="891" spans="15:18" s="4" customFormat="1" ht="15" customHeight="1" x14ac:dyDescent="0.2">
      <c r="O891" s="115"/>
      <c r="P891" s="189"/>
      <c r="Q891" s="115"/>
      <c r="R891" s="103"/>
    </row>
    <row r="892" spans="15:18" s="4" customFormat="1" ht="15" customHeight="1" x14ac:dyDescent="0.2">
      <c r="O892" s="115"/>
      <c r="P892" s="189"/>
      <c r="Q892" s="115"/>
      <c r="R892" s="103"/>
    </row>
    <row r="893" spans="15:18" s="4" customFormat="1" ht="15" customHeight="1" x14ac:dyDescent="0.2">
      <c r="O893" s="115"/>
      <c r="P893" s="189"/>
      <c r="Q893" s="115"/>
      <c r="R893" s="103"/>
    </row>
    <row r="894" spans="15:18" s="4" customFormat="1" ht="15" customHeight="1" x14ac:dyDescent="0.2">
      <c r="O894" s="115"/>
      <c r="P894" s="189"/>
      <c r="Q894" s="115"/>
      <c r="R894" s="103"/>
    </row>
    <row r="895" spans="15:18" s="4" customFormat="1" ht="15" customHeight="1" x14ac:dyDescent="0.2">
      <c r="O895" s="115"/>
      <c r="P895" s="189"/>
      <c r="Q895" s="115"/>
      <c r="R895" s="103"/>
    </row>
    <row r="896" spans="15:18" s="4" customFormat="1" ht="15" customHeight="1" x14ac:dyDescent="0.2">
      <c r="O896" s="115"/>
      <c r="P896" s="189"/>
      <c r="Q896" s="115"/>
      <c r="R896" s="103"/>
    </row>
    <row r="897" spans="15:18" s="4" customFormat="1" ht="15" customHeight="1" x14ac:dyDescent="0.2">
      <c r="O897" s="115"/>
      <c r="P897" s="189"/>
      <c r="Q897" s="115"/>
      <c r="R897" s="103"/>
    </row>
    <row r="898" spans="15:18" s="4" customFormat="1" ht="15" customHeight="1" x14ac:dyDescent="0.2">
      <c r="O898" s="115"/>
      <c r="P898" s="189"/>
      <c r="Q898" s="115"/>
      <c r="R898" s="103"/>
    </row>
    <row r="899" spans="15:18" s="4" customFormat="1" ht="15" customHeight="1" x14ac:dyDescent="0.2">
      <c r="O899" s="115"/>
      <c r="P899" s="189"/>
      <c r="Q899" s="115"/>
      <c r="R899" s="103"/>
    </row>
    <row r="900" spans="15:18" s="4" customFormat="1" ht="15" customHeight="1" x14ac:dyDescent="0.2">
      <c r="O900" s="115"/>
      <c r="P900" s="189"/>
      <c r="Q900" s="115"/>
      <c r="R900" s="103"/>
    </row>
    <row r="901" spans="15:18" s="4" customFormat="1" ht="15" customHeight="1" x14ac:dyDescent="0.2">
      <c r="O901" s="115"/>
      <c r="P901" s="189"/>
      <c r="Q901" s="115"/>
      <c r="R901" s="103"/>
    </row>
    <row r="902" spans="15:18" s="4" customFormat="1" ht="15" customHeight="1" x14ac:dyDescent="0.2">
      <c r="O902" s="115"/>
      <c r="P902" s="189"/>
      <c r="Q902" s="115"/>
      <c r="R902" s="103"/>
    </row>
    <row r="903" spans="15:18" s="4" customFormat="1" ht="15" customHeight="1" x14ac:dyDescent="0.2">
      <c r="O903" s="115"/>
      <c r="P903" s="189"/>
      <c r="Q903" s="115"/>
      <c r="R903" s="103"/>
    </row>
    <row r="904" spans="15:18" s="4" customFormat="1" ht="15" customHeight="1" x14ac:dyDescent="0.2">
      <c r="O904" s="115"/>
      <c r="P904" s="189"/>
      <c r="Q904" s="115"/>
      <c r="R904" s="103"/>
    </row>
    <row r="905" spans="15:18" s="4" customFormat="1" ht="15" customHeight="1" x14ac:dyDescent="0.2">
      <c r="O905" s="115"/>
      <c r="P905" s="189"/>
      <c r="Q905" s="115"/>
      <c r="R905" s="103"/>
    </row>
    <row r="906" spans="15:18" s="4" customFormat="1" ht="15" customHeight="1" x14ac:dyDescent="0.2">
      <c r="O906" s="115"/>
      <c r="P906" s="189"/>
      <c r="Q906" s="115"/>
      <c r="R906" s="103"/>
    </row>
    <row r="907" spans="15:18" s="4" customFormat="1" ht="15" customHeight="1" x14ac:dyDescent="0.2">
      <c r="O907" s="115"/>
      <c r="P907" s="189"/>
      <c r="Q907" s="115"/>
      <c r="R907" s="103"/>
    </row>
    <row r="908" spans="15:18" s="4" customFormat="1" ht="15" customHeight="1" x14ac:dyDescent="0.2">
      <c r="O908" s="115"/>
      <c r="P908" s="189"/>
      <c r="Q908" s="115"/>
      <c r="R908" s="103"/>
    </row>
    <row r="909" spans="15:18" s="4" customFormat="1" ht="15" customHeight="1" x14ac:dyDescent="0.2">
      <c r="O909" s="115"/>
      <c r="P909" s="189"/>
      <c r="Q909" s="115"/>
      <c r="R909" s="103"/>
    </row>
    <row r="910" spans="15:18" s="4" customFormat="1" ht="15" customHeight="1" x14ac:dyDescent="0.2">
      <c r="O910" s="115"/>
      <c r="P910" s="189"/>
      <c r="Q910" s="115"/>
      <c r="R910" s="103"/>
    </row>
    <row r="911" spans="15:18" s="4" customFormat="1" ht="15" customHeight="1" x14ac:dyDescent="0.2">
      <c r="O911" s="115"/>
      <c r="P911" s="189"/>
      <c r="Q911" s="115"/>
      <c r="R911" s="103"/>
    </row>
    <row r="912" spans="15:18" s="4" customFormat="1" ht="15" customHeight="1" x14ac:dyDescent="0.2">
      <c r="O912" s="115"/>
      <c r="P912" s="189"/>
      <c r="Q912" s="115"/>
      <c r="R912" s="103"/>
    </row>
    <row r="913" spans="15:18" s="4" customFormat="1" ht="15" customHeight="1" x14ac:dyDescent="0.2">
      <c r="O913" s="115"/>
      <c r="P913" s="189"/>
      <c r="Q913" s="115"/>
      <c r="R913" s="103"/>
    </row>
    <row r="914" spans="15:18" s="4" customFormat="1" ht="15" customHeight="1" x14ac:dyDescent="0.2">
      <c r="O914" s="115"/>
      <c r="P914" s="189"/>
      <c r="Q914" s="115"/>
      <c r="R914" s="103"/>
    </row>
    <row r="915" spans="15:18" s="4" customFormat="1" ht="15" customHeight="1" x14ac:dyDescent="0.2">
      <c r="O915" s="115"/>
      <c r="P915" s="189"/>
      <c r="Q915" s="115"/>
      <c r="R915" s="103"/>
    </row>
    <row r="916" spans="15:18" s="4" customFormat="1" ht="15" customHeight="1" x14ac:dyDescent="0.2">
      <c r="O916" s="115"/>
      <c r="P916" s="189"/>
      <c r="Q916" s="115"/>
      <c r="R916" s="103"/>
    </row>
    <row r="917" spans="15:18" s="4" customFormat="1" ht="15" customHeight="1" x14ac:dyDescent="0.2">
      <c r="O917" s="115"/>
      <c r="P917" s="189"/>
      <c r="Q917" s="115"/>
      <c r="R917" s="103"/>
    </row>
    <row r="918" spans="15:18" s="4" customFormat="1" ht="15" customHeight="1" x14ac:dyDescent="0.2">
      <c r="O918" s="115"/>
      <c r="P918" s="189"/>
      <c r="Q918" s="115"/>
      <c r="R918" s="103"/>
    </row>
    <row r="919" spans="15:18" s="4" customFormat="1" ht="15" customHeight="1" x14ac:dyDescent="0.2">
      <c r="O919" s="115"/>
      <c r="P919" s="189"/>
      <c r="Q919" s="115"/>
      <c r="R919" s="103"/>
    </row>
    <row r="920" spans="15:18" s="4" customFormat="1" ht="15" customHeight="1" x14ac:dyDescent="0.2">
      <c r="O920" s="115"/>
      <c r="P920" s="189"/>
      <c r="Q920" s="115"/>
      <c r="R920" s="103"/>
    </row>
    <row r="921" spans="15:18" s="4" customFormat="1" ht="15" customHeight="1" x14ac:dyDescent="0.2">
      <c r="O921" s="115"/>
      <c r="P921" s="189"/>
      <c r="Q921" s="115"/>
      <c r="R921" s="103"/>
    </row>
    <row r="922" spans="15:18" s="4" customFormat="1" ht="15" customHeight="1" x14ac:dyDescent="0.2">
      <c r="O922" s="115"/>
      <c r="P922" s="189"/>
      <c r="Q922" s="115"/>
      <c r="R922" s="103"/>
    </row>
    <row r="923" spans="15:18" s="4" customFormat="1" ht="15" customHeight="1" x14ac:dyDescent="0.2">
      <c r="O923" s="115"/>
      <c r="P923" s="189"/>
      <c r="Q923" s="115"/>
      <c r="R923" s="103"/>
    </row>
    <row r="924" spans="15:18" s="4" customFormat="1" ht="15" customHeight="1" x14ac:dyDescent="0.2">
      <c r="O924" s="115"/>
      <c r="P924" s="189"/>
      <c r="Q924" s="115"/>
      <c r="R924" s="103"/>
    </row>
    <row r="925" spans="15:18" s="4" customFormat="1" ht="15" customHeight="1" x14ac:dyDescent="0.2">
      <c r="O925" s="115"/>
      <c r="P925" s="189"/>
      <c r="Q925" s="115"/>
      <c r="R925" s="103"/>
    </row>
    <row r="926" spans="15:18" s="4" customFormat="1" ht="15" customHeight="1" x14ac:dyDescent="0.2">
      <c r="O926" s="115"/>
      <c r="P926" s="189"/>
      <c r="Q926" s="115"/>
      <c r="R926" s="103"/>
    </row>
    <row r="927" spans="15:18" s="4" customFormat="1" ht="15" customHeight="1" x14ac:dyDescent="0.2">
      <c r="O927" s="115"/>
      <c r="P927" s="189"/>
      <c r="Q927" s="115"/>
      <c r="R927" s="103"/>
    </row>
    <row r="928" spans="15:18" s="4" customFormat="1" ht="15" customHeight="1" x14ac:dyDescent="0.2">
      <c r="O928" s="115"/>
      <c r="P928" s="189"/>
      <c r="Q928" s="115"/>
      <c r="R928" s="103"/>
    </row>
    <row r="929" spans="15:18" s="4" customFormat="1" ht="15" customHeight="1" x14ac:dyDescent="0.2">
      <c r="O929" s="115"/>
      <c r="P929" s="189"/>
      <c r="Q929" s="115"/>
      <c r="R929" s="103"/>
    </row>
    <row r="930" spans="15:18" s="4" customFormat="1" ht="15" customHeight="1" x14ac:dyDescent="0.2">
      <c r="O930" s="115"/>
      <c r="P930" s="189"/>
      <c r="Q930" s="115"/>
      <c r="R930" s="103"/>
    </row>
    <row r="931" spans="15:18" s="4" customFormat="1" ht="15" customHeight="1" x14ac:dyDescent="0.2">
      <c r="O931" s="115"/>
      <c r="P931" s="189"/>
      <c r="Q931" s="115"/>
      <c r="R931" s="103"/>
    </row>
    <row r="932" spans="15:18" s="4" customFormat="1" ht="15" customHeight="1" x14ac:dyDescent="0.2">
      <c r="O932" s="115"/>
      <c r="P932" s="189"/>
      <c r="Q932" s="115"/>
      <c r="R932" s="103"/>
    </row>
    <row r="933" spans="15:18" s="4" customFormat="1" ht="15" customHeight="1" x14ac:dyDescent="0.2">
      <c r="O933" s="115"/>
      <c r="P933" s="189"/>
      <c r="Q933" s="115"/>
      <c r="R933" s="103"/>
    </row>
    <row r="934" spans="15:18" s="4" customFormat="1" ht="15" customHeight="1" x14ac:dyDescent="0.2">
      <c r="O934" s="115"/>
      <c r="P934" s="189"/>
      <c r="Q934" s="115"/>
      <c r="R934" s="103"/>
    </row>
    <row r="935" spans="15:18" s="4" customFormat="1" ht="15" customHeight="1" x14ac:dyDescent="0.2">
      <c r="O935" s="115"/>
      <c r="P935" s="189"/>
      <c r="Q935" s="115"/>
      <c r="R935" s="103"/>
    </row>
    <row r="936" spans="15:18" s="4" customFormat="1" ht="15" customHeight="1" x14ac:dyDescent="0.2">
      <c r="O936" s="115"/>
      <c r="P936" s="189"/>
      <c r="Q936" s="115"/>
      <c r="R936" s="103"/>
    </row>
    <row r="937" spans="15:18" s="4" customFormat="1" ht="15" customHeight="1" x14ac:dyDescent="0.2">
      <c r="O937" s="115"/>
      <c r="P937" s="189"/>
      <c r="Q937" s="115"/>
      <c r="R937" s="103"/>
    </row>
    <row r="938" spans="15:18" s="4" customFormat="1" ht="15" customHeight="1" x14ac:dyDescent="0.2">
      <c r="O938" s="115"/>
      <c r="P938" s="189"/>
      <c r="Q938" s="115"/>
      <c r="R938" s="103"/>
    </row>
    <row r="939" spans="15:18" s="4" customFormat="1" ht="15" customHeight="1" x14ac:dyDescent="0.2">
      <c r="O939" s="115"/>
      <c r="P939" s="189"/>
      <c r="Q939" s="115"/>
      <c r="R939" s="103"/>
    </row>
    <row r="940" spans="15:18" s="4" customFormat="1" ht="15" customHeight="1" x14ac:dyDescent="0.2">
      <c r="O940" s="115"/>
      <c r="P940" s="189"/>
      <c r="Q940" s="115"/>
      <c r="R940" s="103"/>
    </row>
    <row r="941" spans="15:18" s="4" customFormat="1" ht="15" customHeight="1" x14ac:dyDescent="0.2">
      <c r="O941" s="115"/>
      <c r="P941" s="189"/>
      <c r="Q941" s="115"/>
      <c r="R941" s="103"/>
    </row>
    <row r="942" spans="15:18" s="4" customFormat="1" ht="15" customHeight="1" x14ac:dyDescent="0.2">
      <c r="O942" s="115"/>
      <c r="P942" s="189"/>
      <c r="Q942" s="115"/>
      <c r="R942" s="103"/>
    </row>
    <row r="943" spans="15:18" s="4" customFormat="1" ht="15" customHeight="1" x14ac:dyDescent="0.2">
      <c r="O943" s="115"/>
      <c r="P943" s="189"/>
      <c r="Q943" s="115"/>
      <c r="R943" s="103"/>
    </row>
    <row r="944" spans="15:18" s="4" customFormat="1" ht="15" customHeight="1" x14ac:dyDescent="0.2">
      <c r="O944" s="115"/>
      <c r="P944" s="189"/>
      <c r="Q944" s="115"/>
      <c r="R944" s="103"/>
    </row>
    <row r="945" spans="15:18" s="4" customFormat="1" ht="15" customHeight="1" x14ac:dyDescent="0.2">
      <c r="O945" s="115"/>
      <c r="P945" s="189"/>
      <c r="Q945" s="115"/>
      <c r="R945" s="103"/>
    </row>
    <row r="946" spans="15:18" s="4" customFormat="1" ht="15" customHeight="1" x14ac:dyDescent="0.2">
      <c r="O946" s="115"/>
      <c r="P946" s="189"/>
      <c r="Q946" s="115"/>
      <c r="R946" s="103"/>
    </row>
    <row r="947" spans="15:18" s="4" customFormat="1" ht="15" customHeight="1" x14ac:dyDescent="0.2">
      <c r="O947" s="115"/>
      <c r="P947" s="189"/>
      <c r="Q947" s="115"/>
      <c r="R947" s="103"/>
    </row>
    <row r="948" spans="15:18" s="4" customFormat="1" ht="15" customHeight="1" x14ac:dyDescent="0.2">
      <c r="O948" s="115"/>
      <c r="P948" s="189"/>
      <c r="Q948" s="115"/>
      <c r="R948" s="103"/>
    </row>
    <row r="949" spans="15:18" s="4" customFormat="1" ht="15" customHeight="1" x14ac:dyDescent="0.2">
      <c r="O949" s="115"/>
      <c r="P949" s="189"/>
      <c r="Q949" s="115"/>
      <c r="R949" s="103"/>
    </row>
    <row r="950" spans="15:18" s="4" customFormat="1" ht="15" customHeight="1" x14ac:dyDescent="0.2">
      <c r="O950" s="115"/>
      <c r="P950" s="189"/>
      <c r="Q950" s="115"/>
      <c r="R950" s="103"/>
    </row>
    <row r="951" spans="15:18" s="4" customFormat="1" ht="15" customHeight="1" x14ac:dyDescent="0.2">
      <c r="O951" s="115"/>
      <c r="P951" s="189"/>
      <c r="Q951" s="115"/>
      <c r="R951" s="103"/>
    </row>
    <row r="952" spans="15:18" s="4" customFormat="1" ht="15" customHeight="1" x14ac:dyDescent="0.2">
      <c r="O952" s="115"/>
      <c r="P952" s="189"/>
      <c r="Q952" s="115"/>
      <c r="R952" s="103"/>
    </row>
    <row r="953" spans="15:18" s="4" customFormat="1" ht="15" customHeight="1" x14ac:dyDescent="0.2">
      <c r="O953" s="115"/>
      <c r="P953" s="189"/>
      <c r="Q953" s="115"/>
      <c r="R953" s="103"/>
    </row>
    <row r="954" spans="15:18" s="4" customFormat="1" ht="15" customHeight="1" x14ac:dyDescent="0.2">
      <c r="O954" s="115"/>
      <c r="P954" s="189"/>
      <c r="Q954" s="115"/>
      <c r="R954" s="103"/>
    </row>
    <row r="955" spans="15:18" s="4" customFormat="1" ht="15" customHeight="1" x14ac:dyDescent="0.2">
      <c r="O955" s="115"/>
      <c r="P955" s="189"/>
      <c r="Q955" s="115"/>
      <c r="R955" s="103"/>
    </row>
    <row r="956" spans="15:18" s="4" customFormat="1" ht="15" customHeight="1" x14ac:dyDescent="0.2">
      <c r="O956" s="115"/>
      <c r="P956" s="189"/>
      <c r="Q956" s="115"/>
      <c r="R956" s="103"/>
    </row>
    <row r="957" spans="15:18" s="4" customFormat="1" ht="15" customHeight="1" x14ac:dyDescent="0.2">
      <c r="O957" s="115"/>
      <c r="P957" s="189"/>
      <c r="Q957" s="115"/>
      <c r="R957" s="103"/>
    </row>
    <row r="958" spans="15:18" s="4" customFormat="1" ht="15" customHeight="1" x14ac:dyDescent="0.2">
      <c r="O958" s="115"/>
      <c r="P958" s="189"/>
      <c r="Q958" s="115"/>
      <c r="R958" s="103"/>
    </row>
    <row r="959" spans="15:18" s="4" customFormat="1" ht="15" customHeight="1" x14ac:dyDescent="0.2">
      <c r="O959" s="115"/>
      <c r="P959" s="189"/>
      <c r="Q959" s="115"/>
      <c r="R959" s="103"/>
    </row>
    <row r="960" spans="15:18" s="4" customFormat="1" ht="15" customHeight="1" x14ac:dyDescent="0.2">
      <c r="O960" s="115"/>
      <c r="P960" s="189"/>
      <c r="Q960" s="115"/>
      <c r="R960" s="103"/>
    </row>
    <row r="961" spans="15:18" s="4" customFormat="1" ht="15" customHeight="1" x14ac:dyDescent="0.2">
      <c r="O961" s="115"/>
      <c r="P961" s="189"/>
      <c r="Q961" s="115"/>
      <c r="R961" s="103"/>
    </row>
    <row r="962" spans="15:18" s="4" customFormat="1" ht="15" customHeight="1" x14ac:dyDescent="0.2">
      <c r="O962" s="115"/>
      <c r="P962" s="189"/>
      <c r="Q962" s="115"/>
      <c r="R962" s="103"/>
    </row>
    <row r="963" spans="15:18" s="4" customFormat="1" ht="15" customHeight="1" x14ac:dyDescent="0.2">
      <c r="O963" s="115"/>
      <c r="P963" s="189"/>
      <c r="Q963" s="115"/>
      <c r="R963" s="103"/>
    </row>
    <row r="964" spans="15:18" s="4" customFormat="1" ht="15" customHeight="1" x14ac:dyDescent="0.2">
      <c r="O964" s="115"/>
      <c r="P964" s="189"/>
      <c r="Q964" s="115"/>
      <c r="R964" s="103"/>
    </row>
    <row r="965" spans="15:18" s="4" customFormat="1" ht="15" customHeight="1" x14ac:dyDescent="0.2">
      <c r="O965" s="115"/>
      <c r="P965" s="189"/>
      <c r="Q965" s="115"/>
      <c r="R965" s="103"/>
    </row>
    <row r="966" spans="15:18" s="4" customFormat="1" ht="15" customHeight="1" x14ac:dyDescent="0.2">
      <c r="O966" s="115"/>
      <c r="P966" s="189"/>
      <c r="Q966" s="115"/>
      <c r="R966" s="103"/>
    </row>
    <row r="967" spans="15:18" s="4" customFormat="1" ht="15" customHeight="1" x14ac:dyDescent="0.2">
      <c r="O967" s="115"/>
      <c r="P967" s="189"/>
      <c r="Q967" s="115"/>
      <c r="R967" s="103"/>
    </row>
    <row r="968" spans="15:18" s="4" customFormat="1" ht="15" customHeight="1" x14ac:dyDescent="0.2">
      <c r="O968" s="115"/>
      <c r="P968" s="189"/>
      <c r="Q968" s="115"/>
      <c r="R968" s="103"/>
    </row>
    <row r="969" spans="15:18" s="4" customFormat="1" ht="15" customHeight="1" x14ac:dyDescent="0.2">
      <c r="O969" s="115"/>
      <c r="P969" s="189"/>
      <c r="Q969" s="115"/>
      <c r="R969" s="103"/>
    </row>
    <row r="970" spans="15:18" s="4" customFormat="1" ht="15" customHeight="1" x14ac:dyDescent="0.2">
      <c r="O970" s="115"/>
      <c r="P970" s="189"/>
      <c r="Q970" s="115"/>
      <c r="R970" s="103"/>
    </row>
    <row r="971" spans="15:18" s="4" customFormat="1" ht="15" customHeight="1" x14ac:dyDescent="0.2">
      <c r="O971" s="115"/>
      <c r="P971" s="189"/>
      <c r="Q971" s="115"/>
      <c r="R971" s="103"/>
    </row>
    <row r="972" spans="15:18" s="4" customFormat="1" ht="15" customHeight="1" x14ac:dyDescent="0.2">
      <c r="O972" s="115"/>
      <c r="P972" s="189"/>
      <c r="Q972" s="115"/>
      <c r="R972" s="103"/>
    </row>
    <row r="973" spans="15:18" s="4" customFormat="1" ht="15" customHeight="1" x14ac:dyDescent="0.2">
      <c r="O973" s="115"/>
      <c r="P973" s="189"/>
      <c r="Q973" s="115"/>
      <c r="R973" s="103"/>
    </row>
    <row r="974" spans="15:18" s="4" customFormat="1" ht="15" customHeight="1" x14ac:dyDescent="0.2">
      <c r="O974" s="115"/>
      <c r="P974" s="189"/>
      <c r="Q974" s="115"/>
      <c r="R974" s="103"/>
    </row>
    <row r="975" spans="15:18" s="4" customFormat="1" ht="15" customHeight="1" x14ac:dyDescent="0.2">
      <c r="O975" s="115"/>
      <c r="P975" s="189"/>
      <c r="Q975" s="115"/>
      <c r="R975" s="103"/>
    </row>
    <row r="976" spans="15:18" s="4" customFormat="1" ht="15" customHeight="1" x14ac:dyDescent="0.2">
      <c r="O976" s="115"/>
      <c r="P976" s="189"/>
      <c r="Q976" s="115"/>
      <c r="R976" s="103"/>
    </row>
    <row r="977" spans="15:18" s="4" customFormat="1" ht="15" customHeight="1" x14ac:dyDescent="0.2">
      <c r="O977" s="115"/>
      <c r="P977" s="189"/>
      <c r="Q977" s="115"/>
      <c r="R977" s="103"/>
    </row>
    <row r="978" spans="15:18" s="4" customFormat="1" ht="15" customHeight="1" x14ac:dyDescent="0.2">
      <c r="O978" s="115"/>
      <c r="P978" s="189"/>
      <c r="Q978" s="115"/>
      <c r="R978" s="103"/>
    </row>
    <row r="979" spans="15:18" s="4" customFormat="1" ht="15" customHeight="1" x14ac:dyDescent="0.2">
      <c r="O979" s="115"/>
      <c r="P979" s="189"/>
      <c r="Q979" s="115"/>
      <c r="R979" s="103"/>
    </row>
    <row r="980" spans="15:18" s="4" customFormat="1" ht="15" customHeight="1" x14ac:dyDescent="0.2">
      <c r="O980" s="115"/>
      <c r="P980" s="189"/>
      <c r="Q980" s="115"/>
      <c r="R980" s="103"/>
    </row>
    <row r="981" spans="15:18" s="4" customFormat="1" ht="15" customHeight="1" x14ac:dyDescent="0.2">
      <c r="O981" s="115"/>
      <c r="P981" s="189"/>
      <c r="Q981" s="115"/>
      <c r="R981" s="103"/>
    </row>
    <row r="982" spans="15:18" s="4" customFormat="1" ht="15" customHeight="1" x14ac:dyDescent="0.2">
      <c r="O982" s="115"/>
      <c r="P982" s="189"/>
      <c r="Q982" s="115"/>
      <c r="R982" s="103"/>
    </row>
    <row r="983" spans="15:18" s="4" customFormat="1" ht="15" customHeight="1" x14ac:dyDescent="0.2">
      <c r="O983" s="115"/>
      <c r="P983" s="189"/>
      <c r="Q983" s="115"/>
      <c r="R983" s="103"/>
    </row>
    <row r="984" spans="15:18" s="4" customFormat="1" ht="15" customHeight="1" x14ac:dyDescent="0.2">
      <c r="O984" s="115"/>
      <c r="P984" s="189"/>
      <c r="Q984" s="115"/>
      <c r="R984" s="103"/>
    </row>
    <row r="985" spans="15:18" s="4" customFormat="1" ht="15" customHeight="1" x14ac:dyDescent="0.2">
      <c r="O985" s="115"/>
      <c r="P985" s="189"/>
      <c r="Q985" s="115"/>
      <c r="R985" s="103"/>
    </row>
    <row r="986" spans="15:18" s="4" customFormat="1" ht="15" customHeight="1" x14ac:dyDescent="0.2">
      <c r="O986" s="115"/>
      <c r="P986" s="189"/>
      <c r="Q986" s="115"/>
      <c r="R986" s="103"/>
    </row>
    <row r="987" spans="15:18" s="4" customFormat="1" ht="15" customHeight="1" x14ac:dyDescent="0.2">
      <c r="O987" s="115"/>
      <c r="P987" s="189"/>
      <c r="Q987" s="115"/>
      <c r="R987" s="103"/>
    </row>
    <row r="988" spans="15:18" s="4" customFormat="1" ht="15" customHeight="1" x14ac:dyDescent="0.2">
      <c r="O988" s="115"/>
      <c r="P988" s="189"/>
      <c r="Q988" s="115"/>
      <c r="R988" s="103"/>
    </row>
    <row r="989" spans="15:18" s="4" customFormat="1" ht="15" customHeight="1" x14ac:dyDescent="0.2">
      <c r="O989" s="115"/>
      <c r="P989" s="189"/>
      <c r="Q989" s="115"/>
      <c r="R989" s="103"/>
    </row>
    <row r="990" spans="15:18" s="4" customFormat="1" ht="15" customHeight="1" x14ac:dyDescent="0.2">
      <c r="O990" s="115"/>
      <c r="P990" s="189"/>
      <c r="Q990" s="115"/>
      <c r="R990" s="103"/>
    </row>
  </sheetData>
  <sheetProtection algorithmName="SHA-512" hashValue="+4DyZ3XtZceX2Mtvk7I5XnZb/FefMlZe9AYvwsxY1D8LjoWVp2itexj8alKO+UeDX8hEKxrwz4lx2JrvFvx4VQ==" saltValue="JcKEfz+ADpzMLW7YXS9GtA==" spinCount="100000" sheet="1" formatCells="0" formatColumns="0" formatRows="0" sort="0" autoFilter="0"/>
  <mergeCells count="74">
    <mergeCell ref="A121:B121"/>
    <mergeCell ref="A105:B105"/>
    <mergeCell ref="E106:F106"/>
    <mergeCell ref="E107:F107"/>
    <mergeCell ref="E108:F108"/>
    <mergeCell ref="E109:F109"/>
    <mergeCell ref="E110:F110"/>
    <mergeCell ref="E111:F111"/>
    <mergeCell ref="E112:F112"/>
    <mergeCell ref="E116:F116"/>
    <mergeCell ref="E113:F113"/>
    <mergeCell ref="N136:O136"/>
    <mergeCell ref="L102:M102"/>
    <mergeCell ref="L96:M96"/>
    <mergeCell ref="L98:M98"/>
    <mergeCell ref="L100:M100"/>
    <mergeCell ref="B2:C2"/>
    <mergeCell ref="C19:D19"/>
    <mergeCell ref="A10:B16"/>
    <mergeCell ref="A18:B24"/>
    <mergeCell ref="C23:D23"/>
    <mergeCell ref="C24:D24"/>
    <mergeCell ref="C20:D20"/>
    <mergeCell ref="C21:D21"/>
    <mergeCell ref="C22:D22"/>
    <mergeCell ref="C10:D10"/>
    <mergeCell ref="C11:D11"/>
    <mergeCell ref="C12:D12"/>
    <mergeCell ref="C13:D13"/>
    <mergeCell ref="C14:D14"/>
    <mergeCell ref="C15:D15"/>
    <mergeCell ref="C16:D16"/>
    <mergeCell ref="E125:F125"/>
    <mergeCell ref="E126:F126"/>
    <mergeCell ref="E127:F127"/>
    <mergeCell ref="E128:F128"/>
    <mergeCell ref="R2:S2"/>
    <mergeCell ref="R3:S3"/>
    <mergeCell ref="R4:S4"/>
    <mergeCell ref="E117:F117"/>
    <mergeCell ref="E118:F118"/>
    <mergeCell ref="E122:F122"/>
    <mergeCell ref="E123:F123"/>
    <mergeCell ref="E124:F124"/>
    <mergeCell ref="A6:O8"/>
    <mergeCell ref="A26:B29"/>
    <mergeCell ref="L94:M94"/>
    <mergeCell ref="L35:M35"/>
    <mergeCell ref="C142:F142"/>
    <mergeCell ref="G142:J142"/>
    <mergeCell ref="K142:M142"/>
    <mergeCell ref="E131:F131"/>
    <mergeCell ref="C140:F140"/>
    <mergeCell ref="C141:F141"/>
    <mergeCell ref="C131:D131"/>
    <mergeCell ref="C132:D132"/>
    <mergeCell ref="C133:D133"/>
    <mergeCell ref="A139:B139"/>
    <mergeCell ref="C138:F138"/>
    <mergeCell ref="C139:F139"/>
    <mergeCell ref="C130:D130"/>
    <mergeCell ref="C134:D134"/>
    <mergeCell ref="C135:D135"/>
    <mergeCell ref="E132:F132"/>
    <mergeCell ref="E133:F133"/>
    <mergeCell ref="E134:F134"/>
    <mergeCell ref="E135:F135"/>
    <mergeCell ref="E130:F130"/>
    <mergeCell ref="C18:D18"/>
    <mergeCell ref="C29:D29"/>
    <mergeCell ref="A31:S31"/>
    <mergeCell ref="C26:D26"/>
    <mergeCell ref="C27:D27"/>
    <mergeCell ref="C28:D28"/>
  </mergeCells>
  <phoneticPr fontId="2" type="noConversion"/>
  <dataValidations count="15">
    <dataValidation type="list" allowBlank="1" showInputMessage="1" showErrorMessage="1" sqref="C139:F139" xr:uid="{00000000-0002-0000-0700-000005000000}">
      <formula1>$B$149:$B$155</formula1>
    </dataValidation>
    <dataValidation type="list" allowBlank="1" showInputMessage="1" showErrorMessage="1" sqref="C88:C92" xr:uid="{69B65C8C-207C-440C-8DD1-B62C29E8AB0C}">
      <formula1>$F$150:$F$160</formula1>
    </dataValidation>
    <dataValidation type="list" allowBlank="1" showInputMessage="1" showErrorMessage="1" sqref="D107" xr:uid="{88148AFC-7312-492B-9B93-90BB5B0039E0}">
      <formula1>$E$145:$E$148</formula1>
    </dataValidation>
    <dataValidation type="list" allowBlank="1" showInputMessage="1" showErrorMessage="1" sqref="D108" xr:uid="{EF9465CC-EE09-43B7-8A5C-2982E5B9A2D3}">
      <formula1>$F$145:$F$148</formula1>
    </dataValidation>
    <dataValidation type="list" allowBlank="1" showInputMessage="1" showErrorMessage="1" sqref="D109" xr:uid="{F963F14B-2C94-4F99-99DA-8DBA5FB9638A}">
      <formula1>$G$145:$G$148</formula1>
    </dataValidation>
    <dataValidation type="list" allowBlank="1" showInputMessage="1" showErrorMessage="1" sqref="D110" xr:uid="{35DD3E65-F59D-4687-BC17-7740073B7622}">
      <formula1>$H$145:$H$148</formula1>
    </dataValidation>
    <dataValidation type="list" allowBlank="1" showInputMessage="1" showErrorMessage="1" sqref="D111" xr:uid="{4DB9CD4F-5B2D-4DDB-BED4-F40AFE36B1DD}">
      <formula1>$I$145:$I$148</formula1>
    </dataValidation>
    <dataValidation type="list" allowBlank="1" showInputMessage="1" showErrorMessage="1" sqref="D112" xr:uid="{CE7367D0-70F3-46DF-B8C2-0AA186383CEE}">
      <formula1>$J$145:$J$148</formula1>
    </dataValidation>
    <dataValidation type="list" allowBlank="1" showInputMessage="1" showErrorMessage="1" sqref="D117" xr:uid="{C0BBE240-A599-4071-919B-547D7455DA8F}">
      <formula1>$K$145:$K$148</formula1>
    </dataValidation>
    <dataValidation type="list" allowBlank="1" showInputMessage="1" showErrorMessage="1" sqref="S6" xr:uid="{5F143755-AEFE-464C-B51B-CE61AA323BF6}">
      <formula1>$B$198:$B$201</formula1>
    </dataValidation>
    <dataValidation type="list" allowBlank="1" showInputMessage="1" showErrorMessage="1" sqref="C138:F138" xr:uid="{6524FE70-1E79-4E5F-B49E-2C7496CDAD77}">
      <formula1>$B$144:$B$147</formula1>
    </dataValidation>
    <dataValidation type="list" allowBlank="1" showInputMessage="1" showErrorMessage="1" sqref="C141:F141" xr:uid="{B88C8FE2-90C5-4CE1-A847-203EA06513EE}">
      <formula1>$B$169:$B$183</formula1>
    </dataValidation>
    <dataValidation type="list" allowBlank="1" showInputMessage="1" showErrorMessage="1" sqref="C124:C125 C131:D134" xr:uid="{B39EE505-022E-4754-AFDF-1A66F17CFAAB}">
      <formula1>$D$199:$D$201</formula1>
    </dataValidation>
    <dataValidation type="list" allowBlank="1" showInputMessage="1" showErrorMessage="1" sqref="C123" xr:uid="{5272FF0E-63CF-4F1A-8051-6D118A4BB4D2}">
      <formula1>$D$196:$D$198</formula1>
    </dataValidation>
    <dataValidation type="list" allowBlank="1" showInputMessage="1" showErrorMessage="1" sqref="F129:G129" xr:uid="{FCC1C7F9-838F-4E4B-82A6-2D23B1A5903C}">
      <formula1>$D$129:$D$141</formula1>
    </dataValidation>
  </dataValidations>
  <printOptions horizontalCentered="1"/>
  <pageMargins left="0.25" right="0.25" top="0.75" bottom="0.75" header="0.3" footer="0.3"/>
  <pageSetup paperSize="8" scale="44"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119" max="18" man="1"/>
  </rowBreaks>
  <customProperties>
    <customPr name="_pios_id" r:id="rId2"/>
    <customPr name="EpmWorksheetKeyString_GUID" r:id="rId3"/>
  </customProperties>
  <ignoredErrors>
    <ignoredError sqref="O88:O92 F112 R101 R95 O39 O44:O45 O50:O51 O55 O59 O68:O70 O73:O74 O78:O80 O63:O65 R97 R99 F107 F108 F109 F110 F111 O47 O82:O84" unlockedFormula="1"/>
    <ignoredError sqref="R79" formula="1"/>
  </ignoredErrors>
  <drawing r:id="rId4"/>
  <legacyDrawing r:id="rId5"/>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99"/>
    <pageSetUpPr fitToPage="1"/>
  </sheetPr>
  <dimension ref="A1:ABU895"/>
  <sheetViews>
    <sheetView zoomScaleNormal="100" zoomScaleSheetLayoutView="70" workbookViewId="0">
      <selection activeCell="B2" sqref="B2:C2"/>
    </sheetView>
  </sheetViews>
  <sheetFormatPr baseColWidth="10" defaultColWidth="11.42578125" defaultRowHeight="15" customHeight="1" outlineLevelRow="1" x14ac:dyDescent="0.2"/>
  <cols>
    <col min="1" max="1" width="17" style="328" bestFit="1" customWidth="1"/>
    <col min="2" max="2" width="57.140625" style="328" bestFit="1" customWidth="1"/>
    <col min="3" max="3" width="20.42578125" style="328" bestFit="1" customWidth="1"/>
    <col min="4" max="4" width="22.42578125" style="329" customWidth="1"/>
    <col min="5" max="5" width="24.85546875" style="13" customWidth="1"/>
    <col min="6" max="6" width="20.42578125" style="328" bestFit="1" customWidth="1"/>
    <col min="7" max="7" width="20.42578125" style="330" bestFit="1" customWidth="1"/>
    <col min="8" max="8" width="23" style="331" bestFit="1" customWidth="1"/>
    <col min="9" max="9" width="42" style="65" customWidth="1"/>
    <col min="10" max="749" width="11.42578125" style="65"/>
    <col min="750" max="16384" width="11.42578125" style="328"/>
  </cols>
  <sheetData>
    <row r="1" spans="1:17" s="4" customFormat="1" ht="15" customHeight="1" x14ac:dyDescent="0.2">
      <c r="F1" s="5"/>
      <c r="G1" s="382"/>
      <c r="H1" s="241"/>
      <c r="J1" s="312"/>
      <c r="K1" s="312"/>
      <c r="L1" s="313"/>
    </row>
    <row r="2" spans="1:17" s="4" customFormat="1" ht="15" customHeight="1" x14ac:dyDescent="0.2">
      <c r="A2" s="7" t="s">
        <v>528</v>
      </c>
      <c r="B2" s="619"/>
      <c r="C2" s="612"/>
      <c r="H2" s="607" t="s">
        <v>12</v>
      </c>
      <c r="I2" s="616"/>
      <c r="K2" s="382"/>
      <c r="L2" s="382"/>
      <c r="M2" s="382"/>
      <c r="N2" s="382"/>
      <c r="O2" s="382"/>
      <c r="P2" s="382"/>
      <c r="Q2" s="382"/>
    </row>
    <row r="3" spans="1:17" s="4" customFormat="1" ht="15" customHeight="1" x14ac:dyDescent="0.2">
      <c r="B3" s="4" t="s">
        <v>882</v>
      </c>
      <c r="H3" s="607" t="s">
        <v>13</v>
      </c>
      <c r="I3" s="616"/>
      <c r="K3" s="382"/>
      <c r="L3" s="382"/>
      <c r="M3" s="382"/>
      <c r="N3" s="382"/>
      <c r="O3" s="382"/>
      <c r="P3" s="382"/>
      <c r="Q3" s="382"/>
    </row>
    <row r="4" spans="1:17" s="4" customFormat="1" ht="15" customHeight="1" x14ac:dyDescent="0.2">
      <c r="B4" s="4" t="s">
        <v>1216</v>
      </c>
      <c r="H4" s="705" t="s">
        <v>483</v>
      </c>
      <c r="I4" s="616"/>
      <c r="K4" s="382"/>
      <c r="L4" s="382"/>
      <c r="M4" s="382"/>
      <c r="N4" s="382"/>
      <c r="O4" s="382"/>
      <c r="P4" s="382"/>
      <c r="Q4" s="382"/>
    </row>
    <row r="5" spans="1:17" s="4" customFormat="1" ht="15" customHeight="1" x14ac:dyDescent="0.2">
      <c r="H5" s="115"/>
      <c r="I5" s="98"/>
      <c r="K5" s="382"/>
      <c r="L5" s="382"/>
      <c r="M5" s="382"/>
      <c r="N5" s="382"/>
      <c r="O5" s="382"/>
      <c r="P5" s="382"/>
      <c r="Q5" s="382"/>
    </row>
    <row r="6" spans="1:17" s="4" customFormat="1" ht="15" customHeight="1" x14ac:dyDescent="0.2">
      <c r="A6" s="725" t="s">
        <v>967</v>
      </c>
      <c r="B6" s="706"/>
      <c r="C6" s="706"/>
      <c r="D6" s="706"/>
      <c r="E6" s="707"/>
      <c r="H6" s="136" t="s">
        <v>550</v>
      </c>
      <c r="I6" s="471" t="s">
        <v>485</v>
      </c>
      <c r="K6" s="382"/>
      <c r="L6" s="382"/>
      <c r="M6" s="382"/>
      <c r="N6" s="382"/>
      <c r="O6" s="382"/>
      <c r="P6" s="382"/>
      <c r="Q6" s="382"/>
    </row>
    <row r="7" spans="1:17" s="4" customFormat="1" ht="15" customHeight="1" x14ac:dyDescent="0.2">
      <c r="A7" s="726"/>
      <c r="B7" s="708"/>
      <c r="C7" s="708"/>
      <c r="D7" s="708"/>
      <c r="E7" s="709"/>
      <c r="H7" s="314" t="s">
        <v>74</v>
      </c>
      <c r="I7" s="97"/>
      <c r="K7" s="382"/>
      <c r="L7" s="382"/>
      <c r="M7" s="382"/>
      <c r="N7" s="382"/>
      <c r="O7" s="382"/>
      <c r="P7" s="382"/>
      <c r="Q7" s="382"/>
    </row>
    <row r="8" spans="1:17" s="4" customFormat="1" ht="15" customHeight="1" x14ac:dyDescent="0.2">
      <c r="A8" s="727"/>
      <c r="B8" s="710"/>
      <c r="C8" s="710"/>
      <c r="D8" s="710"/>
      <c r="E8" s="711"/>
      <c r="H8" s="314" t="s">
        <v>521</v>
      </c>
      <c r="I8" s="97"/>
      <c r="K8" s="382"/>
      <c r="L8" s="382"/>
      <c r="M8" s="382"/>
      <c r="N8" s="382"/>
      <c r="O8" s="382"/>
      <c r="P8" s="382"/>
      <c r="Q8" s="382"/>
    </row>
    <row r="9" spans="1:17" s="4" customFormat="1" ht="15" customHeight="1" x14ac:dyDescent="0.2">
      <c r="G9" s="7"/>
      <c r="H9" s="165"/>
      <c r="I9" s="98"/>
      <c r="J9" s="15"/>
      <c r="K9" s="382"/>
      <c r="L9" s="382"/>
      <c r="M9" s="382"/>
      <c r="N9" s="382"/>
      <c r="O9" s="382"/>
      <c r="P9" s="382"/>
      <c r="Q9" s="382"/>
    </row>
    <row r="10" spans="1:17" s="4" customFormat="1" ht="15" customHeight="1" x14ac:dyDescent="0.2">
      <c r="D10" s="630" t="s">
        <v>706</v>
      </c>
      <c r="E10" s="684"/>
      <c r="F10" s="630" t="s">
        <v>707</v>
      </c>
      <c r="G10" s="684"/>
      <c r="H10" s="241"/>
      <c r="J10" s="15"/>
      <c r="K10" s="382"/>
      <c r="L10" s="382"/>
      <c r="M10" s="382"/>
      <c r="N10" s="382"/>
      <c r="O10" s="382"/>
      <c r="P10" s="382"/>
      <c r="Q10" s="382"/>
    </row>
    <row r="11" spans="1:17" s="4" customFormat="1" ht="15" customHeight="1" x14ac:dyDescent="0.2">
      <c r="A11" s="630" t="s">
        <v>662</v>
      </c>
      <c r="B11" s="724"/>
      <c r="C11" s="687"/>
      <c r="D11" s="310" t="s">
        <v>708</v>
      </c>
      <c r="E11" s="310" t="s">
        <v>709</v>
      </c>
      <c r="F11" s="310" t="s">
        <v>710</v>
      </c>
      <c r="G11" s="310" t="s">
        <v>711</v>
      </c>
      <c r="H11" s="115"/>
      <c r="J11" s="15"/>
      <c r="K11" s="382"/>
      <c r="L11" s="382"/>
      <c r="M11" s="382"/>
      <c r="N11" s="382"/>
      <c r="O11" s="382"/>
      <c r="P11" s="382"/>
      <c r="Q11" s="382"/>
    </row>
    <row r="12" spans="1:17" s="4" customFormat="1" ht="15" customHeight="1" x14ac:dyDescent="0.2">
      <c r="A12" s="728" t="s">
        <v>857</v>
      </c>
      <c r="B12" s="683"/>
      <c r="C12" s="684"/>
      <c r="D12" s="515"/>
      <c r="E12" s="515"/>
      <c r="F12" s="22" t="s">
        <v>524</v>
      </c>
      <c r="G12" s="22" t="s">
        <v>524</v>
      </c>
      <c r="H12" s="115"/>
      <c r="J12" s="15"/>
      <c r="K12" s="382"/>
      <c r="L12" s="382"/>
      <c r="M12" s="382"/>
      <c r="N12" s="382"/>
      <c r="O12" s="382"/>
      <c r="P12" s="382"/>
      <c r="Q12" s="382"/>
    </row>
    <row r="13" spans="1:17" s="4" customFormat="1" ht="15" customHeight="1" x14ac:dyDescent="0.2">
      <c r="A13" s="728" t="s">
        <v>858</v>
      </c>
      <c r="B13" s="683"/>
      <c r="C13" s="684"/>
      <c r="D13" s="22" t="s">
        <v>524</v>
      </c>
      <c r="E13" s="22" t="s">
        <v>524</v>
      </c>
      <c r="F13" s="515"/>
      <c r="G13" s="515"/>
      <c r="H13" s="115"/>
      <c r="J13" s="185"/>
      <c r="K13" s="382"/>
      <c r="L13" s="382"/>
      <c r="M13" s="382"/>
      <c r="N13" s="382"/>
      <c r="O13" s="382"/>
      <c r="P13" s="382"/>
      <c r="Q13" s="382"/>
    </row>
    <row r="14" spans="1:17" s="4" customFormat="1" ht="15" customHeight="1" x14ac:dyDescent="0.2">
      <c r="A14" s="728" t="s">
        <v>712</v>
      </c>
      <c r="B14" s="683"/>
      <c r="C14" s="684"/>
      <c r="D14" s="515"/>
      <c r="E14" s="515"/>
      <c r="F14" s="515"/>
      <c r="G14" s="515"/>
      <c r="H14" s="115"/>
      <c r="J14" s="107"/>
      <c r="K14" s="382"/>
      <c r="L14" s="382"/>
      <c r="M14" s="382"/>
      <c r="N14" s="382"/>
      <c r="O14" s="382"/>
      <c r="P14" s="382"/>
      <c r="Q14" s="382"/>
    </row>
    <row r="15" spans="1:17" s="4" customFormat="1" ht="15" customHeight="1" x14ac:dyDescent="0.2">
      <c r="A15" s="728" t="s">
        <v>909</v>
      </c>
      <c r="B15" s="683"/>
      <c r="C15" s="684"/>
      <c r="D15" s="515"/>
      <c r="E15" s="515"/>
      <c r="F15" s="515"/>
      <c r="G15" s="515"/>
      <c r="H15" s="115"/>
      <c r="J15" s="107"/>
      <c r="K15" s="382"/>
      <c r="L15" s="382"/>
      <c r="M15" s="382"/>
      <c r="N15" s="382"/>
      <c r="O15" s="382"/>
      <c r="P15" s="382"/>
      <c r="Q15" s="382"/>
    </row>
    <row r="16" spans="1:17" s="4" customFormat="1" ht="15" customHeight="1" x14ac:dyDescent="0.2">
      <c r="A16" s="728" t="s">
        <v>887</v>
      </c>
      <c r="B16" s="683"/>
      <c r="C16" s="684"/>
      <c r="D16" s="515"/>
      <c r="E16" s="515"/>
      <c r="F16" s="515"/>
      <c r="G16" s="515"/>
      <c r="H16" s="115"/>
      <c r="J16" s="15"/>
      <c r="K16" s="382"/>
      <c r="L16" s="382"/>
      <c r="M16" s="382"/>
      <c r="N16" s="382"/>
      <c r="O16" s="382"/>
      <c r="P16" s="382"/>
      <c r="Q16" s="382"/>
    </row>
    <row r="17" spans="1:749" s="4" customFormat="1" ht="15" customHeight="1" x14ac:dyDescent="0.2">
      <c r="A17" s="728" t="s">
        <v>859</v>
      </c>
      <c r="B17" s="683"/>
      <c r="C17" s="684"/>
      <c r="D17" s="515"/>
      <c r="E17" s="515"/>
      <c r="F17" s="515"/>
      <c r="G17" s="515"/>
      <c r="H17" s="115"/>
      <c r="J17" s="15"/>
      <c r="K17" s="382"/>
      <c r="L17" s="382"/>
      <c r="M17" s="382"/>
      <c r="N17" s="382"/>
      <c r="O17" s="382"/>
      <c r="P17" s="382"/>
      <c r="Q17" s="382"/>
    </row>
    <row r="18" spans="1:749" s="4" customFormat="1" ht="15" customHeight="1" x14ac:dyDescent="0.2">
      <c r="A18" s="728" t="s">
        <v>888</v>
      </c>
      <c r="B18" s="683"/>
      <c r="C18" s="684"/>
      <c r="D18" s="515"/>
      <c r="E18" s="515"/>
      <c r="F18" s="515"/>
      <c r="G18" s="515"/>
      <c r="H18" s="115"/>
      <c r="I18" s="98" t="s">
        <v>1144</v>
      </c>
      <c r="J18" s="15"/>
      <c r="K18" s="382"/>
      <c r="L18" s="382"/>
      <c r="M18" s="382"/>
      <c r="N18" s="382"/>
      <c r="O18" s="382"/>
      <c r="P18" s="382"/>
      <c r="Q18" s="382"/>
    </row>
    <row r="19" spans="1:749" s="4" customFormat="1" ht="15" customHeight="1" x14ac:dyDescent="0.2">
      <c r="A19" s="728" t="s">
        <v>908</v>
      </c>
      <c r="B19" s="683"/>
      <c r="C19" s="684"/>
      <c r="D19" s="515"/>
      <c r="E19" s="515"/>
      <c r="F19" s="515"/>
      <c r="G19" s="515"/>
      <c r="H19" s="115"/>
      <c r="I19" s="546" t="s">
        <v>1145</v>
      </c>
      <c r="J19" s="15"/>
      <c r="K19" s="382"/>
      <c r="L19" s="382"/>
      <c r="M19" s="382"/>
      <c r="N19" s="382"/>
      <c r="O19" s="382"/>
      <c r="P19" s="382"/>
      <c r="Q19" s="382"/>
    </row>
    <row r="20" spans="1:749" s="4" customFormat="1" ht="15" customHeight="1" x14ac:dyDescent="0.2">
      <c r="A20" s="728" t="s">
        <v>910</v>
      </c>
      <c r="B20" s="683"/>
      <c r="C20" s="684"/>
      <c r="D20" s="515"/>
      <c r="E20" s="515"/>
      <c r="F20" s="515"/>
      <c r="G20" s="515"/>
      <c r="H20" s="115"/>
      <c r="I20" s="547" t="s">
        <v>1146</v>
      </c>
      <c r="J20" s="15"/>
      <c r="K20" s="382"/>
      <c r="L20" s="382"/>
      <c r="M20" s="382"/>
      <c r="N20" s="382"/>
      <c r="O20" s="382"/>
      <c r="P20" s="382"/>
      <c r="Q20" s="382"/>
    </row>
    <row r="21" spans="1:749" s="13" customFormat="1" ht="15" customHeight="1" x14ac:dyDescent="0.2">
      <c r="A21" s="4"/>
      <c r="B21" s="4"/>
      <c r="C21" s="4"/>
      <c r="D21" s="4"/>
      <c r="E21" s="4"/>
      <c r="F21" s="5"/>
      <c r="G21" s="4"/>
      <c r="H21" s="115"/>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c r="IV21" s="4"/>
      <c r="IW21" s="4"/>
      <c r="IX21" s="4"/>
      <c r="IY21" s="4"/>
      <c r="IZ21" s="4"/>
      <c r="JA21" s="4"/>
      <c r="JB21" s="4"/>
      <c r="JC21" s="4"/>
      <c r="JD21" s="4"/>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c r="LT21" s="4"/>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c r="NB21" s="4"/>
      <c r="NC21" s="4"/>
      <c r="ND21" s="4"/>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c r="OH21" s="4"/>
      <c r="OI21" s="4"/>
      <c r="OJ21" s="4"/>
      <c r="OK21" s="4"/>
      <c r="OL21" s="4"/>
      <c r="OM21" s="4"/>
      <c r="ON21" s="4"/>
      <c r="OO21" s="4"/>
      <c r="OP21" s="4"/>
      <c r="OQ21" s="4"/>
      <c r="OR21" s="4"/>
      <c r="OS21" s="4"/>
      <c r="OT21" s="4"/>
      <c r="OU21" s="4"/>
      <c r="OV21" s="4"/>
      <c r="OW21" s="4"/>
      <c r="OX21" s="4"/>
      <c r="OY21" s="4"/>
      <c r="OZ21" s="4"/>
      <c r="PA21" s="4"/>
      <c r="PB21" s="4"/>
      <c r="PC21" s="4"/>
      <c r="PD21" s="4"/>
      <c r="PE21" s="4"/>
      <c r="PF21" s="4"/>
      <c r="PG21" s="4"/>
      <c r="PH21" s="4"/>
      <c r="PI21" s="4"/>
      <c r="PJ21" s="4"/>
      <c r="PK21" s="4"/>
      <c r="PL21" s="4"/>
      <c r="PM21" s="4"/>
      <c r="PN21" s="4"/>
      <c r="PO21" s="4"/>
      <c r="PP21" s="4"/>
      <c r="PQ21" s="4"/>
      <c r="PR21" s="4"/>
      <c r="PS21" s="4"/>
      <c r="PT21" s="4"/>
      <c r="PU21" s="4"/>
      <c r="PV21" s="4"/>
      <c r="PW21" s="4"/>
      <c r="PX21" s="4"/>
      <c r="PY21" s="4"/>
      <c r="PZ21" s="4"/>
      <c r="QA21" s="4"/>
      <c r="QB21" s="4"/>
      <c r="QC21" s="4"/>
      <c r="QD21" s="4"/>
      <c r="QE21" s="4"/>
      <c r="QF21" s="4"/>
      <c r="QG21" s="4"/>
      <c r="QH21" s="4"/>
      <c r="QI21" s="4"/>
      <c r="QJ21" s="4"/>
      <c r="QK21" s="4"/>
      <c r="QL21" s="4"/>
      <c r="QM21" s="4"/>
      <c r="QN21" s="4"/>
      <c r="QO21" s="4"/>
      <c r="QP21" s="4"/>
      <c r="QQ21" s="4"/>
      <c r="QR21" s="4"/>
      <c r="QS21" s="4"/>
      <c r="QT21" s="4"/>
      <c r="QU21" s="4"/>
      <c r="QV21" s="4"/>
      <c r="QW21" s="4"/>
      <c r="QX21" s="4"/>
      <c r="QY21" s="4"/>
      <c r="QZ21" s="4"/>
      <c r="RA21" s="4"/>
      <c r="RB21" s="4"/>
      <c r="RC21" s="4"/>
      <c r="RD21" s="4"/>
      <c r="RE21" s="4"/>
      <c r="RF21" s="4"/>
      <c r="RG21" s="4"/>
      <c r="RH21" s="4"/>
      <c r="RI21" s="4"/>
      <c r="RJ21" s="4"/>
      <c r="RK21" s="4"/>
      <c r="RL21" s="4"/>
      <c r="RM21" s="4"/>
      <c r="RN21" s="4"/>
      <c r="RO21" s="4"/>
      <c r="RP21" s="4"/>
      <c r="RQ21" s="4"/>
      <c r="RR21" s="4"/>
      <c r="RS21" s="4"/>
      <c r="RT21" s="4"/>
      <c r="RU21" s="4"/>
      <c r="RV21" s="4"/>
      <c r="RW21" s="4"/>
      <c r="RX21" s="4"/>
      <c r="RY21" s="4"/>
      <c r="RZ21" s="4"/>
      <c r="SA21" s="4"/>
      <c r="SB21" s="4"/>
      <c r="SC21" s="4"/>
      <c r="SD21" s="4"/>
      <c r="SE21" s="4"/>
      <c r="SF21" s="4"/>
      <c r="SG21" s="4"/>
      <c r="SH21" s="4"/>
      <c r="SI21" s="4"/>
      <c r="SJ21" s="4"/>
      <c r="SK21" s="4"/>
      <c r="SL21" s="4"/>
      <c r="SM21" s="4"/>
      <c r="SN21" s="4"/>
      <c r="SO21" s="4"/>
      <c r="SP21" s="4"/>
      <c r="SQ21" s="4"/>
      <c r="SR21" s="4"/>
      <c r="SS21" s="4"/>
      <c r="ST21" s="4"/>
      <c r="SU21" s="4"/>
      <c r="SV21" s="4"/>
      <c r="SW21" s="4"/>
      <c r="SX21" s="4"/>
      <c r="SY21" s="4"/>
      <c r="SZ21" s="4"/>
      <c r="TA21" s="4"/>
      <c r="TB21" s="4"/>
      <c r="TC21" s="4"/>
      <c r="TD21" s="4"/>
      <c r="TE21" s="4"/>
      <c r="TF21" s="4"/>
      <c r="TG21" s="4"/>
      <c r="TH21" s="4"/>
      <c r="TI21" s="4"/>
      <c r="TJ21" s="4"/>
      <c r="TK21" s="4"/>
      <c r="TL21" s="4"/>
      <c r="TM21" s="4"/>
      <c r="TN21" s="4"/>
      <c r="TO21" s="4"/>
      <c r="TP21" s="4"/>
      <c r="TQ21" s="4"/>
      <c r="TR21" s="4"/>
      <c r="TS21" s="4"/>
      <c r="TT21" s="4"/>
      <c r="TU21" s="4"/>
      <c r="TV21" s="4"/>
      <c r="TW21" s="4"/>
      <c r="TX21" s="4"/>
      <c r="TY21" s="4"/>
      <c r="TZ21" s="4"/>
      <c r="UA21" s="4"/>
      <c r="UB21" s="4"/>
      <c r="UC21" s="4"/>
      <c r="UD21" s="4"/>
      <c r="UE21" s="4"/>
      <c r="UF21" s="4"/>
      <c r="UG21" s="4"/>
      <c r="UH21" s="4"/>
      <c r="UI21" s="4"/>
      <c r="UJ21" s="4"/>
      <c r="UK21" s="4"/>
      <c r="UL21" s="4"/>
      <c r="UM21" s="4"/>
      <c r="UN21" s="4"/>
      <c r="UO21" s="4"/>
      <c r="UP21" s="4"/>
      <c r="UQ21" s="4"/>
      <c r="UR21" s="4"/>
      <c r="US21" s="4"/>
      <c r="UT21" s="4"/>
      <c r="UU21" s="4"/>
      <c r="UV21" s="4"/>
      <c r="UW21" s="4"/>
      <c r="UX21" s="4"/>
      <c r="UY21" s="4"/>
      <c r="UZ21" s="4"/>
      <c r="VA21" s="4"/>
      <c r="VB21" s="4"/>
      <c r="VC21" s="4"/>
      <c r="VD21" s="4"/>
      <c r="VE21" s="4"/>
      <c r="VF21" s="4"/>
      <c r="VG21" s="4"/>
      <c r="VH21" s="4"/>
      <c r="VI21" s="4"/>
      <c r="VJ21" s="4"/>
      <c r="VK21" s="4"/>
      <c r="VL21" s="4"/>
      <c r="VM21" s="4"/>
      <c r="VN21" s="4"/>
      <c r="VO21" s="4"/>
      <c r="VP21" s="4"/>
      <c r="VQ21" s="4"/>
      <c r="VR21" s="4"/>
      <c r="VS21" s="4"/>
      <c r="VT21" s="4"/>
      <c r="VU21" s="4"/>
      <c r="VV21" s="4"/>
      <c r="VW21" s="4"/>
      <c r="VX21" s="4"/>
      <c r="VY21" s="4"/>
      <c r="VZ21" s="4"/>
      <c r="WA21" s="4"/>
      <c r="WB21" s="4"/>
      <c r="WC21" s="4"/>
      <c r="WD21" s="4"/>
      <c r="WE21" s="4"/>
      <c r="WF21" s="4"/>
      <c r="WG21" s="4"/>
      <c r="WH21" s="4"/>
      <c r="WI21" s="4"/>
      <c r="WJ21" s="4"/>
      <c r="WK21" s="4"/>
      <c r="WL21" s="4"/>
      <c r="WM21" s="4"/>
      <c r="WN21" s="4"/>
      <c r="WO21" s="4"/>
      <c r="WP21" s="4"/>
      <c r="WQ21" s="4"/>
      <c r="WR21" s="4"/>
      <c r="WS21" s="4"/>
      <c r="WT21" s="4"/>
      <c r="WU21" s="4"/>
      <c r="WV21" s="4"/>
      <c r="WW21" s="4"/>
      <c r="WX21" s="4"/>
      <c r="WY21" s="4"/>
      <c r="WZ21" s="4"/>
      <c r="XA21" s="4"/>
      <c r="XB21" s="4"/>
      <c r="XC21" s="4"/>
      <c r="XD21" s="4"/>
      <c r="XE21" s="4"/>
      <c r="XF21" s="4"/>
      <c r="XG21" s="4"/>
      <c r="XH21" s="4"/>
      <c r="XI21" s="4"/>
      <c r="XJ21" s="4"/>
      <c r="XK21" s="4"/>
      <c r="XL21" s="4"/>
      <c r="XM21" s="4"/>
      <c r="XN21" s="4"/>
      <c r="XO21" s="4"/>
      <c r="XP21" s="4"/>
      <c r="XQ21" s="4"/>
      <c r="XR21" s="4"/>
      <c r="XS21" s="4"/>
      <c r="XT21" s="4"/>
      <c r="XU21" s="4"/>
      <c r="XV21" s="4"/>
      <c r="XW21" s="4"/>
      <c r="XX21" s="4"/>
      <c r="XY21" s="4"/>
      <c r="XZ21" s="4"/>
      <c r="YA21" s="4"/>
      <c r="YB21" s="4"/>
      <c r="YC21" s="4"/>
      <c r="YD21" s="4"/>
      <c r="YE21" s="4"/>
      <c r="YF21" s="4"/>
      <c r="YG21" s="4"/>
      <c r="YH21" s="4"/>
      <c r="YI21" s="4"/>
      <c r="YJ21" s="4"/>
      <c r="YK21" s="4"/>
      <c r="YL21" s="4"/>
      <c r="YM21" s="4"/>
      <c r="YN21" s="4"/>
      <c r="YO21" s="4"/>
      <c r="YP21" s="4"/>
      <c r="YQ21" s="4"/>
      <c r="YR21" s="4"/>
      <c r="YS21" s="4"/>
      <c r="YT21" s="4"/>
      <c r="YU21" s="4"/>
      <c r="YV21" s="4"/>
      <c r="YW21" s="4"/>
      <c r="YX21" s="4"/>
      <c r="YY21" s="4"/>
      <c r="YZ21" s="4"/>
      <c r="ZA21" s="4"/>
      <c r="ZB21" s="4"/>
      <c r="ZC21" s="4"/>
      <c r="ZD21" s="4"/>
      <c r="ZE21" s="4"/>
      <c r="ZF21" s="4"/>
      <c r="ZG21" s="4"/>
      <c r="ZH21" s="4"/>
      <c r="ZI21" s="4"/>
      <c r="ZJ21" s="4"/>
      <c r="ZK21" s="4"/>
      <c r="ZL21" s="4"/>
      <c r="ZM21" s="4"/>
      <c r="ZN21" s="4"/>
      <c r="ZO21" s="4"/>
      <c r="ZP21" s="4"/>
      <c r="ZQ21" s="4"/>
      <c r="ZR21" s="4"/>
      <c r="ZS21" s="4"/>
      <c r="ZT21" s="4"/>
      <c r="ZU21" s="4"/>
      <c r="ZV21" s="4"/>
      <c r="ZW21" s="4"/>
      <c r="ZX21" s="4"/>
      <c r="ZY21" s="4"/>
      <c r="ZZ21" s="4"/>
      <c r="AAA21" s="4"/>
      <c r="AAB21" s="4"/>
      <c r="AAC21" s="4"/>
      <c r="AAD21" s="4"/>
      <c r="AAE21" s="4"/>
      <c r="AAF21" s="4"/>
      <c r="AAG21" s="4"/>
      <c r="AAH21" s="4"/>
      <c r="AAI21" s="4"/>
      <c r="AAJ21" s="4"/>
      <c r="AAK21" s="4"/>
      <c r="AAL21" s="4"/>
      <c r="AAM21" s="4"/>
      <c r="AAN21" s="4"/>
      <c r="AAO21" s="4"/>
      <c r="AAP21" s="4"/>
      <c r="AAQ21" s="4"/>
      <c r="AAR21" s="4"/>
      <c r="AAS21" s="4"/>
      <c r="AAT21" s="4"/>
      <c r="AAU21" s="4"/>
      <c r="AAV21" s="4"/>
      <c r="AAW21" s="4"/>
      <c r="AAX21" s="4"/>
      <c r="AAY21" s="4"/>
      <c r="AAZ21" s="4"/>
      <c r="ABA21" s="4"/>
      <c r="ABB21" s="4"/>
      <c r="ABC21" s="4"/>
      <c r="ABD21" s="4"/>
      <c r="ABE21" s="4"/>
      <c r="ABF21" s="4"/>
      <c r="ABG21" s="4"/>
      <c r="ABH21" s="4"/>
      <c r="ABI21" s="4"/>
      <c r="ABJ21" s="4"/>
      <c r="ABK21" s="4"/>
      <c r="ABL21" s="4"/>
      <c r="ABM21" s="4"/>
      <c r="ABN21" s="4"/>
      <c r="ABO21" s="4"/>
      <c r="ABP21" s="4"/>
      <c r="ABQ21" s="4"/>
      <c r="ABR21" s="4"/>
      <c r="ABS21" s="4"/>
      <c r="ABT21" s="4"/>
      <c r="ABU21" s="4"/>
    </row>
    <row r="22" spans="1:749" s="13" customFormat="1" ht="40.35" customHeight="1" x14ac:dyDescent="0.2">
      <c r="A22" s="630" t="s">
        <v>821</v>
      </c>
      <c r="B22" s="683"/>
      <c r="C22" s="683"/>
      <c r="D22" s="683"/>
      <c r="E22" s="683"/>
      <c r="F22" s="683"/>
      <c r="G22" s="683"/>
      <c r="H22" s="683"/>
      <c r="I22" s="68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c r="IV22" s="4"/>
      <c r="IW22" s="4"/>
      <c r="IX22" s="4"/>
      <c r="IY22" s="4"/>
      <c r="IZ22" s="4"/>
      <c r="JA22" s="4"/>
      <c r="JB22" s="4"/>
      <c r="JC22" s="4"/>
      <c r="JD22" s="4"/>
      <c r="JE22" s="4"/>
      <c r="JF22" s="4"/>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c r="KN22" s="4"/>
      <c r="KO22" s="4"/>
      <c r="KP22" s="4"/>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c r="LT22" s="4"/>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c r="NB22" s="4"/>
      <c r="NC22" s="4"/>
      <c r="ND22" s="4"/>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c r="OH22" s="4"/>
      <c r="OI22" s="4"/>
      <c r="OJ22" s="4"/>
      <c r="OK22" s="4"/>
      <c r="OL22" s="4"/>
      <c r="OM22" s="4"/>
      <c r="ON22" s="4"/>
      <c r="OO22" s="4"/>
      <c r="OP22" s="4"/>
      <c r="OQ22" s="4"/>
      <c r="OR22" s="4"/>
      <c r="OS22" s="4"/>
      <c r="OT22" s="4"/>
      <c r="OU22" s="4"/>
      <c r="OV22" s="4"/>
      <c r="OW22" s="4"/>
      <c r="OX22" s="4"/>
      <c r="OY22" s="4"/>
      <c r="OZ22" s="4"/>
      <c r="PA22" s="4"/>
      <c r="PB22" s="4"/>
      <c r="PC22" s="4"/>
      <c r="PD22" s="4"/>
      <c r="PE22" s="4"/>
      <c r="PF22" s="4"/>
      <c r="PG22" s="4"/>
      <c r="PH22" s="4"/>
      <c r="PI22" s="4"/>
      <c r="PJ22" s="4"/>
      <c r="PK22" s="4"/>
      <c r="PL22" s="4"/>
      <c r="PM22" s="4"/>
      <c r="PN22" s="4"/>
      <c r="PO22" s="4"/>
      <c r="PP22" s="4"/>
      <c r="PQ22" s="4"/>
      <c r="PR22" s="4"/>
      <c r="PS22" s="4"/>
      <c r="PT22" s="4"/>
      <c r="PU22" s="4"/>
      <c r="PV22" s="4"/>
      <c r="PW22" s="4"/>
      <c r="PX22" s="4"/>
      <c r="PY22" s="4"/>
      <c r="PZ22" s="4"/>
      <c r="QA22" s="4"/>
      <c r="QB22" s="4"/>
      <c r="QC22" s="4"/>
      <c r="QD22" s="4"/>
      <c r="QE22" s="4"/>
      <c r="QF22" s="4"/>
      <c r="QG22" s="4"/>
      <c r="QH22" s="4"/>
      <c r="QI22" s="4"/>
      <c r="QJ22" s="4"/>
      <c r="QK22" s="4"/>
      <c r="QL22" s="4"/>
      <c r="QM22" s="4"/>
      <c r="QN22" s="4"/>
      <c r="QO22" s="4"/>
      <c r="QP22" s="4"/>
      <c r="QQ22" s="4"/>
      <c r="QR22" s="4"/>
      <c r="QS22" s="4"/>
      <c r="QT22" s="4"/>
      <c r="QU22" s="4"/>
      <c r="QV22" s="4"/>
      <c r="QW22" s="4"/>
      <c r="QX22" s="4"/>
      <c r="QY22" s="4"/>
      <c r="QZ22" s="4"/>
      <c r="RA22" s="4"/>
      <c r="RB22" s="4"/>
      <c r="RC22" s="4"/>
      <c r="RD22" s="4"/>
      <c r="RE22" s="4"/>
      <c r="RF22" s="4"/>
      <c r="RG22" s="4"/>
      <c r="RH22" s="4"/>
      <c r="RI22" s="4"/>
      <c r="RJ22" s="4"/>
      <c r="RK22" s="4"/>
      <c r="RL22" s="4"/>
      <c r="RM22" s="4"/>
      <c r="RN22" s="4"/>
      <c r="RO22" s="4"/>
      <c r="RP22" s="4"/>
      <c r="RQ22" s="4"/>
      <c r="RR22" s="4"/>
      <c r="RS22" s="4"/>
      <c r="RT22" s="4"/>
      <c r="RU22" s="4"/>
      <c r="RV22" s="4"/>
      <c r="RW22" s="4"/>
      <c r="RX22" s="4"/>
      <c r="RY22" s="4"/>
      <c r="RZ22" s="4"/>
      <c r="SA22" s="4"/>
      <c r="SB22" s="4"/>
      <c r="SC22" s="4"/>
      <c r="SD22" s="4"/>
      <c r="SE22" s="4"/>
      <c r="SF22" s="4"/>
      <c r="SG22" s="4"/>
      <c r="SH22" s="4"/>
      <c r="SI22" s="4"/>
      <c r="SJ22" s="4"/>
      <c r="SK22" s="4"/>
      <c r="SL22" s="4"/>
      <c r="SM22" s="4"/>
      <c r="SN22" s="4"/>
      <c r="SO22" s="4"/>
      <c r="SP22" s="4"/>
      <c r="SQ22" s="4"/>
      <c r="SR22" s="4"/>
      <c r="SS22" s="4"/>
      <c r="ST22" s="4"/>
      <c r="SU22" s="4"/>
      <c r="SV22" s="4"/>
      <c r="SW22" s="4"/>
      <c r="SX22" s="4"/>
      <c r="SY22" s="4"/>
      <c r="SZ22" s="4"/>
      <c r="TA22" s="4"/>
      <c r="TB22" s="4"/>
      <c r="TC22" s="4"/>
      <c r="TD22" s="4"/>
      <c r="TE22" s="4"/>
      <c r="TF22" s="4"/>
      <c r="TG22" s="4"/>
      <c r="TH22" s="4"/>
      <c r="TI22" s="4"/>
      <c r="TJ22" s="4"/>
      <c r="TK22" s="4"/>
      <c r="TL22" s="4"/>
      <c r="TM22" s="4"/>
      <c r="TN22" s="4"/>
      <c r="TO22" s="4"/>
      <c r="TP22" s="4"/>
      <c r="TQ22" s="4"/>
      <c r="TR22" s="4"/>
      <c r="TS22" s="4"/>
      <c r="TT22" s="4"/>
      <c r="TU22" s="4"/>
      <c r="TV22" s="4"/>
      <c r="TW22" s="4"/>
      <c r="TX22" s="4"/>
      <c r="TY22" s="4"/>
      <c r="TZ22" s="4"/>
      <c r="UA22" s="4"/>
      <c r="UB22" s="4"/>
      <c r="UC22" s="4"/>
      <c r="UD22" s="4"/>
      <c r="UE22" s="4"/>
      <c r="UF22" s="4"/>
      <c r="UG22" s="4"/>
      <c r="UH22" s="4"/>
      <c r="UI22" s="4"/>
      <c r="UJ22" s="4"/>
      <c r="UK22" s="4"/>
      <c r="UL22" s="4"/>
      <c r="UM22" s="4"/>
      <c r="UN22" s="4"/>
      <c r="UO22" s="4"/>
      <c r="UP22" s="4"/>
      <c r="UQ22" s="4"/>
      <c r="UR22" s="4"/>
      <c r="US22" s="4"/>
      <c r="UT22" s="4"/>
      <c r="UU22" s="4"/>
      <c r="UV22" s="4"/>
      <c r="UW22" s="4"/>
      <c r="UX22" s="4"/>
      <c r="UY22" s="4"/>
      <c r="UZ22" s="4"/>
      <c r="VA22" s="4"/>
      <c r="VB22" s="4"/>
      <c r="VC22" s="4"/>
      <c r="VD22" s="4"/>
      <c r="VE22" s="4"/>
      <c r="VF22" s="4"/>
      <c r="VG22" s="4"/>
      <c r="VH22" s="4"/>
      <c r="VI22" s="4"/>
      <c r="VJ22" s="4"/>
      <c r="VK22" s="4"/>
      <c r="VL22" s="4"/>
      <c r="VM22" s="4"/>
      <c r="VN22" s="4"/>
      <c r="VO22" s="4"/>
      <c r="VP22" s="4"/>
      <c r="VQ22" s="4"/>
      <c r="VR22" s="4"/>
      <c r="VS22" s="4"/>
      <c r="VT22" s="4"/>
      <c r="VU22" s="4"/>
      <c r="VV22" s="4"/>
      <c r="VW22" s="4"/>
      <c r="VX22" s="4"/>
      <c r="VY22" s="4"/>
      <c r="VZ22" s="4"/>
      <c r="WA22" s="4"/>
      <c r="WB22" s="4"/>
      <c r="WC22" s="4"/>
      <c r="WD22" s="4"/>
      <c r="WE22" s="4"/>
      <c r="WF22" s="4"/>
      <c r="WG22" s="4"/>
      <c r="WH22" s="4"/>
      <c r="WI22" s="4"/>
      <c r="WJ22" s="4"/>
      <c r="WK22" s="4"/>
      <c r="WL22" s="4"/>
      <c r="WM22" s="4"/>
      <c r="WN22" s="4"/>
      <c r="WO22" s="4"/>
      <c r="WP22" s="4"/>
      <c r="WQ22" s="4"/>
      <c r="WR22" s="4"/>
      <c r="WS22" s="4"/>
      <c r="WT22" s="4"/>
      <c r="WU22" s="4"/>
      <c r="WV22" s="4"/>
      <c r="WW22" s="4"/>
      <c r="WX22" s="4"/>
      <c r="WY22" s="4"/>
      <c r="WZ22" s="4"/>
      <c r="XA22" s="4"/>
      <c r="XB22" s="4"/>
      <c r="XC22" s="4"/>
      <c r="XD22" s="4"/>
      <c r="XE22" s="4"/>
      <c r="XF22" s="4"/>
      <c r="XG22" s="4"/>
      <c r="XH22" s="4"/>
      <c r="XI22" s="4"/>
      <c r="XJ22" s="4"/>
      <c r="XK22" s="4"/>
      <c r="XL22" s="4"/>
      <c r="XM22" s="4"/>
      <c r="XN22" s="4"/>
      <c r="XO22" s="4"/>
      <c r="XP22" s="4"/>
      <c r="XQ22" s="4"/>
      <c r="XR22" s="4"/>
      <c r="XS22" s="4"/>
      <c r="XT22" s="4"/>
      <c r="XU22" s="4"/>
      <c r="XV22" s="4"/>
      <c r="XW22" s="4"/>
      <c r="XX22" s="4"/>
      <c r="XY22" s="4"/>
      <c r="XZ22" s="4"/>
      <c r="YA22" s="4"/>
      <c r="YB22" s="4"/>
      <c r="YC22" s="4"/>
      <c r="YD22" s="4"/>
      <c r="YE22" s="4"/>
      <c r="YF22" s="4"/>
      <c r="YG22" s="4"/>
      <c r="YH22" s="4"/>
      <c r="YI22" s="4"/>
      <c r="YJ22" s="4"/>
      <c r="YK22" s="4"/>
      <c r="YL22" s="4"/>
      <c r="YM22" s="4"/>
      <c r="YN22" s="4"/>
      <c r="YO22" s="4"/>
      <c r="YP22" s="4"/>
      <c r="YQ22" s="4"/>
      <c r="YR22" s="4"/>
      <c r="YS22" s="4"/>
      <c r="YT22" s="4"/>
      <c r="YU22" s="4"/>
      <c r="YV22" s="4"/>
      <c r="YW22" s="4"/>
      <c r="YX22" s="4"/>
      <c r="YY22" s="4"/>
      <c r="YZ22" s="4"/>
      <c r="ZA22" s="4"/>
      <c r="ZB22" s="4"/>
      <c r="ZC22" s="4"/>
      <c r="ZD22" s="4"/>
      <c r="ZE22" s="4"/>
      <c r="ZF22" s="4"/>
      <c r="ZG22" s="4"/>
      <c r="ZH22" s="4"/>
      <c r="ZI22" s="4"/>
      <c r="ZJ22" s="4"/>
      <c r="ZK22" s="4"/>
      <c r="ZL22" s="4"/>
      <c r="ZM22" s="4"/>
      <c r="ZN22" s="4"/>
      <c r="ZO22" s="4"/>
      <c r="ZP22" s="4"/>
      <c r="ZQ22" s="4"/>
      <c r="ZR22" s="4"/>
      <c r="ZS22" s="4"/>
      <c r="ZT22" s="4"/>
      <c r="ZU22" s="4"/>
      <c r="ZV22" s="4"/>
      <c r="ZW22" s="4"/>
      <c r="ZX22" s="4"/>
      <c r="ZY22" s="4"/>
      <c r="ZZ22" s="4"/>
      <c r="AAA22" s="4"/>
      <c r="AAB22" s="4"/>
      <c r="AAC22" s="4"/>
      <c r="AAD22" s="4"/>
      <c r="AAE22" s="4"/>
      <c r="AAF22" s="4"/>
      <c r="AAG22" s="4"/>
      <c r="AAH22" s="4"/>
      <c r="AAI22" s="4"/>
      <c r="AAJ22" s="4"/>
      <c r="AAK22" s="4"/>
      <c r="AAL22" s="4"/>
      <c r="AAM22" s="4"/>
      <c r="AAN22" s="4"/>
      <c r="AAO22" s="4"/>
      <c r="AAP22" s="4"/>
      <c r="AAQ22" s="4"/>
      <c r="AAR22" s="4"/>
      <c r="AAS22" s="4"/>
      <c r="AAT22" s="4"/>
      <c r="AAU22" s="4"/>
      <c r="AAV22" s="4"/>
      <c r="AAW22" s="4"/>
      <c r="AAX22" s="4"/>
      <c r="AAY22" s="4"/>
      <c r="AAZ22" s="4"/>
      <c r="ABA22" s="4"/>
      <c r="ABB22" s="4"/>
      <c r="ABC22" s="4"/>
      <c r="ABD22" s="4"/>
      <c r="ABE22" s="4"/>
      <c r="ABF22" s="4"/>
      <c r="ABG22" s="4"/>
      <c r="ABH22" s="4"/>
      <c r="ABI22" s="4"/>
      <c r="ABJ22" s="4"/>
      <c r="ABK22" s="4"/>
      <c r="ABL22" s="4"/>
      <c r="ABM22" s="4"/>
      <c r="ABN22" s="4"/>
      <c r="ABO22" s="4"/>
      <c r="ABP22" s="4"/>
      <c r="ABQ22" s="4"/>
      <c r="ABR22" s="4"/>
      <c r="ABS22" s="4"/>
      <c r="ABT22" s="4"/>
      <c r="ABU22" s="4"/>
    </row>
    <row r="23" spans="1:749" s="13" customFormat="1" ht="15" customHeight="1" collapsed="1" x14ac:dyDescent="0.2">
      <c r="A23" s="4"/>
      <c r="B23" s="4"/>
      <c r="C23" s="4"/>
      <c r="D23" s="4"/>
      <c r="E23" s="4"/>
      <c r="F23" s="5"/>
      <c r="G23" s="4"/>
      <c r="H23" s="115"/>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c r="IV23" s="4"/>
      <c r="IW23" s="4"/>
      <c r="IX23" s="4"/>
      <c r="IY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N23" s="4"/>
      <c r="SO23" s="4"/>
      <c r="SP23" s="4"/>
      <c r="SQ23" s="4"/>
      <c r="SR23" s="4"/>
      <c r="SS23" s="4"/>
      <c r="ST23" s="4"/>
      <c r="SU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row>
    <row r="24" spans="1:749" s="293" customFormat="1" ht="40.35" customHeight="1" x14ac:dyDescent="0.2">
      <c r="A24" s="16" t="s">
        <v>522</v>
      </c>
      <c r="B24" s="16" t="s">
        <v>11</v>
      </c>
      <c r="C24" s="178" t="s">
        <v>517</v>
      </c>
      <c r="D24" s="16" t="s">
        <v>542</v>
      </c>
      <c r="E24" s="16" t="s">
        <v>515</v>
      </c>
      <c r="F24" s="16" t="s">
        <v>1117</v>
      </c>
      <c r="G24" s="16" t="s">
        <v>542</v>
      </c>
      <c r="H24" s="16" t="s">
        <v>814</v>
      </c>
      <c r="I24" s="16" t="s">
        <v>516</v>
      </c>
    </row>
    <row r="25" spans="1:749" s="13" customFormat="1" ht="15" customHeight="1" collapsed="1" x14ac:dyDescent="0.2">
      <c r="A25" s="4"/>
      <c r="B25" s="4"/>
      <c r="C25" s="4"/>
      <c r="D25" s="4"/>
      <c r="E25" s="4"/>
      <c r="F25" s="189"/>
      <c r="G25" s="115"/>
      <c r="H25" s="115"/>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c r="IV25" s="4"/>
      <c r="IW25" s="4"/>
      <c r="IX25" s="4"/>
      <c r="IY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N25" s="4"/>
      <c r="SO25" s="4"/>
      <c r="SP25" s="4"/>
      <c r="SQ25" s="4"/>
      <c r="SR25" s="4"/>
      <c r="SS25" s="4"/>
      <c r="ST25" s="4"/>
      <c r="SU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row>
    <row r="26" spans="1:749" s="13" customFormat="1" ht="15" customHeight="1" x14ac:dyDescent="0.2">
      <c r="A26" s="19" t="s">
        <v>215</v>
      </c>
      <c r="B26" s="394" t="s">
        <v>4</v>
      </c>
      <c r="C26" s="3"/>
      <c r="D26" s="3"/>
      <c r="E26" s="394"/>
      <c r="F26" s="479"/>
      <c r="G26" s="190"/>
      <c r="H26" s="316"/>
      <c r="I26" s="317"/>
      <c r="J26" s="4"/>
      <c r="K26" s="312"/>
      <c r="L26" s="313"/>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c r="JF26" s="4"/>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c r="KN26" s="4"/>
      <c r="KO26" s="4"/>
      <c r="KP26" s="4"/>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c r="OH26" s="4"/>
      <c r="OI26" s="4"/>
      <c r="OJ26" s="4"/>
      <c r="OK26" s="4"/>
      <c r="OL26" s="4"/>
      <c r="OM26" s="4"/>
      <c r="ON26" s="4"/>
      <c r="OO26" s="4"/>
      <c r="OP26" s="4"/>
      <c r="OQ26" s="4"/>
      <c r="OR26" s="4"/>
      <c r="OS26" s="4"/>
      <c r="OT26" s="4"/>
      <c r="OU26" s="4"/>
      <c r="OV26" s="4"/>
      <c r="OW26" s="4"/>
      <c r="OX26" s="4"/>
      <c r="OY26" s="4"/>
      <c r="OZ26" s="4"/>
      <c r="PA26" s="4"/>
      <c r="PB26" s="4"/>
      <c r="PC26" s="4"/>
      <c r="PD26" s="4"/>
      <c r="PE26" s="4"/>
      <c r="PF26" s="4"/>
      <c r="PG26" s="4"/>
      <c r="PH26" s="4"/>
      <c r="PI26" s="4"/>
      <c r="PJ26" s="4"/>
      <c r="PK26" s="4"/>
      <c r="PL26" s="4"/>
      <c r="PM26" s="4"/>
      <c r="PN26" s="4"/>
      <c r="PO26" s="4"/>
      <c r="PP26" s="4"/>
      <c r="PQ26" s="4"/>
      <c r="PR26" s="4"/>
      <c r="PS26" s="4"/>
      <c r="PT26" s="4"/>
      <c r="PU26" s="4"/>
      <c r="PV26" s="4"/>
      <c r="PW26" s="4"/>
      <c r="PX26" s="4"/>
      <c r="PY26" s="4"/>
      <c r="PZ26" s="4"/>
      <c r="QA26" s="4"/>
      <c r="QB26" s="4"/>
      <c r="QC26" s="4"/>
      <c r="QD26" s="4"/>
      <c r="QE26" s="4"/>
      <c r="QF26" s="4"/>
      <c r="QG26" s="4"/>
      <c r="QH26" s="4"/>
      <c r="QI26" s="4"/>
      <c r="QJ26" s="4"/>
      <c r="QK26" s="4"/>
      <c r="QL26" s="4"/>
      <c r="QM26" s="4"/>
      <c r="QN26" s="4"/>
      <c r="QO26" s="4"/>
      <c r="QP26" s="4"/>
      <c r="QQ26" s="4"/>
      <c r="QR26" s="4"/>
      <c r="QS26" s="4"/>
      <c r="QT26" s="4"/>
      <c r="QU26" s="4"/>
      <c r="QV26" s="4"/>
      <c r="QW26" s="4"/>
      <c r="QX26" s="4"/>
      <c r="QY26" s="4"/>
      <c r="QZ26" s="4"/>
      <c r="RA26" s="4"/>
      <c r="RB26" s="4"/>
      <c r="RC26" s="4"/>
      <c r="RD26" s="4"/>
      <c r="RE26" s="4"/>
      <c r="RF26" s="4"/>
      <c r="RG26" s="4"/>
      <c r="RH26" s="4"/>
      <c r="RI26" s="4"/>
      <c r="RJ26" s="4"/>
      <c r="RK26" s="4"/>
      <c r="RL26" s="4"/>
      <c r="RM26" s="4"/>
      <c r="RN26" s="4"/>
      <c r="RO26" s="4"/>
      <c r="RP26" s="4"/>
      <c r="RQ26" s="4"/>
      <c r="RR26" s="4"/>
      <c r="RS26" s="4"/>
      <c r="RT26" s="4"/>
      <c r="RU26" s="4"/>
      <c r="RV26" s="4"/>
      <c r="RW26" s="4"/>
      <c r="RX26" s="4"/>
      <c r="RY26" s="4"/>
      <c r="RZ26" s="4"/>
      <c r="SA26" s="4"/>
      <c r="SB26" s="4"/>
      <c r="SC26" s="4"/>
      <c r="SD26" s="4"/>
      <c r="SE26" s="4"/>
      <c r="SF26" s="4"/>
      <c r="SG26" s="4"/>
      <c r="SH26" s="4"/>
      <c r="SI26" s="4"/>
      <c r="SJ26" s="4"/>
      <c r="SK26" s="4"/>
      <c r="SL26" s="4"/>
      <c r="SM26" s="4"/>
      <c r="SN26" s="4"/>
      <c r="SO26" s="4"/>
      <c r="SP26" s="4"/>
      <c r="SQ26" s="4"/>
      <c r="SR26" s="4"/>
      <c r="SS26" s="4"/>
      <c r="ST26" s="4"/>
      <c r="SU26" s="4"/>
      <c r="SV26" s="4"/>
      <c r="SW26" s="4"/>
      <c r="SX26" s="4"/>
      <c r="SY26" s="4"/>
      <c r="SZ26" s="4"/>
      <c r="TA26" s="4"/>
      <c r="TB26" s="4"/>
      <c r="TC26" s="4"/>
      <c r="TD26" s="4"/>
      <c r="TE26" s="4"/>
      <c r="TF26" s="4"/>
      <c r="TG26" s="4"/>
      <c r="TH26" s="4"/>
      <c r="TI26" s="4"/>
      <c r="TJ26" s="4"/>
      <c r="TK26" s="4"/>
      <c r="TL26" s="4"/>
      <c r="TM26" s="4"/>
      <c r="TN26" s="4"/>
      <c r="TO26" s="4"/>
      <c r="TP26" s="4"/>
      <c r="TQ26" s="4"/>
      <c r="TR26" s="4"/>
      <c r="TS26" s="4"/>
      <c r="TT26" s="4"/>
      <c r="TU26" s="4"/>
      <c r="TV26" s="4"/>
      <c r="TW26" s="4"/>
      <c r="TX26" s="4"/>
      <c r="TY26" s="4"/>
      <c r="TZ26" s="4"/>
      <c r="UA26" s="4"/>
      <c r="UB26" s="4"/>
      <c r="UC26" s="4"/>
      <c r="UD26" s="4"/>
      <c r="UE26" s="4"/>
      <c r="UF26" s="4"/>
      <c r="UG26" s="4"/>
      <c r="UH26" s="4"/>
      <c r="UI26" s="4"/>
      <c r="UJ26" s="4"/>
      <c r="UK26" s="4"/>
      <c r="UL26" s="4"/>
      <c r="UM26" s="4"/>
      <c r="UN26" s="4"/>
      <c r="UO26" s="4"/>
      <c r="UP26" s="4"/>
      <c r="UQ26" s="4"/>
      <c r="UR26" s="4"/>
      <c r="US26" s="4"/>
      <c r="UT26" s="4"/>
      <c r="UU26" s="4"/>
      <c r="UV26" s="4"/>
      <c r="UW26" s="4"/>
      <c r="UX26" s="4"/>
      <c r="UY26" s="4"/>
      <c r="UZ26" s="4"/>
      <c r="VA26" s="4"/>
      <c r="VB26" s="4"/>
      <c r="VC26" s="4"/>
      <c r="VD26" s="4"/>
      <c r="VE26" s="4"/>
      <c r="VF26" s="4"/>
      <c r="VG26" s="4"/>
      <c r="VH26" s="4"/>
      <c r="VI26" s="4"/>
      <c r="VJ26" s="4"/>
      <c r="VK26" s="4"/>
      <c r="VL26" s="4"/>
      <c r="VM26" s="4"/>
      <c r="VN26" s="4"/>
      <c r="VO26" s="4"/>
      <c r="VP26" s="4"/>
      <c r="VQ26" s="4"/>
      <c r="VR26" s="4"/>
      <c r="VS26" s="4"/>
      <c r="VT26" s="4"/>
      <c r="VU26" s="4"/>
      <c r="VV26" s="4"/>
      <c r="VW26" s="4"/>
      <c r="VX26" s="4"/>
      <c r="VY26" s="4"/>
      <c r="VZ26" s="4"/>
      <c r="WA26" s="4"/>
      <c r="WB26" s="4"/>
      <c r="WC26" s="4"/>
      <c r="WD26" s="4"/>
      <c r="WE26" s="4"/>
      <c r="WF26" s="4"/>
      <c r="WG26" s="4"/>
      <c r="WH26" s="4"/>
      <c r="WI26" s="4"/>
      <c r="WJ26" s="4"/>
      <c r="WK26" s="4"/>
      <c r="WL26" s="4"/>
      <c r="WM26" s="4"/>
      <c r="WN26" s="4"/>
      <c r="WO26" s="4"/>
      <c r="WP26" s="4"/>
      <c r="WQ26" s="4"/>
      <c r="WR26" s="4"/>
      <c r="WS26" s="4"/>
      <c r="WT26" s="4"/>
      <c r="WU26" s="4"/>
      <c r="WV26" s="4"/>
      <c r="WW26" s="4"/>
      <c r="WX26" s="4"/>
      <c r="WY26" s="4"/>
      <c r="WZ26" s="4"/>
      <c r="XA26" s="4"/>
      <c r="XB26" s="4"/>
      <c r="XC26" s="4"/>
      <c r="XD26" s="4"/>
      <c r="XE26" s="4"/>
      <c r="XF26" s="4"/>
      <c r="XG26" s="4"/>
      <c r="XH26" s="4"/>
      <c r="XI26" s="4"/>
      <c r="XJ26" s="4"/>
      <c r="XK26" s="4"/>
      <c r="XL26" s="4"/>
      <c r="XM26" s="4"/>
      <c r="XN26" s="4"/>
      <c r="XO26" s="4"/>
      <c r="XP26" s="4"/>
      <c r="XQ26" s="4"/>
      <c r="XR26" s="4"/>
      <c r="XS26" s="4"/>
      <c r="XT26" s="4"/>
      <c r="XU26" s="4"/>
      <c r="XV26" s="4"/>
      <c r="XW26" s="4"/>
      <c r="XX26" s="4"/>
      <c r="XY26" s="4"/>
      <c r="XZ26" s="4"/>
      <c r="YA26" s="4"/>
      <c r="YB26" s="4"/>
      <c r="YC26" s="4"/>
      <c r="YD26" s="4"/>
      <c r="YE26" s="4"/>
      <c r="YF26" s="4"/>
      <c r="YG26" s="4"/>
      <c r="YH26" s="4"/>
      <c r="YI26" s="4"/>
      <c r="YJ26" s="4"/>
      <c r="YK26" s="4"/>
      <c r="YL26" s="4"/>
      <c r="YM26" s="4"/>
      <c r="YN26" s="4"/>
      <c r="YO26" s="4"/>
      <c r="YP26" s="4"/>
      <c r="YQ26" s="4"/>
      <c r="YR26" s="4"/>
      <c r="YS26" s="4"/>
      <c r="YT26" s="4"/>
      <c r="YU26" s="4"/>
      <c r="YV26" s="4"/>
      <c r="YW26" s="4"/>
      <c r="YX26" s="4"/>
      <c r="YY26" s="4"/>
      <c r="YZ26" s="4"/>
      <c r="ZA26" s="4"/>
      <c r="ZB26" s="4"/>
      <c r="ZC26" s="4"/>
      <c r="ZD26" s="4"/>
      <c r="ZE26" s="4"/>
      <c r="ZF26" s="4"/>
      <c r="ZG26" s="4"/>
      <c r="ZH26" s="4"/>
      <c r="ZI26" s="4"/>
      <c r="ZJ26" s="4"/>
      <c r="ZK26" s="4"/>
      <c r="ZL26" s="4"/>
      <c r="ZM26" s="4"/>
      <c r="ZN26" s="4"/>
      <c r="ZO26" s="4"/>
      <c r="ZP26" s="4"/>
      <c r="ZQ26" s="4"/>
      <c r="ZR26" s="4"/>
      <c r="ZS26" s="4"/>
      <c r="ZT26" s="4"/>
      <c r="ZU26" s="4"/>
      <c r="ZV26" s="4"/>
      <c r="ZW26" s="4"/>
      <c r="ZX26" s="4"/>
      <c r="ZY26" s="4"/>
      <c r="ZZ26" s="4"/>
      <c r="AAA26" s="4"/>
      <c r="AAB26" s="4"/>
      <c r="AAC26" s="4"/>
      <c r="AAD26" s="4"/>
      <c r="AAE26" s="4"/>
      <c r="AAF26" s="4"/>
      <c r="AAG26" s="4"/>
      <c r="AAH26" s="4"/>
      <c r="AAI26" s="4"/>
      <c r="AAJ26" s="4"/>
      <c r="AAK26" s="4"/>
      <c r="AAL26" s="4"/>
      <c r="AAM26" s="4"/>
      <c r="AAN26" s="4"/>
      <c r="AAO26" s="4"/>
      <c r="AAP26" s="4"/>
      <c r="AAQ26" s="4"/>
      <c r="AAR26" s="4"/>
      <c r="AAS26" s="4"/>
      <c r="AAT26" s="4"/>
      <c r="AAU26" s="4"/>
      <c r="AAV26" s="4"/>
      <c r="AAW26" s="4"/>
      <c r="AAX26" s="4"/>
      <c r="AAY26" s="4"/>
      <c r="AAZ26" s="4"/>
      <c r="ABA26" s="4"/>
      <c r="ABB26" s="4"/>
      <c r="ABC26" s="4"/>
      <c r="ABD26" s="4"/>
      <c r="ABE26" s="4"/>
      <c r="ABF26" s="4"/>
      <c r="ABG26" s="4"/>
      <c r="ABH26" s="4"/>
      <c r="ABI26" s="4"/>
      <c r="ABJ26" s="4"/>
      <c r="ABK26" s="4"/>
      <c r="ABL26" s="4"/>
      <c r="ABM26" s="4"/>
      <c r="ABN26" s="4"/>
      <c r="ABO26" s="4"/>
      <c r="ABP26" s="4"/>
      <c r="ABQ26" s="4"/>
      <c r="ABR26" s="4"/>
      <c r="ABS26" s="4"/>
      <c r="ABT26" s="4"/>
      <c r="ABU26" s="4"/>
    </row>
    <row r="27" spans="1:749" s="13" customFormat="1" ht="15" customHeight="1" collapsed="1" x14ac:dyDescent="0.2">
      <c r="A27" s="4"/>
      <c r="B27" s="4"/>
      <c r="C27" s="4"/>
      <c r="D27" s="4"/>
      <c r="E27" s="4"/>
      <c r="F27" s="189"/>
      <c r="G27" s="115"/>
      <c r="H27" s="115"/>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row>
    <row r="28" spans="1:749" s="13" customFormat="1" ht="15" customHeight="1" x14ac:dyDescent="0.2">
      <c r="A28" s="19" t="s">
        <v>216</v>
      </c>
      <c r="B28" s="19" t="s">
        <v>113</v>
      </c>
      <c r="C28" s="4"/>
      <c r="D28" s="4"/>
      <c r="E28" s="4"/>
      <c r="F28" s="189"/>
      <c r="G28" s="115"/>
      <c r="H28" s="115"/>
      <c r="I28" s="382"/>
      <c r="J28" s="312"/>
      <c r="K28" s="312"/>
      <c r="L28" s="313"/>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c r="IV28" s="4"/>
      <c r="IW28" s="4"/>
      <c r="IX28" s="4"/>
      <c r="IY28" s="4"/>
      <c r="IZ28" s="4"/>
      <c r="JA28" s="4"/>
      <c r="JB28" s="4"/>
      <c r="JC28" s="4"/>
      <c r="JD28" s="4"/>
      <c r="JE28" s="4"/>
      <c r="JF28" s="4"/>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c r="KN28" s="4"/>
      <c r="KO28" s="4"/>
      <c r="KP28" s="4"/>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c r="LT28" s="4"/>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c r="NB28" s="4"/>
      <c r="NC28" s="4"/>
      <c r="ND28" s="4"/>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c r="OH28" s="4"/>
      <c r="OI28" s="4"/>
      <c r="OJ28" s="4"/>
      <c r="OK28" s="4"/>
      <c r="OL28" s="4"/>
      <c r="OM28" s="4"/>
      <c r="ON28" s="4"/>
      <c r="OO28" s="4"/>
      <c r="OP28" s="4"/>
      <c r="OQ28" s="4"/>
      <c r="OR28" s="4"/>
      <c r="OS28" s="4"/>
      <c r="OT28" s="4"/>
      <c r="OU28" s="4"/>
      <c r="OV28" s="4"/>
      <c r="OW28" s="4"/>
      <c r="OX28" s="4"/>
      <c r="OY28" s="4"/>
      <c r="OZ28" s="4"/>
      <c r="PA28" s="4"/>
      <c r="PB28" s="4"/>
      <c r="PC28" s="4"/>
      <c r="PD28" s="4"/>
      <c r="PE28" s="4"/>
      <c r="PF28" s="4"/>
      <c r="PG28" s="4"/>
      <c r="PH28" s="4"/>
      <c r="PI28" s="4"/>
      <c r="PJ28" s="4"/>
      <c r="PK28" s="4"/>
      <c r="PL28" s="4"/>
      <c r="PM28" s="4"/>
      <c r="PN28" s="4"/>
      <c r="PO28" s="4"/>
      <c r="PP28" s="4"/>
      <c r="PQ28" s="4"/>
      <c r="PR28" s="4"/>
      <c r="PS28" s="4"/>
      <c r="PT28" s="4"/>
      <c r="PU28" s="4"/>
      <c r="PV28" s="4"/>
      <c r="PW28" s="4"/>
      <c r="PX28" s="4"/>
      <c r="PY28" s="4"/>
      <c r="PZ28" s="4"/>
      <c r="QA28" s="4"/>
      <c r="QB28" s="4"/>
      <c r="QC28" s="4"/>
      <c r="QD28" s="4"/>
      <c r="QE28" s="4"/>
      <c r="QF28" s="4"/>
      <c r="QG28" s="4"/>
      <c r="QH28" s="4"/>
      <c r="QI28" s="4"/>
      <c r="QJ28" s="4"/>
      <c r="QK28" s="4"/>
      <c r="QL28" s="4"/>
      <c r="QM28" s="4"/>
      <c r="QN28" s="4"/>
      <c r="QO28" s="4"/>
      <c r="QP28" s="4"/>
      <c r="QQ28" s="4"/>
      <c r="QR28" s="4"/>
      <c r="QS28" s="4"/>
      <c r="QT28" s="4"/>
      <c r="QU28" s="4"/>
      <c r="QV28" s="4"/>
      <c r="QW28" s="4"/>
      <c r="QX28" s="4"/>
      <c r="QY28" s="4"/>
      <c r="QZ28" s="4"/>
      <c r="RA28" s="4"/>
      <c r="RB28" s="4"/>
      <c r="RC28" s="4"/>
      <c r="RD28" s="4"/>
      <c r="RE28" s="4"/>
      <c r="RF28" s="4"/>
      <c r="RG28" s="4"/>
      <c r="RH28" s="4"/>
      <c r="RI28" s="4"/>
      <c r="RJ28" s="4"/>
      <c r="RK28" s="4"/>
      <c r="RL28" s="4"/>
      <c r="RM28" s="4"/>
      <c r="RN28" s="4"/>
      <c r="RO28" s="4"/>
      <c r="RP28" s="4"/>
      <c r="RQ28" s="4"/>
      <c r="RR28" s="4"/>
      <c r="RS28" s="4"/>
      <c r="RT28" s="4"/>
      <c r="RU28" s="4"/>
      <c r="RV28" s="4"/>
      <c r="RW28" s="4"/>
      <c r="RX28" s="4"/>
      <c r="RY28" s="4"/>
      <c r="RZ28" s="4"/>
      <c r="SA28" s="4"/>
      <c r="SB28" s="4"/>
      <c r="SC28" s="4"/>
      <c r="SD28" s="4"/>
      <c r="SE28" s="4"/>
      <c r="SF28" s="4"/>
      <c r="SG28" s="4"/>
      <c r="SH28" s="4"/>
      <c r="SI28" s="4"/>
      <c r="SJ28" s="4"/>
      <c r="SK28" s="4"/>
      <c r="SL28" s="4"/>
      <c r="SM28" s="4"/>
      <c r="SN28" s="4"/>
      <c r="SO28" s="4"/>
      <c r="SP28" s="4"/>
      <c r="SQ28" s="4"/>
      <c r="SR28" s="4"/>
      <c r="SS28" s="4"/>
      <c r="ST28" s="4"/>
      <c r="SU28" s="4"/>
      <c r="SV28" s="4"/>
      <c r="SW28" s="4"/>
      <c r="SX28" s="4"/>
      <c r="SY28" s="4"/>
      <c r="SZ28" s="4"/>
      <c r="TA28" s="4"/>
      <c r="TB28" s="4"/>
      <c r="TC28" s="4"/>
      <c r="TD28" s="4"/>
      <c r="TE28" s="4"/>
      <c r="TF28" s="4"/>
      <c r="TG28" s="4"/>
      <c r="TH28" s="4"/>
      <c r="TI28" s="4"/>
      <c r="TJ28" s="4"/>
      <c r="TK28" s="4"/>
      <c r="TL28" s="4"/>
      <c r="TM28" s="4"/>
      <c r="TN28" s="4"/>
      <c r="TO28" s="4"/>
      <c r="TP28" s="4"/>
      <c r="TQ28" s="4"/>
      <c r="TR28" s="4"/>
      <c r="TS28" s="4"/>
      <c r="TT28" s="4"/>
      <c r="TU28" s="4"/>
      <c r="TV28" s="4"/>
      <c r="TW28" s="4"/>
      <c r="TX28" s="4"/>
      <c r="TY28" s="4"/>
      <c r="TZ28" s="4"/>
      <c r="UA28" s="4"/>
      <c r="UB28" s="4"/>
      <c r="UC28" s="4"/>
      <c r="UD28" s="4"/>
      <c r="UE28" s="4"/>
      <c r="UF28" s="4"/>
      <c r="UG28" s="4"/>
      <c r="UH28" s="4"/>
      <c r="UI28" s="4"/>
      <c r="UJ28" s="4"/>
      <c r="UK28" s="4"/>
      <c r="UL28" s="4"/>
      <c r="UM28" s="4"/>
      <c r="UN28" s="4"/>
      <c r="UO28" s="4"/>
      <c r="UP28" s="4"/>
      <c r="UQ28" s="4"/>
      <c r="UR28" s="4"/>
      <c r="US28" s="4"/>
      <c r="UT28" s="4"/>
      <c r="UU28" s="4"/>
      <c r="UV28" s="4"/>
      <c r="UW28" s="4"/>
      <c r="UX28" s="4"/>
      <c r="UY28" s="4"/>
      <c r="UZ28" s="4"/>
      <c r="VA28" s="4"/>
      <c r="VB28" s="4"/>
      <c r="VC28" s="4"/>
      <c r="VD28" s="4"/>
      <c r="VE28" s="4"/>
      <c r="VF28" s="4"/>
      <c r="VG28" s="4"/>
      <c r="VH28" s="4"/>
      <c r="VI28" s="4"/>
      <c r="VJ28" s="4"/>
      <c r="VK28" s="4"/>
      <c r="VL28" s="4"/>
      <c r="VM28" s="4"/>
      <c r="VN28" s="4"/>
      <c r="VO28" s="4"/>
      <c r="VP28" s="4"/>
      <c r="VQ28" s="4"/>
      <c r="VR28" s="4"/>
      <c r="VS28" s="4"/>
      <c r="VT28" s="4"/>
      <c r="VU28" s="4"/>
      <c r="VV28" s="4"/>
      <c r="VW28" s="4"/>
      <c r="VX28" s="4"/>
      <c r="VY28" s="4"/>
      <c r="VZ28" s="4"/>
      <c r="WA28" s="4"/>
      <c r="WB28" s="4"/>
      <c r="WC28" s="4"/>
      <c r="WD28" s="4"/>
      <c r="WE28" s="4"/>
      <c r="WF28" s="4"/>
      <c r="WG28" s="4"/>
      <c r="WH28" s="4"/>
      <c r="WI28" s="4"/>
      <c r="WJ28" s="4"/>
      <c r="WK28" s="4"/>
      <c r="WL28" s="4"/>
      <c r="WM28" s="4"/>
      <c r="WN28" s="4"/>
      <c r="WO28" s="4"/>
      <c r="WP28" s="4"/>
      <c r="WQ28" s="4"/>
      <c r="WR28" s="4"/>
      <c r="WS28" s="4"/>
      <c r="WT28" s="4"/>
      <c r="WU28" s="4"/>
      <c r="WV28" s="4"/>
      <c r="WW28" s="4"/>
      <c r="WX28" s="4"/>
      <c r="WY28" s="4"/>
      <c r="WZ28" s="4"/>
      <c r="XA28" s="4"/>
      <c r="XB28" s="4"/>
      <c r="XC28" s="4"/>
      <c r="XD28" s="4"/>
      <c r="XE28" s="4"/>
      <c r="XF28" s="4"/>
      <c r="XG28" s="4"/>
      <c r="XH28" s="4"/>
      <c r="XI28" s="4"/>
      <c r="XJ28" s="4"/>
      <c r="XK28" s="4"/>
      <c r="XL28" s="4"/>
      <c r="XM28" s="4"/>
      <c r="XN28" s="4"/>
      <c r="XO28" s="4"/>
      <c r="XP28" s="4"/>
      <c r="XQ28" s="4"/>
      <c r="XR28" s="4"/>
      <c r="XS28" s="4"/>
      <c r="XT28" s="4"/>
      <c r="XU28" s="4"/>
      <c r="XV28" s="4"/>
      <c r="XW28" s="4"/>
      <c r="XX28" s="4"/>
      <c r="XY28" s="4"/>
      <c r="XZ28" s="4"/>
      <c r="YA28" s="4"/>
      <c r="YB28" s="4"/>
      <c r="YC28" s="4"/>
      <c r="YD28" s="4"/>
      <c r="YE28" s="4"/>
      <c r="YF28" s="4"/>
      <c r="YG28" s="4"/>
      <c r="YH28" s="4"/>
      <c r="YI28" s="4"/>
      <c r="YJ28" s="4"/>
      <c r="YK28" s="4"/>
      <c r="YL28" s="4"/>
      <c r="YM28" s="4"/>
      <c r="YN28" s="4"/>
      <c r="YO28" s="4"/>
      <c r="YP28" s="4"/>
      <c r="YQ28" s="4"/>
      <c r="YR28" s="4"/>
      <c r="YS28" s="4"/>
      <c r="YT28" s="4"/>
      <c r="YU28" s="4"/>
      <c r="YV28" s="4"/>
      <c r="YW28" s="4"/>
      <c r="YX28" s="4"/>
      <c r="YY28" s="4"/>
      <c r="YZ28" s="4"/>
      <c r="ZA28" s="4"/>
      <c r="ZB28" s="4"/>
      <c r="ZC28" s="4"/>
      <c r="ZD28" s="4"/>
      <c r="ZE28" s="4"/>
      <c r="ZF28" s="4"/>
      <c r="ZG28" s="4"/>
      <c r="ZH28" s="4"/>
      <c r="ZI28" s="4"/>
      <c r="ZJ28" s="4"/>
      <c r="ZK28" s="4"/>
      <c r="ZL28" s="4"/>
      <c r="ZM28" s="4"/>
      <c r="ZN28" s="4"/>
      <c r="ZO28" s="4"/>
      <c r="ZP28" s="4"/>
      <c r="ZQ28" s="4"/>
      <c r="ZR28" s="4"/>
      <c r="ZS28" s="4"/>
      <c r="ZT28" s="4"/>
      <c r="ZU28" s="4"/>
      <c r="ZV28" s="4"/>
      <c r="ZW28" s="4"/>
      <c r="ZX28" s="4"/>
      <c r="ZY28" s="4"/>
      <c r="ZZ28" s="4"/>
      <c r="AAA28" s="4"/>
      <c r="AAB28" s="4"/>
      <c r="AAC28" s="4"/>
      <c r="AAD28" s="4"/>
      <c r="AAE28" s="4"/>
      <c r="AAF28" s="4"/>
      <c r="AAG28" s="4"/>
      <c r="AAH28" s="4"/>
      <c r="AAI28" s="4"/>
      <c r="AAJ28" s="4"/>
      <c r="AAK28" s="4"/>
      <c r="AAL28" s="4"/>
      <c r="AAM28" s="4"/>
      <c r="AAN28" s="4"/>
      <c r="AAO28" s="4"/>
      <c r="AAP28" s="4"/>
      <c r="AAQ28" s="4"/>
      <c r="AAR28" s="4"/>
      <c r="AAS28" s="4"/>
      <c r="AAT28" s="4"/>
      <c r="AAU28" s="4"/>
      <c r="AAV28" s="4"/>
      <c r="AAW28" s="4"/>
      <c r="AAX28" s="4"/>
      <c r="AAY28" s="4"/>
      <c r="AAZ28" s="4"/>
      <c r="ABA28" s="4"/>
      <c r="ABB28" s="4"/>
      <c r="ABC28" s="4"/>
      <c r="ABD28" s="4"/>
      <c r="ABE28" s="4"/>
      <c r="ABF28" s="4"/>
      <c r="ABG28" s="4"/>
      <c r="ABH28" s="4"/>
      <c r="ABI28" s="4"/>
      <c r="ABJ28" s="4"/>
      <c r="ABK28" s="4"/>
      <c r="ABL28" s="4"/>
      <c r="ABM28" s="4"/>
      <c r="ABN28" s="4"/>
      <c r="ABO28" s="4"/>
      <c r="ABP28" s="4"/>
      <c r="ABQ28" s="4"/>
      <c r="ABR28" s="4"/>
      <c r="ABS28" s="4"/>
      <c r="ABT28" s="4"/>
      <c r="ABU28" s="4"/>
    </row>
    <row r="29" spans="1:749" s="13" customFormat="1" ht="30" customHeight="1" x14ac:dyDescent="0.2">
      <c r="A29" s="20" t="s">
        <v>220</v>
      </c>
      <c r="B29" s="29" t="s">
        <v>1019</v>
      </c>
      <c r="C29" s="24" t="s">
        <v>64</v>
      </c>
      <c r="D29" s="21" t="s">
        <v>121</v>
      </c>
      <c r="E29" s="158">
        <f>IF(MOD(D15,2)=1,D15+1,D15)+IF(MOD(D17,2)=1,D17+1,D17)</f>
        <v>0</v>
      </c>
      <c r="F29" s="194">
        <v>13</v>
      </c>
      <c r="G29" s="194" t="s">
        <v>524</v>
      </c>
      <c r="H29" s="162">
        <f>(_xlfn.CEILING.MATH(F29*E29))</f>
        <v>0</v>
      </c>
      <c r="I29" s="97"/>
      <c r="J29" s="312"/>
      <c r="K29" s="14"/>
      <c r="L29" s="318"/>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c r="IV29" s="4"/>
      <c r="IW29" s="4"/>
      <c r="IX29" s="4"/>
      <c r="IY29" s="4"/>
      <c r="IZ29" s="4"/>
      <c r="JA29" s="4"/>
      <c r="JB29" s="4"/>
      <c r="JC29" s="4"/>
      <c r="JD29" s="4"/>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c r="LT29" s="4"/>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c r="NB29" s="4"/>
      <c r="NC29" s="4"/>
      <c r="ND29" s="4"/>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c r="OH29" s="4"/>
      <c r="OI29" s="4"/>
      <c r="OJ29" s="4"/>
      <c r="OK29" s="4"/>
      <c r="OL29" s="4"/>
      <c r="OM29" s="4"/>
      <c r="ON29" s="4"/>
      <c r="OO29" s="4"/>
      <c r="OP29" s="4"/>
      <c r="OQ29" s="4"/>
      <c r="OR29" s="4"/>
      <c r="OS29" s="4"/>
      <c r="OT29" s="4"/>
      <c r="OU29" s="4"/>
      <c r="OV29" s="4"/>
      <c r="OW29" s="4"/>
      <c r="OX29" s="4"/>
      <c r="OY29" s="4"/>
      <c r="OZ29" s="4"/>
      <c r="PA29" s="4"/>
      <c r="PB29" s="4"/>
      <c r="PC29" s="4"/>
      <c r="PD29" s="4"/>
      <c r="PE29" s="4"/>
      <c r="PF29" s="4"/>
      <c r="PG29" s="4"/>
      <c r="PH29" s="4"/>
      <c r="PI29" s="4"/>
      <c r="PJ29" s="4"/>
      <c r="PK29" s="4"/>
      <c r="PL29" s="4"/>
      <c r="PM29" s="4"/>
      <c r="PN29" s="4"/>
      <c r="PO29" s="4"/>
      <c r="PP29" s="4"/>
      <c r="PQ29" s="4"/>
      <c r="PR29" s="4"/>
      <c r="PS29" s="4"/>
      <c r="PT29" s="4"/>
      <c r="PU29" s="4"/>
      <c r="PV29" s="4"/>
      <c r="PW29" s="4"/>
      <c r="PX29" s="4"/>
      <c r="PY29" s="4"/>
      <c r="PZ29" s="4"/>
      <c r="QA29" s="4"/>
      <c r="QB29" s="4"/>
      <c r="QC29" s="4"/>
      <c r="QD29" s="4"/>
      <c r="QE29" s="4"/>
      <c r="QF29" s="4"/>
      <c r="QG29" s="4"/>
      <c r="QH29" s="4"/>
      <c r="QI29" s="4"/>
      <c r="QJ29" s="4"/>
      <c r="QK29" s="4"/>
      <c r="QL29" s="4"/>
      <c r="QM29" s="4"/>
      <c r="QN29" s="4"/>
      <c r="QO29" s="4"/>
      <c r="QP29" s="4"/>
      <c r="QQ29" s="4"/>
      <c r="QR29" s="4"/>
      <c r="QS29" s="4"/>
      <c r="QT29" s="4"/>
      <c r="QU29" s="4"/>
      <c r="QV29" s="4"/>
      <c r="QW29" s="4"/>
      <c r="QX29" s="4"/>
      <c r="QY29" s="4"/>
      <c r="QZ29" s="4"/>
      <c r="RA29" s="4"/>
      <c r="RB29" s="4"/>
      <c r="RC29" s="4"/>
      <c r="RD29" s="4"/>
      <c r="RE29" s="4"/>
      <c r="RF29" s="4"/>
      <c r="RG29" s="4"/>
      <c r="RH29" s="4"/>
      <c r="RI29" s="4"/>
      <c r="RJ29" s="4"/>
      <c r="RK29" s="4"/>
      <c r="RL29" s="4"/>
      <c r="RM29" s="4"/>
      <c r="RN29" s="4"/>
      <c r="RO29" s="4"/>
      <c r="RP29" s="4"/>
      <c r="RQ29" s="4"/>
      <c r="RR29" s="4"/>
      <c r="RS29" s="4"/>
      <c r="RT29" s="4"/>
      <c r="RU29" s="4"/>
      <c r="RV29" s="4"/>
      <c r="RW29" s="4"/>
      <c r="RX29" s="4"/>
      <c r="RY29" s="4"/>
      <c r="RZ29" s="4"/>
      <c r="SA29" s="4"/>
      <c r="SB29" s="4"/>
      <c r="SC29" s="4"/>
      <c r="SD29" s="4"/>
      <c r="SE29" s="4"/>
      <c r="SF29" s="4"/>
      <c r="SG29" s="4"/>
      <c r="SH29" s="4"/>
      <c r="SI29" s="4"/>
      <c r="SJ29" s="4"/>
      <c r="SK29" s="4"/>
      <c r="SL29" s="4"/>
      <c r="SM29" s="4"/>
      <c r="SN29" s="4"/>
      <c r="SO29" s="4"/>
      <c r="SP29" s="4"/>
      <c r="SQ29" s="4"/>
      <c r="SR29" s="4"/>
      <c r="SS29" s="4"/>
      <c r="ST29" s="4"/>
      <c r="SU29" s="4"/>
      <c r="SV29" s="4"/>
      <c r="SW29" s="4"/>
      <c r="SX29" s="4"/>
      <c r="SY29" s="4"/>
      <c r="SZ29" s="4"/>
      <c r="TA29" s="4"/>
      <c r="TB29" s="4"/>
      <c r="TC29" s="4"/>
      <c r="TD29" s="4"/>
      <c r="TE29" s="4"/>
      <c r="TF29" s="4"/>
      <c r="TG29" s="4"/>
      <c r="TH29" s="4"/>
      <c r="TI29" s="4"/>
      <c r="TJ29" s="4"/>
      <c r="TK29" s="4"/>
      <c r="TL29" s="4"/>
      <c r="TM29" s="4"/>
      <c r="TN29" s="4"/>
      <c r="TO29" s="4"/>
      <c r="TP29" s="4"/>
      <c r="TQ29" s="4"/>
      <c r="TR29" s="4"/>
      <c r="TS29" s="4"/>
      <c r="TT29" s="4"/>
      <c r="TU29" s="4"/>
      <c r="TV29" s="4"/>
      <c r="TW29" s="4"/>
      <c r="TX29" s="4"/>
      <c r="TY29" s="4"/>
      <c r="TZ29" s="4"/>
      <c r="UA29" s="4"/>
      <c r="UB29" s="4"/>
      <c r="UC29" s="4"/>
      <c r="UD29" s="4"/>
      <c r="UE29" s="4"/>
      <c r="UF29" s="4"/>
      <c r="UG29" s="4"/>
      <c r="UH29" s="4"/>
      <c r="UI29" s="4"/>
      <c r="UJ29" s="4"/>
      <c r="UK29" s="4"/>
      <c r="UL29" s="4"/>
      <c r="UM29" s="4"/>
      <c r="UN29" s="4"/>
      <c r="UO29" s="4"/>
      <c r="UP29" s="4"/>
      <c r="UQ29" s="4"/>
      <c r="UR29" s="4"/>
      <c r="US29" s="4"/>
      <c r="UT29" s="4"/>
      <c r="UU29" s="4"/>
      <c r="UV29" s="4"/>
      <c r="UW29" s="4"/>
      <c r="UX29" s="4"/>
      <c r="UY29" s="4"/>
      <c r="UZ29" s="4"/>
      <c r="VA29" s="4"/>
      <c r="VB29" s="4"/>
      <c r="VC29" s="4"/>
      <c r="VD29" s="4"/>
      <c r="VE29" s="4"/>
      <c r="VF29" s="4"/>
      <c r="VG29" s="4"/>
      <c r="VH29" s="4"/>
      <c r="VI29" s="4"/>
      <c r="VJ29" s="4"/>
      <c r="VK29" s="4"/>
      <c r="VL29" s="4"/>
      <c r="VM29" s="4"/>
      <c r="VN29" s="4"/>
      <c r="VO29" s="4"/>
      <c r="VP29" s="4"/>
      <c r="VQ29" s="4"/>
      <c r="VR29" s="4"/>
      <c r="VS29" s="4"/>
      <c r="VT29" s="4"/>
      <c r="VU29" s="4"/>
      <c r="VV29" s="4"/>
      <c r="VW29" s="4"/>
      <c r="VX29" s="4"/>
      <c r="VY29" s="4"/>
      <c r="VZ29" s="4"/>
      <c r="WA29" s="4"/>
      <c r="WB29" s="4"/>
      <c r="WC29" s="4"/>
      <c r="WD29" s="4"/>
      <c r="WE29" s="4"/>
      <c r="WF29" s="4"/>
      <c r="WG29" s="4"/>
      <c r="WH29" s="4"/>
      <c r="WI29" s="4"/>
      <c r="WJ29" s="4"/>
      <c r="WK29" s="4"/>
      <c r="WL29" s="4"/>
      <c r="WM29" s="4"/>
      <c r="WN29" s="4"/>
      <c r="WO29" s="4"/>
      <c r="WP29" s="4"/>
      <c r="WQ29" s="4"/>
      <c r="WR29" s="4"/>
      <c r="WS29" s="4"/>
      <c r="WT29" s="4"/>
      <c r="WU29" s="4"/>
      <c r="WV29" s="4"/>
      <c r="WW29" s="4"/>
      <c r="WX29" s="4"/>
      <c r="WY29" s="4"/>
      <c r="WZ29" s="4"/>
      <c r="XA29" s="4"/>
      <c r="XB29" s="4"/>
      <c r="XC29" s="4"/>
      <c r="XD29" s="4"/>
      <c r="XE29" s="4"/>
      <c r="XF29" s="4"/>
      <c r="XG29" s="4"/>
      <c r="XH29" s="4"/>
      <c r="XI29" s="4"/>
      <c r="XJ29" s="4"/>
      <c r="XK29" s="4"/>
      <c r="XL29" s="4"/>
      <c r="XM29" s="4"/>
      <c r="XN29" s="4"/>
      <c r="XO29" s="4"/>
      <c r="XP29" s="4"/>
      <c r="XQ29" s="4"/>
      <c r="XR29" s="4"/>
      <c r="XS29" s="4"/>
      <c r="XT29" s="4"/>
      <c r="XU29" s="4"/>
      <c r="XV29" s="4"/>
      <c r="XW29" s="4"/>
      <c r="XX29" s="4"/>
      <c r="XY29" s="4"/>
      <c r="XZ29" s="4"/>
      <c r="YA29" s="4"/>
      <c r="YB29" s="4"/>
      <c r="YC29" s="4"/>
      <c r="YD29" s="4"/>
      <c r="YE29" s="4"/>
      <c r="YF29" s="4"/>
      <c r="YG29" s="4"/>
      <c r="YH29" s="4"/>
      <c r="YI29" s="4"/>
      <c r="YJ29" s="4"/>
      <c r="YK29" s="4"/>
      <c r="YL29" s="4"/>
      <c r="YM29" s="4"/>
      <c r="YN29" s="4"/>
      <c r="YO29" s="4"/>
      <c r="YP29" s="4"/>
      <c r="YQ29" s="4"/>
      <c r="YR29" s="4"/>
      <c r="YS29" s="4"/>
      <c r="YT29" s="4"/>
      <c r="YU29" s="4"/>
      <c r="YV29" s="4"/>
      <c r="YW29" s="4"/>
      <c r="YX29" s="4"/>
      <c r="YY29" s="4"/>
      <c r="YZ29" s="4"/>
      <c r="ZA29" s="4"/>
      <c r="ZB29" s="4"/>
      <c r="ZC29" s="4"/>
      <c r="ZD29" s="4"/>
      <c r="ZE29" s="4"/>
      <c r="ZF29" s="4"/>
      <c r="ZG29" s="4"/>
      <c r="ZH29" s="4"/>
      <c r="ZI29" s="4"/>
      <c r="ZJ29" s="4"/>
      <c r="ZK29" s="4"/>
      <c r="ZL29" s="4"/>
      <c r="ZM29" s="4"/>
      <c r="ZN29" s="4"/>
      <c r="ZO29" s="4"/>
      <c r="ZP29" s="4"/>
      <c r="ZQ29" s="4"/>
      <c r="ZR29" s="4"/>
      <c r="ZS29" s="4"/>
      <c r="ZT29" s="4"/>
      <c r="ZU29" s="4"/>
      <c r="ZV29" s="4"/>
      <c r="ZW29" s="4"/>
      <c r="ZX29" s="4"/>
      <c r="ZY29" s="4"/>
      <c r="ZZ29" s="4"/>
      <c r="AAA29" s="4"/>
      <c r="AAB29" s="4"/>
      <c r="AAC29" s="4"/>
      <c r="AAD29" s="4"/>
      <c r="AAE29" s="4"/>
      <c r="AAF29" s="4"/>
      <c r="AAG29" s="4"/>
      <c r="AAH29" s="4"/>
      <c r="AAI29" s="4"/>
      <c r="AAJ29" s="4"/>
      <c r="AAK29" s="4"/>
      <c r="AAL29" s="4"/>
      <c r="AAM29" s="4"/>
      <c r="AAN29" s="4"/>
      <c r="AAO29" s="4"/>
      <c r="AAP29" s="4"/>
      <c r="AAQ29" s="4"/>
      <c r="AAR29" s="4"/>
      <c r="AAS29" s="4"/>
      <c r="AAT29" s="4"/>
      <c r="AAU29" s="4"/>
      <c r="AAV29" s="4"/>
      <c r="AAW29" s="4"/>
      <c r="AAX29" s="4"/>
      <c r="AAY29" s="4"/>
      <c r="AAZ29" s="4"/>
      <c r="ABA29" s="4"/>
      <c r="ABB29" s="4"/>
      <c r="ABC29" s="4"/>
      <c r="ABD29" s="4"/>
      <c r="ABE29" s="4"/>
      <c r="ABF29" s="4"/>
      <c r="ABG29" s="4"/>
      <c r="ABH29" s="4"/>
      <c r="ABI29" s="4"/>
      <c r="ABJ29" s="4"/>
      <c r="ABK29" s="4"/>
      <c r="ABL29" s="4"/>
      <c r="ABM29" s="4"/>
      <c r="ABN29" s="4"/>
      <c r="ABO29" s="4"/>
      <c r="ABP29" s="4"/>
      <c r="ABQ29" s="4"/>
      <c r="ABR29" s="4"/>
      <c r="ABS29" s="4"/>
      <c r="ABT29" s="4"/>
      <c r="ABU29" s="4"/>
    </row>
    <row r="30" spans="1:749" s="13" customFormat="1" ht="30" customHeight="1" x14ac:dyDescent="0.2">
      <c r="A30" s="20" t="s">
        <v>221</v>
      </c>
      <c r="B30" s="29" t="s">
        <v>1005</v>
      </c>
      <c r="C30" s="24" t="s">
        <v>64</v>
      </c>
      <c r="D30" s="21" t="s">
        <v>121</v>
      </c>
      <c r="E30" s="158">
        <f>IF($D$14&lt;0,0,0)+IF($D$14=1,6,0)+IF($D$14=2,6,0)+IF($D$14=3,6,0)+IF($D$14=4,6,0)+IF($D$14=5,6,0)+IF($D$14=6,6,0)+IF($D$14&gt;=7,12,0)</f>
        <v>0</v>
      </c>
      <c r="F30" s="194">
        <v>7.3</v>
      </c>
      <c r="G30" s="194" t="s">
        <v>524</v>
      </c>
      <c r="H30" s="162">
        <f>(_xlfn.CEILING.MATH(F30*E30))</f>
        <v>0</v>
      </c>
      <c r="I30" s="97"/>
      <c r="J30" s="312"/>
      <c r="K30" s="14"/>
      <c r="L30" s="318"/>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c r="JF30" s="4"/>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c r="KN30" s="4"/>
      <c r="KO30" s="4"/>
      <c r="KP30" s="4"/>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c r="OH30" s="4"/>
      <c r="OI30" s="4"/>
      <c r="OJ30" s="4"/>
      <c r="OK30" s="4"/>
      <c r="OL30" s="4"/>
      <c r="OM30" s="4"/>
      <c r="ON30" s="4"/>
      <c r="OO30" s="4"/>
      <c r="OP30" s="4"/>
      <c r="OQ30" s="4"/>
      <c r="OR30" s="4"/>
      <c r="OS30" s="4"/>
      <c r="OT30" s="4"/>
      <c r="OU30" s="4"/>
      <c r="OV30" s="4"/>
      <c r="OW30" s="4"/>
      <c r="OX30" s="4"/>
      <c r="OY30" s="4"/>
      <c r="OZ30" s="4"/>
      <c r="PA30" s="4"/>
      <c r="PB30" s="4"/>
      <c r="PC30" s="4"/>
      <c r="PD30" s="4"/>
      <c r="PE30" s="4"/>
      <c r="PF30" s="4"/>
      <c r="PG30" s="4"/>
      <c r="PH30" s="4"/>
      <c r="PI30" s="4"/>
      <c r="PJ30" s="4"/>
      <c r="PK30" s="4"/>
      <c r="PL30" s="4"/>
      <c r="PM30" s="4"/>
      <c r="PN30" s="4"/>
      <c r="PO30" s="4"/>
      <c r="PP30" s="4"/>
      <c r="PQ30" s="4"/>
      <c r="PR30" s="4"/>
      <c r="PS30" s="4"/>
      <c r="PT30" s="4"/>
      <c r="PU30" s="4"/>
      <c r="PV30" s="4"/>
      <c r="PW30" s="4"/>
      <c r="PX30" s="4"/>
      <c r="PY30" s="4"/>
      <c r="PZ30" s="4"/>
      <c r="QA30" s="4"/>
      <c r="QB30" s="4"/>
      <c r="QC30" s="4"/>
      <c r="QD30" s="4"/>
      <c r="QE30" s="4"/>
      <c r="QF30" s="4"/>
      <c r="QG30" s="4"/>
      <c r="QH30" s="4"/>
      <c r="QI30" s="4"/>
      <c r="QJ30" s="4"/>
      <c r="QK30" s="4"/>
      <c r="QL30" s="4"/>
      <c r="QM30" s="4"/>
      <c r="QN30" s="4"/>
      <c r="QO30" s="4"/>
      <c r="QP30" s="4"/>
      <c r="QQ30" s="4"/>
      <c r="QR30" s="4"/>
      <c r="QS30" s="4"/>
      <c r="QT30" s="4"/>
      <c r="QU30" s="4"/>
      <c r="QV30" s="4"/>
      <c r="QW30" s="4"/>
      <c r="QX30" s="4"/>
      <c r="QY30" s="4"/>
      <c r="QZ30" s="4"/>
      <c r="RA30" s="4"/>
      <c r="RB30" s="4"/>
      <c r="RC30" s="4"/>
      <c r="RD30" s="4"/>
      <c r="RE30" s="4"/>
      <c r="RF30" s="4"/>
      <c r="RG30" s="4"/>
      <c r="RH30" s="4"/>
      <c r="RI30" s="4"/>
      <c r="RJ30" s="4"/>
      <c r="RK30" s="4"/>
      <c r="RL30" s="4"/>
      <c r="RM30" s="4"/>
      <c r="RN30" s="4"/>
      <c r="RO30" s="4"/>
      <c r="RP30" s="4"/>
      <c r="RQ30" s="4"/>
      <c r="RR30" s="4"/>
      <c r="RS30" s="4"/>
      <c r="RT30" s="4"/>
      <c r="RU30" s="4"/>
      <c r="RV30" s="4"/>
      <c r="RW30" s="4"/>
      <c r="RX30" s="4"/>
      <c r="RY30" s="4"/>
      <c r="RZ30" s="4"/>
      <c r="SA30" s="4"/>
      <c r="SB30" s="4"/>
      <c r="SC30" s="4"/>
      <c r="SD30" s="4"/>
      <c r="SE30" s="4"/>
      <c r="SF30" s="4"/>
      <c r="SG30" s="4"/>
      <c r="SH30" s="4"/>
      <c r="SI30" s="4"/>
      <c r="SJ30" s="4"/>
      <c r="SK30" s="4"/>
      <c r="SL30" s="4"/>
      <c r="SM30" s="4"/>
      <c r="SN30" s="4"/>
      <c r="SO30" s="4"/>
      <c r="SP30" s="4"/>
      <c r="SQ30" s="4"/>
      <c r="SR30" s="4"/>
      <c r="SS30" s="4"/>
      <c r="ST30" s="4"/>
      <c r="SU30" s="4"/>
      <c r="SV30" s="4"/>
      <c r="SW30" s="4"/>
      <c r="SX30" s="4"/>
      <c r="SY30" s="4"/>
      <c r="SZ30" s="4"/>
      <c r="TA30" s="4"/>
      <c r="TB30" s="4"/>
      <c r="TC30" s="4"/>
      <c r="TD30" s="4"/>
      <c r="TE30" s="4"/>
      <c r="TF30" s="4"/>
      <c r="TG30" s="4"/>
      <c r="TH30" s="4"/>
      <c r="TI30" s="4"/>
      <c r="TJ30" s="4"/>
      <c r="TK30" s="4"/>
      <c r="TL30" s="4"/>
      <c r="TM30" s="4"/>
      <c r="TN30" s="4"/>
      <c r="TO30" s="4"/>
      <c r="TP30" s="4"/>
      <c r="TQ30" s="4"/>
      <c r="TR30" s="4"/>
      <c r="TS30" s="4"/>
      <c r="TT30" s="4"/>
      <c r="TU30" s="4"/>
      <c r="TV30" s="4"/>
      <c r="TW30" s="4"/>
      <c r="TX30" s="4"/>
      <c r="TY30" s="4"/>
      <c r="TZ30" s="4"/>
      <c r="UA30" s="4"/>
      <c r="UB30" s="4"/>
      <c r="UC30" s="4"/>
      <c r="UD30" s="4"/>
      <c r="UE30" s="4"/>
      <c r="UF30" s="4"/>
      <c r="UG30" s="4"/>
      <c r="UH30" s="4"/>
      <c r="UI30" s="4"/>
      <c r="UJ30" s="4"/>
      <c r="UK30" s="4"/>
      <c r="UL30" s="4"/>
      <c r="UM30" s="4"/>
      <c r="UN30" s="4"/>
      <c r="UO30" s="4"/>
      <c r="UP30" s="4"/>
      <c r="UQ30" s="4"/>
      <c r="UR30" s="4"/>
      <c r="US30" s="4"/>
      <c r="UT30" s="4"/>
      <c r="UU30" s="4"/>
      <c r="UV30" s="4"/>
      <c r="UW30" s="4"/>
      <c r="UX30" s="4"/>
      <c r="UY30" s="4"/>
      <c r="UZ30" s="4"/>
      <c r="VA30" s="4"/>
      <c r="VB30" s="4"/>
      <c r="VC30" s="4"/>
      <c r="VD30" s="4"/>
      <c r="VE30" s="4"/>
      <c r="VF30" s="4"/>
      <c r="VG30" s="4"/>
      <c r="VH30" s="4"/>
      <c r="VI30" s="4"/>
      <c r="VJ30" s="4"/>
      <c r="VK30" s="4"/>
      <c r="VL30" s="4"/>
      <c r="VM30" s="4"/>
      <c r="VN30" s="4"/>
      <c r="VO30" s="4"/>
      <c r="VP30" s="4"/>
      <c r="VQ30" s="4"/>
      <c r="VR30" s="4"/>
      <c r="VS30" s="4"/>
      <c r="VT30" s="4"/>
      <c r="VU30" s="4"/>
      <c r="VV30" s="4"/>
      <c r="VW30" s="4"/>
      <c r="VX30" s="4"/>
      <c r="VY30" s="4"/>
      <c r="VZ30" s="4"/>
      <c r="WA30" s="4"/>
      <c r="WB30" s="4"/>
      <c r="WC30" s="4"/>
      <c r="WD30" s="4"/>
      <c r="WE30" s="4"/>
      <c r="WF30" s="4"/>
      <c r="WG30" s="4"/>
      <c r="WH30" s="4"/>
      <c r="WI30" s="4"/>
      <c r="WJ30" s="4"/>
      <c r="WK30" s="4"/>
      <c r="WL30" s="4"/>
      <c r="WM30" s="4"/>
      <c r="WN30" s="4"/>
      <c r="WO30" s="4"/>
      <c r="WP30" s="4"/>
      <c r="WQ30" s="4"/>
      <c r="WR30" s="4"/>
      <c r="WS30" s="4"/>
      <c r="WT30" s="4"/>
      <c r="WU30" s="4"/>
      <c r="WV30" s="4"/>
      <c r="WW30" s="4"/>
      <c r="WX30" s="4"/>
      <c r="WY30" s="4"/>
      <c r="WZ30" s="4"/>
      <c r="XA30" s="4"/>
      <c r="XB30" s="4"/>
      <c r="XC30" s="4"/>
      <c r="XD30" s="4"/>
      <c r="XE30" s="4"/>
      <c r="XF30" s="4"/>
      <c r="XG30" s="4"/>
      <c r="XH30" s="4"/>
      <c r="XI30" s="4"/>
      <c r="XJ30" s="4"/>
      <c r="XK30" s="4"/>
      <c r="XL30" s="4"/>
      <c r="XM30" s="4"/>
      <c r="XN30" s="4"/>
      <c r="XO30" s="4"/>
      <c r="XP30" s="4"/>
      <c r="XQ30" s="4"/>
      <c r="XR30" s="4"/>
      <c r="XS30" s="4"/>
      <c r="XT30" s="4"/>
      <c r="XU30" s="4"/>
      <c r="XV30" s="4"/>
      <c r="XW30" s="4"/>
      <c r="XX30" s="4"/>
      <c r="XY30" s="4"/>
      <c r="XZ30" s="4"/>
      <c r="YA30" s="4"/>
      <c r="YB30" s="4"/>
      <c r="YC30" s="4"/>
      <c r="YD30" s="4"/>
      <c r="YE30" s="4"/>
      <c r="YF30" s="4"/>
      <c r="YG30" s="4"/>
      <c r="YH30" s="4"/>
      <c r="YI30" s="4"/>
      <c r="YJ30" s="4"/>
      <c r="YK30" s="4"/>
      <c r="YL30" s="4"/>
      <c r="YM30" s="4"/>
      <c r="YN30" s="4"/>
      <c r="YO30" s="4"/>
      <c r="YP30" s="4"/>
      <c r="YQ30" s="4"/>
      <c r="YR30" s="4"/>
      <c r="YS30" s="4"/>
      <c r="YT30" s="4"/>
      <c r="YU30" s="4"/>
      <c r="YV30" s="4"/>
      <c r="YW30" s="4"/>
      <c r="YX30" s="4"/>
      <c r="YY30" s="4"/>
      <c r="YZ30" s="4"/>
      <c r="ZA30" s="4"/>
      <c r="ZB30" s="4"/>
      <c r="ZC30" s="4"/>
      <c r="ZD30" s="4"/>
      <c r="ZE30" s="4"/>
      <c r="ZF30" s="4"/>
      <c r="ZG30" s="4"/>
      <c r="ZH30" s="4"/>
      <c r="ZI30" s="4"/>
      <c r="ZJ30" s="4"/>
      <c r="ZK30" s="4"/>
      <c r="ZL30" s="4"/>
      <c r="ZM30" s="4"/>
      <c r="ZN30" s="4"/>
      <c r="ZO30" s="4"/>
      <c r="ZP30" s="4"/>
      <c r="ZQ30" s="4"/>
      <c r="ZR30" s="4"/>
      <c r="ZS30" s="4"/>
      <c r="ZT30" s="4"/>
      <c r="ZU30" s="4"/>
      <c r="ZV30" s="4"/>
      <c r="ZW30" s="4"/>
      <c r="ZX30" s="4"/>
      <c r="ZY30" s="4"/>
      <c r="ZZ30" s="4"/>
      <c r="AAA30" s="4"/>
      <c r="AAB30" s="4"/>
      <c r="AAC30" s="4"/>
      <c r="AAD30" s="4"/>
      <c r="AAE30" s="4"/>
      <c r="AAF30" s="4"/>
      <c r="AAG30" s="4"/>
      <c r="AAH30" s="4"/>
      <c r="AAI30" s="4"/>
      <c r="AAJ30" s="4"/>
      <c r="AAK30" s="4"/>
      <c r="AAL30" s="4"/>
      <c r="AAM30" s="4"/>
      <c r="AAN30" s="4"/>
      <c r="AAO30" s="4"/>
      <c r="AAP30" s="4"/>
      <c r="AAQ30" s="4"/>
      <c r="AAR30" s="4"/>
      <c r="AAS30" s="4"/>
      <c r="AAT30" s="4"/>
      <c r="AAU30" s="4"/>
      <c r="AAV30" s="4"/>
      <c r="AAW30" s="4"/>
      <c r="AAX30" s="4"/>
      <c r="AAY30" s="4"/>
      <c r="AAZ30" s="4"/>
      <c r="ABA30" s="4"/>
      <c r="ABB30" s="4"/>
      <c r="ABC30" s="4"/>
      <c r="ABD30" s="4"/>
      <c r="ABE30" s="4"/>
      <c r="ABF30" s="4"/>
      <c r="ABG30" s="4"/>
      <c r="ABH30" s="4"/>
      <c r="ABI30" s="4"/>
      <c r="ABJ30" s="4"/>
      <c r="ABK30" s="4"/>
      <c r="ABL30" s="4"/>
      <c r="ABM30" s="4"/>
      <c r="ABN30" s="4"/>
      <c r="ABO30" s="4"/>
      <c r="ABP30" s="4"/>
      <c r="ABQ30" s="4"/>
      <c r="ABR30" s="4"/>
      <c r="ABS30" s="4"/>
      <c r="ABT30" s="4"/>
      <c r="ABU30" s="4"/>
    </row>
    <row r="31" spans="1:749" s="13" customFormat="1" ht="15" customHeight="1" collapsed="1" x14ac:dyDescent="0.2">
      <c r="A31" s="4"/>
      <c r="B31" s="4"/>
      <c r="C31" s="4"/>
      <c r="D31" s="4"/>
      <c r="E31" s="161"/>
      <c r="F31" s="189"/>
      <c r="G31" s="189"/>
      <c r="H31" s="173"/>
      <c r="I31" s="225"/>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c r="IV31" s="4"/>
      <c r="IW31" s="4"/>
      <c r="IX31" s="4"/>
      <c r="IY31" s="4"/>
      <c r="IZ31" s="4"/>
      <c r="JA31" s="4"/>
      <c r="JB31" s="4"/>
      <c r="JC31" s="4"/>
      <c r="JD31" s="4"/>
      <c r="JE31" s="4"/>
      <c r="JF31" s="4"/>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c r="KN31" s="4"/>
      <c r="KO31" s="4"/>
      <c r="KP31" s="4"/>
      <c r="KQ31" s="4"/>
      <c r="KR31" s="4"/>
      <c r="KS31" s="4"/>
      <c r="KT31" s="4"/>
      <c r="KU31" s="4"/>
      <c r="KV31" s="4"/>
      <c r="KW31" s="4"/>
      <c r="KX31" s="4"/>
      <c r="KY31" s="4"/>
      <c r="KZ31" s="4"/>
      <c r="LA31" s="4"/>
      <c r="LB31" s="4"/>
      <c r="LC31" s="4"/>
      <c r="LD31" s="4"/>
      <c r="LE31" s="4"/>
      <c r="LF31" s="4"/>
      <c r="LG31" s="4"/>
      <c r="LH31" s="4"/>
      <c r="LI31" s="4"/>
      <c r="LJ31" s="4"/>
      <c r="LK31" s="4"/>
      <c r="LL31" s="4"/>
      <c r="LM31" s="4"/>
      <c r="LN31" s="4"/>
      <c r="LO31" s="4"/>
      <c r="LP31" s="4"/>
      <c r="LQ31" s="4"/>
      <c r="LR31" s="4"/>
      <c r="LS31" s="4"/>
      <c r="LT31" s="4"/>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c r="NB31" s="4"/>
      <c r="NC31" s="4"/>
      <c r="ND31" s="4"/>
      <c r="NE31" s="4"/>
      <c r="NF31" s="4"/>
      <c r="NG31" s="4"/>
      <c r="NH31" s="4"/>
      <c r="NI31" s="4"/>
      <c r="NJ31" s="4"/>
      <c r="NK31" s="4"/>
      <c r="NL31" s="4"/>
      <c r="NM31" s="4"/>
      <c r="NN31" s="4"/>
      <c r="NO31" s="4"/>
      <c r="NP31" s="4"/>
      <c r="NQ31" s="4"/>
      <c r="NR31" s="4"/>
      <c r="NS31" s="4"/>
      <c r="NT31" s="4"/>
      <c r="NU31" s="4"/>
      <c r="NV31" s="4"/>
      <c r="NW31" s="4"/>
      <c r="NX31" s="4"/>
      <c r="NY31" s="4"/>
      <c r="NZ31" s="4"/>
      <c r="OA31" s="4"/>
      <c r="OB31" s="4"/>
      <c r="OC31" s="4"/>
      <c r="OD31" s="4"/>
      <c r="OE31" s="4"/>
      <c r="OF31" s="4"/>
      <c r="OG31" s="4"/>
      <c r="OH31" s="4"/>
      <c r="OI31" s="4"/>
      <c r="OJ31" s="4"/>
      <c r="OK31" s="4"/>
      <c r="OL31" s="4"/>
      <c r="OM31" s="4"/>
      <c r="ON31" s="4"/>
      <c r="OO31" s="4"/>
      <c r="OP31" s="4"/>
      <c r="OQ31" s="4"/>
      <c r="OR31" s="4"/>
      <c r="OS31" s="4"/>
      <c r="OT31" s="4"/>
      <c r="OU31" s="4"/>
      <c r="OV31" s="4"/>
      <c r="OW31" s="4"/>
      <c r="OX31" s="4"/>
      <c r="OY31" s="4"/>
      <c r="OZ31" s="4"/>
      <c r="PA31" s="4"/>
      <c r="PB31" s="4"/>
      <c r="PC31" s="4"/>
      <c r="PD31" s="4"/>
      <c r="PE31" s="4"/>
      <c r="PF31" s="4"/>
      <c r="PG31" s="4"/>
      <c r="PH31" s="4"/>
      <c r="PI31" s="4"/>
      <c r="PJ31" s="4"/>
      <c r="PK31" s="4"/>
      <c r="PL31" s="4"/>
      <c r="PM31" s="4"/>
      <c r="PN31" s="4"/>
      <c r="PO31" s="4"/>
      <c r="PP31" s="4"/>
      <c r="PQ31" s="4"/>
      <c r="PR31" s="4"/>
      <c r="PS31" s="4"/>
      <c r="PT31" s="4"/>
      <c r="PU31" s="4"/>
      <c r="PV31" s="4"/>
      <c r="PW31" s="4"/>
      <c r="PX31" s="4"/>
      <c r="PY31" s="4"/>
      <c r="PZ31" s="4"/>
      <c r="QA31" s="4"/>
      <c r="QB31" s="4"/>
      <c r="QC31" s="4"/>
      <c r="QD31" s="4"/>
      <c r="QE31" s="4"/>
      <c r="QF31" s="4"/>
      <c r="QG31" s="4"/>
      <c r="QH31" s="4"/>
      <c r="QI31" s="4"/>
      <c r="QJ31" s="4"/>
      <c r="QK31" s="4"/>
      <c r="QL31" s="4"/>
      <c r="QM31" s="4"/>
      <c r="QN31" s="4"/>
      <c r="QO31" s="4"/>
      <c r="QP31" s="4"/>
      <c r="QQ31" s="4"/>
      <c r="QR31" s="4"/>
      <c r="QS31" s="4"/>
      <c r="QT31" s="4"/>
      <c r="QU31" s="4"/>
      <c r="QV31" s="4"/>
      <c r="QW31" s="4"/>
      <c r="QX31" s="4"/>
      <c r="QY31" s="4"/>
      <c r="QZ31" s="4"/>
      <c r="RA31" s="4"/>
      <c r="RB31" s="4"/>
      <c r="RC31" s="4"/>
      <c r="RD31" s="4"/>
      <c r="RE31" s="4"/>
      <c r="RF31" s="4"/>
      <c r="RG31" s="4"/>
      <c r="RH31" s="4"/>
      <c r="RI31" s="4"/>
      <c r="RJ31" s="4"/>
      <c r="RK31" s="4"/>
      <c r="RL31" s="4"/>
      <c r="RM31" s="4"/>
      <c r="RN31" s="4"/>
      <c r="RO31" s="4"/>
      <c r="RP31" s="4"/>
      <c r="RQ31" s="4"/>
      <c r="RR31" s="4"/>
      <c r="RS31" s="4"/>
      <c r="RT31" s="4"/>
      <c r="RU31" s="4"/>
      <c r="RV31" s="4"/>
      <c r="RW31" s="4"/>
      <c r="RX31" s="4"/>
      <c r="RY31" s="4"/>
      <c r="RZ31" s="4"/>
      <c r="SA31" s="4"/>
      <c r="SB31" s="4"/>
      <c r="SC31" s="4"/>
      <c r="SD31" s="4"/>
      <c r="SE31" s="4"/>
      <c r="SF31" s="4"/>
      <c r="SG31" s="4"/>
      <c r="SH31" s="4"/>
      <c r="SI31" s="4"/>
      <c r="SJ31" s="4"/>
      <c r="SK31" s="4"/>
      <c r="SL31" s="4"/>
      <c r="SM31" s="4"/>
      <c r="SN31" s="4"/>
      <c r="SO31" s="4"/>
      <c r="SP31" s="4"/>
      <c r="SQ31" s="4"/>
      <c r="SR31" s="4"/>
      <c r="SS31" s="4"/>
      <c r="ST31" s="4"/>
      <c r="SU31" s="4"/>
      <c r="SV31" s="4"/>
      <c r="SW31" s="4"/>
      <c r="SX31" s="4"/>
      <c r="SY31" s="4"/>
      <c r="SZ31" s="4"/>
      <c r="TA31" s="4"/>
      <c r="TB31" s="4"/>
      <c r="TC31" s="4"/>
      <c r="TD31" s="4"/>
      <c r="TE31" s="4"/>
      <c r="TF31" s="4"/>
      <c r="TG31" s="4"/>
      <c r="TH31" s="4"/>
      <c r="TI31" s="4"/>
      <c r="TJ31" s="4"/>
      <c r="TK31" s="4"/>
      <c r="TL31" s="4"/>
      <c r="TM31" s="4"/>
      <c r="TN31" s="4"/>
      <c r="TO31" s="4"/>
      <c r="TP31" s="4"/>
      <c r="TQ31" s="4"/>
      <c r="TR31" s="4"/>
      <c r="TS31" s="4"/>
      <c r="TT31" s="4"/>
      <c r="TU31" s="4"/>
      <c r="TV31" s="4"/>
      <c r="TW31" s="4"/>
      <c r="TX31" s="4"/>
      <c r="TY31" s="4"/>
      <c r="TZ31" s="4"/>
      <c r="UA31" s="4"/>
      <c r="UB31" s="4"/>
      <c r="UC31" s="4"/>
      <c r="UD31" s="4"/>
      <c r="UE31" s="4"/>
      <c r="UF31" s="4"/>
      <c r="UG31" s="4"/>
      <c r="UH31" s="4"/>
      <c r="UI31" s="4"/>
      <c r="UJ31" s="4"/>
      <c r="UK31" s="4"/>
      <c r="UL31" s="4"/>
      <c r="UM31" s="4"/>
      <c r="UN31" s="4"/>
      <c r="UO31" s="4"/>
      <c r="UP31" s="4"/>
      <c r="UQ31" s="4"/>
      <c r="UR31" s="4"/>
      <c r="US31" s="4"/>
      <c r="UT31" s="4"/>
      <c r="UU31" s="4"/>
      <c r="UV31" s="4"/>
      <c r="UW31" s="4"/>
      <c r="UX31" s="4"/>
      <c r="UY31" s="4"/>
      <c r="UZ31" s="4"/>
      <c r="VA31" s="4"/>
      <c r="VB31" s="4"/>
      <c r="VC31" s="4"/>
      <c r="VD31" s="4"/>
      <c r="VE31" s="4"/>
      <c r="VF31" s="4"/>
      <c r="VG31" s="4"/>
      <c r="VH31" s="4"/>
      <c r="VI31" s="4"/>
      <c r="VJ31" s="4"/>
      <c r="VK31" s="4"/>
      <c r="VL31" s="4"/>
      <c r="VM31" s="4"/>
      <c r="VN31" s="4"/>
      <c r="VO31" s="4"/>
      <c r="VP31" s="4"/>
      <c r="VQ31" s="4"/>
      <c r="VR31" s="4"/>
      <c r="VS31" s="4"/>
      <c r="VT31" s="4"/>
      <c r="VU31" s="4"/>
      <c r="VV31" s="4"/>
      <c r="VW31" s="4"/>
      <c r="VX31" s="4"/>
      <c r="VY31" s="4"/>
      <c r="VZ31" s="4"/>
      <c r="WA31" s="4"/>
      <c r="WB31" s="4"/>
      <c r="WC31" s="4"/>
      <c r="WD31" s="4"/>
      <c r="WE31" s="4"/>
      <c r="WF31" s="4"/>
      <c r="WG31" s="4"/>
      <c r="WH31" s="4"/>
      <c r="WI31" s="4"/>
      <c r="WJ31" s="4"/>
      <c r="WK31" s="4"/>
      <c r="WL31" s="4"/>
      <c r="WM31" s="4"/>
      <c r="WN31" s="4"/>
      <c r="WO31" s="4"/>
      <c r="WP31" s="4"/>
      <c r="WQ31" s="4"/>
      <c r="WR31" s="4"/>
      <c r="WS31" s="4"/>
      <c r="WT31" s="4"/>
      <c r="WU31" s="4"/>
      <c r="WV31" s="4"/>
      <c r="WW31" s="4"/>
      <c r="WX31" s="4"/>
      <c r="WY31" s="4"/>
      <c r="WZ31" s="4"/>
      <c r="XA31" s="4"/>
      <c r="XB31" s="4"/>
      <c r="XC31" s="4"/>
      <c r="XD31" s="4"/>
      <c r="XE31" s="4"/>
      <c r="XF31" s="4"/>
      <c r="XG31" s="4"/>
      <c r="XH31" s="4"/>
      <c r="XI31" s="4"/>
      <c r="XJ31" s="4"/>
      <c r="XK31" s="4"/>
      <c r="XL31" s="4"/>
      <c r="XM31" s="4"/>
      <c r="XN31" s="4"/>
      <c r="XO31" s="4"/>
      <c r="XP31" s="4"/>
      <c r="XQ31" s="4"/>
      <c r="XR31" s="4"/>
      <c r="XS31" s="4"/>
      <c r="XT31" s="4"/>
      <c r="XU31" s="4"/>
      <c r="XV31" s="4"/>
      <c r="XW31" s="4"/>
      <c r="XX31" s="4"/>
      <c r="XY31" s="4"/>
      <c r="XZ31" s="4"/>
      <c r="YA31" s="4"/>
      <c r="YB31" s="4"/>
      <c r="YC31" s="4"/>
      <c r="YD31" s="4"/>
      <c r="YE31" s="4"/>
      <c r="YF31" s="4"/>
      <c r="YG31" s="4"/>
      <c r="YH31" s="4"/>
      <c r="YI31" s="4"/>
      <c r="YJ31" s="4"/>
      <c r="YK31" s="4"/>
      <c r="YL31" s="4"/>
      <c r="YM31" s="4"/>
      <c r="YN31" s="4"/>
      <c r="YO31" s="4"/>
      <c r="YP31" s="4"/>
      <c r="YQ31" s="4"/>
      <c r="YR31" s="4"/>
      <c r="YS31" s="4"/>
      <c r="YT31" s="4"/>
      <c r="YU31" s="4"/>
      <c r="YV31" s="4"/>
      <c r="YW31" s="4"/>
      <c r="YX31" s="4"/>
      <c r="YY31" s="4"/>
      <c r="YZ31" s="4"/>
      <c r="ZA31" s="4"/>
      <c r="ZB31" s="4"/>
      <c r="ZC31" s="4"/>
      <c r="ZD31" s="4"/>
      <c r="ZE31" s="4"/>
      <c r="ZF31" s="4"/>
      <c r="ZG31" s="4"/>
      <c r="ZH31" s="4"/>
      <c r="ZI31" s="4"/>
      <c r="ZJ31" s="4"/>
      <c r="ZK31" s="4"/>
      <c r="ZL31" s="4"/>
      <c r="ZM31" s="4"/>
      <c r="ZN31" s="4"/>
      <c r="ZO31" s="4"/>
      <c r="ZP31" s="4"/>
      <c r="ZQ31" s="4"/>
      <c r="ZR31" s="4"/>
      <c r="ZS31" s="4"/>
      <c r="ZT31" s="4"/>
      <c r="ZU31" s="4"/>
      <c r="ZV31" s="4"/>
      <c r="ZW31" s="4"/>
      <c r="ZX31" s="4"/>
      <c r="ZY31" s="4"/>
      <c r="ZZ31" s="4"/>
      <c r="AAA31" s="4"/>
      <c r="AAB31" s="4"/>
      <c r="AAC31" s="4"/>
      <c r="AAD31" s="4"/>
      <c r="AAE31" s="4"/>
      <c r="AAF31" s="4"/>
      <c r="AAG31" s="4"/>
      <c r="AAH31" s="4"/>
      <c r="AAI31" s="4"/>
      <c r="AAJ31" s="4"/>
      <c r="AAK31" s="4"/>
      <c r="AAL31" s="4"/>
      <c r="AAM31" s="4"/>
      <c r="AAN31" s="4"/>
      <c r="AAO31" s="4"/>
      <c r="AAP31" s="4"/>
      <c r="AAQ31" s="4"/>
      <c r="AAR31" s="4"/>
      <c r="AAS31" s="4"/>
      <c r="AAT31" s="4"/>
      <c r="AAU31" s="4"/>
      <c r="AAV31" s="4"/>
      <c r="AAW31" s="4"/>
      <c r="AAX31" s="4"/>
      <c r="AAY31" s="4"/>
      <c r="AAZ31" s="4"/>
      <c r="ABA31" s="4"/>
      <c r="ABB31" s="4"/>
      <c r="ABC31" s="4"/>
      <c r="ABD31" s="4"/>
      <c r="ABE31" s="4"/>
      <c r="ABF31" s="4"/>
      <c r="ABG31" s="4"/>
      <c r="ABH31" s="4"/>
      <c r="ABI31" s="4"/>
      <c r="ABJ31" s="4"/>
      <c r="ABK31" s="4"/>
      <c r="ABL31" s="4"/>
      <c r="ABM31" s="4"/>
      <c r="ABN31" s="4"/>
      <c r="ABO31" s="4"/>
      <c r="ABP31" s="4"/>
      <c r="ABQ31" s="4"/>
      <c r="ABR31" s="4"/>
      <c r="ABS31" s="4"/>
      <c r="ABT31" s="4"/>
      <c r="ABU31" s="4"/>
    </row>
    <row r="32" spans="1:749" s="13" customFormat="1" ht="15" customHeight="1" x14ac:dyDescent="0.2">
      <c r="A32" s="19" t="s">
        <v>222</v>
      </c>
      <c r="B32" s="19" t="s">
        <v>48</v>
      </c>
      <c r="C32" s="4"/>
      <c r="D32" s="4"/>
      <c r="E32" s="161"/>
      <c r="F32" s="189"/>
      <c r="G32" s="189"/>
      <c r="H32" s="173"/>
      <c r="I32" s="225"/>
      <c r="J32" s="312"/>
      <c r="K32" s="312"/>
      <c r="L32" s="313"/>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c r="IV32" s="4"/>
      <c r="IW32" s="4"/>
      <c r="IX32" s="4"/>
      <c r="IY32" s="4"/>
      <c r="IZ32" s="4"/>
      <c r="JA32" s="4"/>
      <c r="JB32" s="4"/>
      <c r="JC32" s="4"/>
      <c r="JD32" s="4"/>
      <c r="JE32" s="4"/>
      <c r="JF32" s="4"/>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c r="KN32" s="4"/>
      <c r="KO32" s="4"/>
      <c r="KP32" s="4"/>
      <c r="KQ32" s="4"/>
      <c r="KR32" s="4"/>
      <c r="KS32" s="4"/>
      <c r="KT32" s="4"/>
      <c r="KU32" s="4"/>
      <c r="KV32" s="4"/>
      <c r="KW32" s="4"/>
      <c r="KX32" s="4"/>
      <c r="KY32" s="4"/>
      <c r="KZ32" s="4"/>
      <c r="LA32" s="4"/>
      <c r="LB32" s="4"/>
      <c r="LC32" s="4"/>
      <c r="LD32" s="4"/>
      <c r="LE32" s="4"/>
      <c r="LF32" s="4"/>
      <c r="LG32" s="4"/>
      <c r="LH32" s="4"/>
      <c r="LI32" s="4"/>
      <c r="LJ32" s="4"/>
      <c r="LK32" s="4"/>
      <c r="LL32" s="4"/>
      <c r="LM32" s="4"/>
      <c r="LN32" s="4"/>
      <c r="LO32" s="4"/>
      <c r="LP32" s="4"/>
      <c r="LQ32" s="4"/>
      <c r="LR32" s="4"/>
      <c r="LS32" s="4"/>
      <c r="LT32" s="4"/>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c r="NB32" s="4"/>
      <c r="NC32" s="4"/>
      <c r="ND32" s="4"/>
      <c r="NE32" s="4"/>
      <c r="NF32" s="4"/>
      <c r="NG32" s="4"/>
      <c r="NH32" s="4"/>
      <c r="NI32" s="4"/>
      <c r="NJ32" s="4"/>
      <c r="NK32" s="4"/>
      <c r="NL32" s="4"/>
      <c r="NM32" s="4"/>
      <c r="NN32" s="4"/>
      <c r="NO32" s="4"/>
      <c r="NP32" s="4"/>
      <c r="NQ32" s="4"/>
      <c r="NR32" s="4"/>
      <c r="NS32" s="4"/>
      <c r="NT32" s="4"/>
      <c r="NU32" s="4"/>
      <c r="NV32" s="4"/>
      <c r="NW32" s="4"/>
      <c r="NX32" s="4"/>
      <c r="NY32" s="4"/>
      <c r="NZ32" s="4"/>
      <c r="OA32" s="4"/>
      <c r="OB32" s="4"/>
      <c r="OC32" s="4"/>
      <c r="OD32" s="4"/>
      <c r="OE32" s="4"/>
      <c r="OF32" s="4"/>
      <c r="OG32" s="4"/>
      <c r="OH32" s="4"/>
      <c r="OI32" s="4"/>
      <c r="OJ32" s="4"/>
      <c r="OK32" s="4"/>
      <c r="OL32" s="4"/>
      <c r="OM32" s="4"/>
      <c r="ON32" s="4"/>
      <c r="OO32" s="4"/>
      <c r="OP32" s="4"/>
      <c r="OQ32" s="4"/>
      <c r="OR32" s="4"/>
      <c r="OS32" s="4"/>
      <c r="OT32" s="4"/>
      <c r="OU32" s="4"/>
      <c r="OV32" s="4"/>
      <c r="OW32" s="4"/>
      <c r="OX32" s="4"/>
      <c r="OY32" s="4"/>
      <c r="OZ32" s="4"/>
      <c r="PA32" s="4"/>
      <c r="PB32" s="4"/>
      <c r="PC32" s="4"/>
      <c r="PD32" s="4"/>
      <c r="PE32" s="4"/>
      <c r="PF32" s="4"/>
      <c r="PG32" s="4"/>
      <c r="PH32" s="4"/>
      <c r="PI32" s="4"/>
      <c r="PJ32" s="4"/>
      <c r="PK32" s="4"/>
      <c r="PL32" s="4"/>
      <c r="PM32" s="4"/>
      <c r="PN32" s="4"/>
      <c r="PO32" s="4"/>
      <c r="PP32" s="4"/>
      <c r="PQ32" s="4"/>
      <c r="PR32" s="4"/>
      <c r="PS32" s="4"/>
      <c r="PT32" s="4"/>
      <c r="PU32" s="4"/>
      <c r="PV32" s="4"/>
      <c r="PW32" s="4"/>
      <c r="PX32" s="4"/>
      <c r="PY32" s="4"/>
      <c r="PZ32" s="4"/>
      <c r="QA32" s="4"/>
      <c r="QB32" s="4"/>
      <c r="QC32" s="4"/>
      <c r="QD32" s="4"/>
      <c r="QE32" s="4"/>
      <c r="QF32" s="4"/>
      <c r="QG32" s="4"/>
      <c r="QH32" s="4"/>
      <c r="QI32" s="4"/>
      <c r="QJ32" s="4"/>
      <c r="QK32" s="4"/>
      <c r="QL32" s="4"/>
      <c r="QM32" s="4"/>
      <c r="QN32" s="4"/>
      <c r="QO32" s="4"/>
      <c r="QP32" s="4"/>
      <c r="QQ32" s="4"/>
      <c r="QR32" s="4"/>
      <c r="QS32" s="4"/>
      <c r="QT32" s="4"/>
      <c r="QU32" s="4"/>
      <c r="QV32" s="4"/>
      <c r="QW32" s="4"/>
      <c r="QX32" s="4"/>
      <c r="QY32" s="4"/>
      <c r="QZ32" s="4"/>
      <c r="RA32" s="4"/>
      <c r="RB32" s="4"/>
      <c r="RC32" s="4"/>
      <c r="RD32" s="4"/>
      <c r="RE32" s="4"/>
      <c r="RF32" s="4"/>
      <c r="RG32" s="4"/>
      <c r="RH32" s="4"/>
      <c r="RI32" s="4"/>
      <c r="RJ32" s="4"/>
      <c r="RK32" s="4"/>
      <c r="RL32" s="4"/>
      <c r="RM32" s="4"/>
      <c r="RN32" s="4"/>
      <c r="RO32" s="4"/>
      <c r="RP32" s="4"/>
      <c r="RQ32" s="4"/>
      <c r="RR32" s="4"/>
      <c r="RS32" s="4"/>
      <c r="RT32" s="4"/>
      <c r="RU32" s="4"/>
      <c r="RV32" s="4"/>
      <c r="RW32" s="4"/>
      <c r="RX32" s="4"/>
      <c r="RY32" s="4"/>
      <c r="RZ32" s="4"/>
      <c r="SA32" s="4"/>
      <c r="SB32" s="4"/>
      <c r="SC32" s="4"/>
      <c r="SD32" s="4"/>
      <c r="SE32" s="4"/>
      <c r="SF32" s="4"/>
      <c r="SG32" s="4"/>
      <c r="SH32" s="4"/>
      <c r="SI32" s="4"/>
      <c r="SJ32" s="4"/>
      <c r="SK32" s="4"/>
      <c r="SL32" s="4"/>
      <c r="SM32" s="4"/>
      <c r="SN32" s="4"/>
      <c r="SO32" s="4"/>
      <c r="SP32" s="4"/>
      <c r="SQ32" s="4"/>
      <c r="SR32" s="4"/>
      <c r="SS32" s="4"/>
      <c r="ST32" s="4"/>
      <c r="SU32" s="4"/>
      <c r="SV32" s="4"/>
      <c r="SW32" s="4"/>
      <c r="SX32" s="4"/>
      <c r="SY32" s="4"/>
      <c r="SZ32" s="4"/>
      <c r="TA32" s="4"/>
      <c r="TB32" s="4"/>
      <c r="TC32" s="4"/>
      <c r="TD32" s="4"/>
      <c r="TE32" s="4"/>
      <c r="TF32" s="4"/>
      <c r="TG32" s="4"/>
      <c r="TH32" s="4"/>
      <c r="TI32" s="4"/>
      <c r="TJ32" s="4"/>
      <c r="TK32" s="4"/>
      <c r="TL32" s="4"/>
      <c r="TM32" s="4"/>
      <c r="TN32" s="4"/>
      <c r="TO32" s="4"/>
      <c r="TP32" s="4"/>
      <c r="TQ32" s="4"/>
      <c r="TR32" s="4"/>
      <c r="TS32" s="4"/>
      <c r="TT32" s="4"/>
      <c r="TU32" s="4"/>
      <c r="TV32" s="4"/>
      <c r="TW32" s="4"/>
      <c r="TX32" s="4"/>
      <c r="TY32" s="4"/>
      <c r="TZ32" s="4"/>
      <c r="UA32" s="4"/>
      <c r="UB32" s="4"/>
      <c r="UC32" s="4"/>
      <c r="UD32" s="4"/>
      <c r="UE32" s="4"/>
      <c r="UF32" s="4"/>
      <c r="UG32" s="4"/>
      <c r="UH32" s="4"/>
      <c r="UI32" s="4"/>
      <c r="UJ32" s="4"/>
      <c r="UK32" s="4"/>
      <c r="UL32" s="4"/>
      <c r="UM32" s="4"/>
      <c r="UN32" s="4"/>
      <c r="UO32" s="4"/>
      <c r="UP32" s="4"/>
      <c r="UQ32" s="4"/>
      <c r="UR32" s="4"/>
      <c r="US32" s="4"/>
      <c r="UT32" s="4"/>
      <c r="UU32" s="4"/>
      <c r="UV32" s="4"/>
      <c r="UW32" s="4"/>
      <c r="UX32" s="4"/>
      <c r="UY32" s="4"/>
      <c r="UZ32" s="4"/>
      <c r="VA32" s="4"/>
      <c r="VB32" s="4"/>
      <c r="VC32" s="4"/>
      <c r="VD32" s="4"/>
      <c r="VE32" s="4"/>
      <c r="VF32" s="4"/>
      <c r="VG32" s="4"/>
      <c r="VH32" s="4"/>
      <c r="VI32" s="4"/>
      <c r="VJ32" s="4"/>
      <c r="VK32" s="4"/>
      <c r="VL32" s="4"/>
      <c r="VM32" s="4"/>
      <c r="VN32" s="4"/>
      <c r="VO32" s="4"/>
      <c r="VP32" s="4"/>
      <c r="VQ32" s="4"/>
      <c r="VR32" s="4"/>
      <c r="VS32" s="4"/>
      <c r="VT32" s="4"/>
      <c r="VU32" s="4"/>
      <c r="VV32" s="4"/>
      <c r="VW32" s="4"/>
      <c r="VX32" s="4"/>
      <c r="VY32" s="4"/>
      <c r="VZ32" s="4"/>
      <c r="WA32" s="4"/>
      <c r="WB32" s="4"/>
      <c r="WC32" s="4"/>
      <c r="WD32" s="4"/>
      <c r="WE32" s="4"/>
      <c r="WF32" s="4"/>
      <c r="WG32" s="4"/>
      <c r="WH32" s="4"/>
      <c r="WI32" s="4"/>
      <c r="WJ32" s="4"/>
      <c r="WK32" s="4"/>
      <c r="WL32" s="4"/>
      <c r="WM32" s="4"/>
      <c r="WN32" s="4"/>
      <c r="WO32" s="4"/>
      <c r="WP32" s="4"/>
      <c r="WQ32" s="4"/>
      <c r="WR32" s="4"/>
      <c r="WS32" s="4"/>
      <c r="WT32" s="4"/>
      <c r="WU32" s="4"/>
      <c r="WV32" s="4"/>
      <c r="WW32" s="4"/>
      <c r="WX32" s="4"/>
      <c r="WY32" s="4"/>
      <c r="WZ32" s="4"/>
      <c r="XA32" s="4"/>
      <c r="XB32" s="4"/>
      <c r="XC32" s="4"/>
      <c r="XD32" s="4"/>
      <c r="XE32" s="4"/>
      <c r="XF32" s="4"/>
      <c r="XG32" s="4"/>
      <c r="XH32" s="4"/>
      <c r="XI32" s="4"/>
      <c r="XJ32" s="4"/>
      <c r="XK32" s="4"/>
      <c r="XL32" s="4"/>
      <c r="XM32" s="4"/>
      <c r="XN32" s="4"/>
      <c r="XO32" s="4"/>
      <c r="XP32" s="4"/>
      <c r="XQ32" s="4"/>
      <c r="XR32" s="4"/>
      <c r="XS32" s="4"/>
      <c r="XT32" s="4"/>
      <c r="XU32" s="4"/>
      <c r="XV32" s="4"/>
      <c r="XW32" s="4"/>
      <c r="XX32" s="4"/>
      <c r="XY32" s="4"/>
      <c r="XZ32" s="4"/>
      <c r="YA32" s="4"/>
      <c r="YB32" s="4"/>
      <c r="YC32" s="4"/>
      <c r="YD32" s="4"/>
      <c r="YE32" s="4"/>
      <c r="YF32" s="4"/>
      <c r="YG32" s="4"/>
      <c r="YH32" s="4"/>
      <c r="YI32" s="4"/>
      <c r="YJ32" s="4"/>
      <c r="YK32" s="4"/>
      <c r="YL32" s="4"/>
      <c r="YM32" s="4"/>
      <c r="YN32" s="4"/>
      <c r="YO32" s="4"/>
      <c r="YP32" s="4"/>
      <c r="YQ32" s="4"/>
      <c r="YR32" s="4"/>
      <c r="YS32" s="4"/>
      <c r="YT32" s="4"/>
      <c r="YU32" s="4"/>
      <c r="YV32" s="4"/>
      <c r="YW32" s="4"/>
      <c r="YX32" s="4"/>
      <c r="YY32" s="4"/>
      <c r="YZ32" s="4"/>
      <c r="ZA32" s="4"/>
      <c r="ZB32" s="4"/>
      <c r="ZC32" s="4"/>
      <c r="ZD32" s="4"/>
      <c r="ZE32" s="4"/>
      <c r="ZF32" s="4"/>
      <c r="ZG32" s="4"/>
      <c r="ZH32" s="4"/>
      <c r="ZI32" s="4"/>
      <c r="ZJ32" s="4"/>
      <c r="ZK32" s="4"/>
      <c r="ZL32" s="4"/>
      <c r="ZM32" s="4"/>
      <c r="ZN32" s="4"/>
      <c r="ZO32" s="4"/>
      <c r="ZP32" s="4"/>
      <c r="ZQ32" s="4"/>
      <c r="ZR32" s="4"/>
      <c r="ZS32" s="4"/>
      <c r="ZT32" s="4"/>
      <c r="ZU32" s="4"/>
      <c r="ZV32" s="4"/>
      <c r="ZW32" s="4"/>
      <c r="ZX32" s="4"/>
      <c r="ZY32" s="4"/>
      <c r="ZZ32" s="4"/>
      <c r="AAA32" s="4"/>
      <c r="AAB32" s="4"/>
      <c r="AAC32" s="4"/>
      <c r="AAD32" s="4"/>
      <c r="AAE32" s="4"/>
      <c r="AAF32" s="4"/>
      <c r="AAG32" s="4"/>
      <c r="AAH32" s="4"/>
      <c r="AAI32" s="4"/>
      <c r="AAJ32" s="4"/>
      <c r="AAK32" s="4"/>
      <c r="AAL32" s="4"/>
      <c r="AAM32" s="4"/>
      <c r="AAN32" s="4"/>
      <c r="AAO32" s="4"/>
      <c r="AAP32" s="4"/>
      <c r="AAQ32" s="4"/>
      <c r="AAR32" s="4"/>
      <c r="AAS32" s="4"/>
      <c r="AAT32" s="4"/>
      <c r="AAU32" s="4"/>
      <c r="AAV32" s="4"/>
      <c r="AAW32" s="4"/>
      <c r="AAX32" s="4"/>
      <c r="AAY32" s="4"/>
      <c r="AAZ32" s="4"/>
      <c r="ABA32" s="4"/>
      <c r="ABB32" s="4"/>
      <c r="ABC32" s="4"/>
      <c r="ABD32" s="4"/>
      <c r="ABE32" s="4"/>
      <c r="ABF32" s="4"/>
      <c r="ABG32" s="4"/>
      <c r="ABH32" s="4"/>
      <c r="ABI32" s="4"/>
      <c r="ABJ32" s="4"/>
      <c r="ABK32" s="4"/>
      <c r="ABL32" s="4"/>
      <c r="ABM32" s="4"/>
      <c r="ABN32" s="4"/>
      <c r="ABO32" s="4"/>
      <c r="ABP32" s="4"/>
      <c r="ABQ32" s="4"/>
      <c r="ABR32" s="4"/>
      <c r="ABS32" s="4"/>
      <c r="ABT32" s="4"/>
      <c r="ABU32" s="4"/>
    </row>
    <row r="33" spans="1:749" s="13" customFormat="1" ht="15" customHeight="1" x14ac:dyDescent="0.2">
      <c r="A33" s="20" t="s">
        <v>223</v>
      </c>
      <c r="B33" s="21" t="s">
        <v>124</v>
      </c>
      <c r="C33" s="24" t="s">
        <v>64</v>
      </c>
      <c r="D33" s="21" t="s">
        <v>121</v>
      </c>
      <c r="E33" s="158">
        <f>IF($D$12&gt;0,1,0)</f>
        <v>0</v>
      </c>
      <c r="F33" s="194" t="s">
        <v>524</v>
      </c>
      <c r="G33" s="194">
        <v>30</v>
      </c>
      <c r="H33" s="162">
        <f>_xlfn.CEILING.MATH(G33*E33)</f>
        <v>0</v>
      </c>
      <c r="I33" s="97"/>
      <c r="J33" s="312"/>
      <c r="K33" s="14"/>
      <c r="L33" s="318"/>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c r="IV33" s="4"/>
      <c r="IW33" s="4"/>
      <c r="IX33" s="4"/>
      <c r="IY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N33" s="4"/>
      <c r="SO33" s="4"/>
      <c r="SP33" s="4"/>
      <c r="SQ33" s="4"/>
      <c r="SR33" s="4"/>
      <c r="SS33" s="4"/>
      <c r="ST33" s="4"/>
      <c r="SU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row>
    <row r="34" spans="1:749" s="13" customFormat="1" ht="15" customHeight="1" collapsed="1" x14ac:dyDescent="0.2">
      <c r="A34" s="4"/>
      <c r="B34" s="4"/>
      <c r="C34" s="4"/>
      <c r="D34" s="4"/>
      <c r="E34" s="161"/>
      <c r="F34" s="189"/>
      <c r="G34" s="189"/>
      <c r="H34" s="173"/>
      <c r="I34" s="225"/>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c r="IV34" s="4"/>
      <c r="IW34" s="4"/>
      <c r="IX34" s="4"/>
      <c r="IY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N34" s="4"/>
      <c r="SO34" s="4"/>
      <c r="SP34" s="4"/>
      <c r="SQ34" s="4"/>
      <c r="SR34" s="4"/>
      <c r="SS34" s="4"/>
      <c r="ST34" s="4"/>
      <c r="SU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row>
    <row r="35" spans="1:749" s="13" customFormat="1" ht="15" customHeight="1" x14ac:dyDescent="0.2">
      <c r="A35" s="19" t="s">
        <v>224</v>
      </c>
      <c r="B35" s="19" t="s">
        <v>379</v>
      </c>
      <c r="C35" s="4"/>
      <c r="D35" s="4"/>
      <c r="E35" s="161"/>
      <c r="F35" s="189"/>
      <c r="G35" s="189"/>
      <c r="H35" s="173"/>
      <c r="I35" s="225"/>
      <c r="J35" s="312"/>
      <c r="K35" s="312"/>
      <c r="L35" s="313"/>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c r="IV35" s="4"/>
      <c r="IW35" s="4"/>
      <c r="IX35" s="4"/>
      <c r="IY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N35" s="4"/>
      <c r="SO35" s="4"/>
      <c r="SP35" s="4"/>
      <c r="SQ35" s="4"/>
      <c r="SR35" s="4"/>
      <c r="SS35" s="4"/>
      <c r="ST35" s="4"/>
      <c r="SU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row>
    <row r="36" spans="1:749" s="13" customFormat="1" ht="15" customHeight="1" x14ac:dyDescent="0.2">
      <c r="A36" s="20" t="s">
        <v>225</v>
      </c>
      <c r="B36" s="21" t="s">
        <v>380</v>
      </c>
      <c r="C36" s="24" t="s">
        <v>64</v>
      </c>
      <c r="D36" s="21" t="s">
        <v>19</v>
      </c>
      <c r="E36" s="158">
        <f>_xlfn.CEILING.MATH(D12/3*2)</f>
        <v>0</v>
      </c>
      <c r="F36" s="194">
        <v>1.5</v>
      </c>
      <c r="G36" s="194" t="s">
        <v>524</v>
      </c>
      <c r="H36" s="162">
        <f>_xlfn.CEILING.MATH(F36*E36)</f>
        <v>0</v>
      </c>
      <c r="I36" s="97"/>
      <c r="J36" s="312"/>
      <c r="K36" s="14"/>
      <c r="L36" s="318"/>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c r="IV36" s="4"/>
      <c r="IW36" s="4"/>
      <c r="IX36" s="4"/>
      <c r="IY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N36" s="4"/>
      <c r="SO36" s="4"/>
      <c r="SP36" s="4"/>
      <c r="SQ36" s="4"/>
      <c r="SR36" s="4"/>
      <c r="SS36" s="4"/>
      <c r="ST36" s="4"/>
      <c r="SU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row>
    <row r="37" spans="1:749" s="13" customFormat="1" ht="15" customHeight="1" x14ac:dyDescent="0.2">
      <c r="A37" s="20" t="s">
        <v>226</v>
      </c>
      <c r="B37" s="21" t="s">
        <v>381</v>
      </c>
      <c r="C37" s="24" t="s">
        <v>64</v>
      </c>
      <c r="D37" s="21" t="s">
        <v>121</v>
      </c>
      <c r="E37" s="158">
        <f>_xlfn.CEILING.MATH((D14+D15+D16+D17+D19+D20)/3*2)</f>
        <v>0</v>
      </c>
      <c r="F37" s="194">
        <v>1.5</v>
      </c>
      <c r="G37" s="194" t="s">
        <v>524</v>
      </c>
      <c r="H37" s="162">
        <f>_xlfn.CEILING.MATH(F37*E37)</f>
        <v>0</v>
      </c>
      <c r="I37" s="97"/>
      <c r="J37" s="312"/>
      <c r="K37" s="14"/>
      <c r="L37" s="318"/>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c r="IV37" s="4"/>
      <c r="IW37" s="4"/>
      <c r="IX37" s="4"/>
      <c r="IY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N37" s="4"/>
      <c r="SO37" s="4"/>
      <c r="SP37" s="4"/>
      <c r="SQ37" s="4"/>
      <c r="SR37" s="4"/>
      <c r="SS37" s="4"/>
      <c r="ST37" s="4"/>
      <c r="SU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row>
    <row r="38" spans="1:749" s="13" customFormat="1" ht="15" customHeight="1" x14ac:dyDescent="0.2">
      <c r="A38" s="20" t="s">
        <v>227</v>
      </c>
      <c r="B38" s="21" t="s">
        <v>125</v>
      </c>
      <c r="C38" s="24" t="s">
        <v>64</v>
      </c>
      <c r="D38" s="21" t="s">
        <v>121</v>
      </c>
      <c r="E38" s="158">
        <f>IF($D$12&gt;0,1,0)</f>
        <v>0</v>
      </c>
      <c r="F38" s="194" t="s">
        <v>524</v>
      </c>
      <c r="G38" s="194">
        <v>15</v>
      </c>
      <c r="H38" s="162">
        <f>_xlfn.CEILING.MATH(G38*E38)</f>
        <v>0</v>
      </c>
      <c r="I38" s="97"/>
      <c r="J38" s="312"/>
      <c r="K38" s="14"/>
      <c r="L38" s="318"/>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row>
    <row r="39" spans="1:749" s="13" customFormat="1" ht="15" customHeight="1" x14ac:dyDescent="0.2">
      <c r="A39" s="20" t="s">
        <v>228</v>
      </c>
      <c r="B39" s="21" t="s">
        <v>77</v>
      </c>
      <c r="C39" s="24" t="s">
        <v>64</v>
      </c>
      <c r="D39" s="21" t="s">
        <v>121</v>
      </c>
      <c r="E39" s="158">
        <f>IF($D$14+$D$15+$D$16+$D$17+$D$19+$D$20&gt;0,1,0)</f>
        <v>0</v>
      </c>
      <c r="F39" s="194" t="s">
        <v>524</v>
      </c>
      <c r="G39" s="194">
        <v>8</v>
      </c>
      <c r="H39" s="162">
        <f>_xlfn.CEILING.MATH(G39*E39)</f>
        <v>0</v>
      </c>
      <c r="I39" s="97"/>
      <c r="J39" s="312"/>
      <c r="K39" s="14"/>
      <c r="L39" s="318"/>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row>
    <row r="40" spans="1:749" s="13" customFormat="1" ht="15" customHeight="1" collapsed="1" x14ac:dyDescent="0.2">
      <c r="A40" s="4"/>
      <c r="B40" s="4"/>
      <c r="C40" s="4"/>
      <c r="D40" s="4"/>
      <c r="E40" s="161"/>
      <c r="F40" s="189"/>
      <c r="G40" s="189"/>
      <c r="H40" s="173"/>
      <c r="I40" s="225"/>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row>
    <row r="41" spans="1:749" s="13" customFormat="1" ht="15" customHeight="1" x14ac:dyDescent="0.2">
      <c r="A41" s="19" t="s">
        <v>229</v>
      </c>
      <c r="B41" s="19" t="s">
        <v>23</v>
      </c>
      <c r="C41" s="4"/>
      <c r="D41" s="4"/>
      <c r="E41" s="161"/>
      <c r="F41" s="189"/>
      <c r="G41" s="189"/>
      <c r="H41" s="173"/>
      <c r="I41" s="225"/>
      <c r="J41" s="312"/>
      <c r="K41" s="312"/>
      <c r="L41" s="313"/>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row>
    <row r="42" spans="1:749" s="13" customFormat="1" ht="15" customHeight="1" x14ac:dyDescent="0.2">
      <c r="A42" s="20" t="s">
        <v>230</v>
      </c>
      <c r="B42" s="26" t="s">
        <v>911</v>
      </c>
      <c r="C42" s="24" t="s">
        <v>64</v>
      </c>
      <c r="D42" s="21" t="s">
        <v>115</v>
      </c>
      <c r="E42" s="158">
        <f>IF($D$16&gt;0,2,0)</f>
        <v>0</v>
      </c>
      <c r="F42" s="194">
        <v>12</v>
      </c>
      <c r="G42" s="194">
        <v>24</v>
      </c>
      <c r="H42" s="287">
        <f>_xlfn.CEILING.MATH(F42*E42)</f>
        <v>0</v>
      </c>
      <c r="I42" s="97"/>
      <c r="J42" s="312"/>
      <c r="K42" s="14"/>
      <c r="L42" s="318"/>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row>
    <row r="43" spans="1:749" s="13" customFormat="1" ht="15" customHeight="1" x14ac:dyDescent="0.2">
      <c r="A43" s="20" t="s">
        <v>231</v>
      </c>
      <c r="B43" s="26" t="s">
        <v>912</v>
      </c>
      <c r="C43" s="24" t="s">
        <v>64</v>
      </c>
      <c r="D43" s="21" t="s">
        <v>115</v>
      </c>
      <c r="E43" s="158">
        <f>(IF($D$19&gt;0,2,0))</f>
        <v>0</v>
      </c>
      <c r="F43" s="194">
        <v>12</v>
      </c>
      <c r="G43" s="194">
        <v>24</v>
      </c>
      <c r="H43" s="287">
        <f>_xlfn.CEILING.MATH(F43*E43)</f>
        <v>0</v>
      </c>
      <c r="I43" s="97"/>
      <c r="J43" s="312"/>
      <c r="K43" s="14"/>
      <c r="L43" s="318"/>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row>
    <row r="44" spans="1:749" s="13" customFormat="1" ht="15" customHeight="1" x14ac:dyDescent="0.2">
      <c r="A44" s="20" t="s">
        <v>232</v>
      </c>
      <c r="B44" s="26" t="s">
        <v>1164</v>
      </c>
      <c r="C44" s="24" t="s">
        <v>64</v>
      </c>
      <c r="D44" s="21" t="s">
        <v>115</v>
      </c>
      <c r="E44" s="158">
        <f>_xlfn.CEILING.MATH(+IF($D$14+$D$20=0,0,0)+IF($D$14+$D$20&gt;0,1,0))</f>
        <v>0</v>
      </c>
      <c r="F44" s="194">
        <v>7.33</v>
      </c>
      <c r="G44" s="194">
        <v>44</v>
      </c>
      <c r="H44" s="162">
        <f t="shared" ref="H44" si="0">_xlfn.CEILING.MATH(G44*E44)</f>
        <v>0</v>
      </c>
      <c r="I44" s="97"/>
      <c r="J44" s="312"/>
      <c r="K44" s="14"/>
      <c r="L44" s="318"/>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row>
    <row r="45" spans="1:749" s="13" customFormat="1" ht="15" customHeight="1" x14ac:dyDescent="0.2">
      <c r="A45" s="20" t="s">
        <v>233</v>
      </c>
      <c r="B45" s="26" t="s">
        <v>713</v>
      </c>
      <c r="C45" s="24" t="s">
        <v>64</v>
      </c>
      <c r="D45" s="21" t="s">
        <v>121</v>
      </c>
      <c r="E45" s="158">
        <f>IF($D$12&gt;0,1,0)</f>
        <v>0</v>
      </c>
      <c r="F45" s="194" t="s">
        <v>524</v>
      </c>
      <c r="G45" s="194">
        <v>30</v>
      </c>
      <c r="H45" s="162">
        <f>_xlfn.CEILING.MATH(G45*E45)</f>
        <v>0</v>
      </c>
      <c r="I45" s="97"/>
      <c r="J45" s="312"/>
      <c r="K45" s="14"/>
      <c r="L45" s="318"/>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row>
    <row r="46" spans="1:749" s="13" customFormat="1" ht="15" customHeight="1" x14ac:dyDescent="0.2">
      <c r="A46" s="20" t="s">
        <v>234</v>
      </c>
      <c r="B46" s="21" t="s">
        <v>653</v>
      </c>
      <c r="C46" s="24" t="s">
        <v>73</v>
      </c>
      <c r="D46" s="21" t="s">
        <v>121</v>
      </c>
      <c r="E46" s="158">
        <f>IF($D$12&gt;0,1,0)</f>
        <v>0</v>
      </c>
      <c r="F46" s="194" t="s">
        <v>524</v>
      </c>
      <c r="G46" s="194">
        <v>18</v>
      </c>
      <c r="H46" s="162">
        <f>_xlfn.CEILING.MATH(E46*G46)</f>
        <v>0</v>
      </c>
      <c r="I46" s="97"/>
      <c r="J46" s="312"/>
      <c r="K46" s="14"/>
      <c r="L46" s="318"/>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row>
    <row r="47" spans="1:749" s="13" customFormat="1" ht="15" customHeight="1" x14ac:dyDescent="0.2">
      <c r="A47" s="20" t="s">
        <v>654</v>
      </c>
      <c r="B47" s="21" t="s">
        <v>913</v>
      </c>
      <c r="C47" s="24" t="s">
        <v>64</v>
      </c>
      <c r="D47" s="21" t="s">
        <v>121</v>
      </c>
      <c r="E47" s="158">
        <f>IF($D$12&gt;0,1,0)</f>
        <v>0</v>
      </c>
      <c r="F47" s="194" t="s">
        <v>524</v>
      </c>
      <c r="G47" s="194">
        <v>20</v>
      </c>
      <c r="H47" s="162">
        <f>_xlfn.CEILING.MATH(G47*E47)</f>
        <v>0</v>
      </c>
      <c r="I47" s="97"/>
      <c r="J47" s="312"/>
      <c r="K47" s="14"/>
      <c r="L47" s="318"/>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row>
    <row r="48" spans="1:749" s="13" customFormat="1" ht="15" customHeight="1" x14ac:dyDescent="0.2">
      <c r="A48" s="20" t="s">
        <v>1111</v>
      </c>
      <c r="B48" s="21" t="s">
        <v>915</v>
      </c>
      <c r="C48" s="24" t="s">
        <v>71</v>
      </c>
      <c r="D48" s="21" t="s">
        <v>121</v>
      </c>
      <c r="E48" s="158">
        <f>_xlfn.CEILING.MATH(D16+D19+D20)</f>
        <v>0</v>
      </c>
      <c r="F48" s="194">
        <v>2.5</v>
      </c>
      <c r="G48" s="194" t="s">
        <v>524</v>
      </c>
      <c r="H48" s="162">
        <f>_xlfn.CEILING.MATH(F48*E48)</f>
        <v>0</v>
      </c>
      <c r="I48" s="97"/>
      <c r="J48" s="312"/>
      <c r="K48" s="14"/>
      <c r="L48" s="318"/>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4"/>
      <c r="HE48" s="4"/>
      <c r="HF48" s="4"/>
      <c r="HG48" s="4"/>
      <c r="HH48" s="4"/>
      <c r="HI48" s="4"/>
      <c r="HJ48" s="4"/>
      <c r="HK48" s="4"/>
      <c r="HL48" s="4"/>
      <c r="HM48" s="4"/>
      <c r="HN48" s="4"/>
      <c r="HO48" s="4"/>
      <c r="HP48" s="4"/>
      <c r="HQ48" s="4"/>
      <c r="HR48" s="4"/>
      <c r="HS48" s="4"/>
      <c r="HT48" s="4"/>
      <c r="HU48" s="4"/>
      <c r="HV48" s="4"/>
      <c r="HW48" s="4"/>
      <c r="HX48" s="4"/>
      <c r="HY48" s="4"/>
      <c r="HZ48" s="4"/>
      <c r="IA48" s="4"/>
      <c r="IB48" s="4"/>
      <c r="IC48" s="4"/>
      <c r="ID48" s="4"/>
      <c r="IE48" s="4"/>
      <c r="IF48" s="4"/>
      <c r="IG48" s="4"/>
      <c r="IH48" s="4"/>
      <c r="II48" s="4"/>
      <c r="IJ48" s="4"/>
      <c r="IK48" s="4"/>
      <c r="IL48" s="4"/>
      <c r="IM48" s="4"/>
      <c r="IN48" s="4"/>
      <c r="IO48" s="4"/>
      <c r="IP48" s="4"/>
      <c r="IQ48" s="4"/>
      <c r="IR48" s="4"/>
      <c r="IS48" s="4"/>
      <c r="IT48" s="4"/>
      <c r="IU48" s="4"/>
      <c r="IV48" s="4"/>
      <c r="IW48" s="4"/>
      <c r="IX48" s="4"/>
      <c r="IY48" s="4"/>
      <c r="IZ48" s="4"/>
      <c r="JA48" s="4"/>
      <c r="JB48" s="4"/>
      <c r="JC48" s="4"/>
      <c r="JD48" s="4"/>
      <c r="JE48" s="4"/>
      <c r="JF48" s="4"/>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c r="KN48" s="4"/>
      <c r="KO48" s="4"/>
      <c r="KP48" s="4"/>
      <c r="KQ48" s="4"/>
      <c r="KR48" s="4"/>
      <c r="KS48" s="4"/>
      <c r="KT48" s="4"/>
      <c r="KU48" s="4"/>
      <c r="KV48" s="4"/>
      <c r="KW48" s="4"/>
      <c r="KX48" s="4"/>
      <c r="KY48" s="4"/>
      <c r="KZ48" s="4"/>
      <c r="LA48" s="4"/>
      <c r="LB48" s="4"/>
      <c r="LC48" s="4"/>
      <c r="LD48" s="4"/>
      <c r="LE48" s="4"/>
      <c r="LF48" s="4"/>
      <c r="LG48" s="4"/>
      <c r="LH48" s="4"/>
      <c r="LI48" s="4"/>
      <c r="LJ48" s="4"/>
      <c r="LK48" s="4"/>
      <c r="LL48" s="4"/>
      <c r="LM48" s="4"/>
      <c r="LN48" s="4"/>
      <c r="LO48" s="4"/>
      <c r="LP48" s="4"/>
      <c r="LQ48" s="4"/>
      <c r="LR48" s="4"/>
      <c r="LS48" s="4"/>
      <c r="LT48" s="4"/>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c r="NB48" s="4"/>
      <c r="NC48" s="4"/>
      <c r="ND48" s="4"/>
      <c r="NE48" s="4"/>
      <c r="NF48" s="4"/>
      <c r="NG48" s="4"/>
      <c r="NH48" s="4"/>
      <c r="NI48" s="4"/>
      <c r="NJ48" s="4"/>
      <c r="NK48" s="4"/>
      <c r="NL48" s="4"/>
      <c r="NM48" s="4"/>
      <c r="NN48" s="4"/>
      <c r="NO48" s="4"/>
      <c r="NP48" s="4"/>
      <c r="NQ48" s="4"/>
      <c r="NR48" s="4"/>
      <c r="NS48" s="4"/>
      <c r="NT48" s="4"/>
      <c r="NU48" s="4"/>
      <c r="NV48" s="4"/>
      <c r="NW48" s="4"/>
      <c r="NX48" s="4"/>
      <c r="NY48" s="4"/>
      <c r="NZ48" s="4"/>
      <c r="OA48" s="4"/>
      <c r="OB48" s="4"/>
      <c r="OC48" s="4"/>
      <c r="OD48" s="4"/>
      <c r="OE48" s="4"/>
      <c r="OF48" s="4"/>
      <c r="OG48" s="4"/>
      <c r="OH48" s="4"/>
      <c r="OI48" s="4"/>
      <c r="OJ48" s="4"/>
      <c r="OK48" s="4"/>
      <c r="OL48" s="4"/>
      <c r="OM48" s="4"/>
      <c r="ON48" s="4"/>
      <c r="OO48" s="4"/>
      <c r="OP48" s="4"/>
      <c r="OQ48" s="4"/>
      <c r="OR48" s="4"/>
      <c r="OS48" s="4"/>
      <c r="OT48" s="4"/>
      <c r="OU48" s="4"/>
      <c r="OV48" s="4"/>
      <c r="OW48" s="4"/>
      <c r="OX48" s="4"/>
      <c r="OY48" s="4"/>
      <c r="OZ48" s="4"/>
      <c r="PA48" s="4"/>
      <c r="PB48" s="4"/>
      <c r="PC48" s="4"/>
      <c r="PD48" s="4"/>
      <c r="PE48" s="4"/>
      <c r="PF48" s="4"/>
      <c r="PG48" s="4"/>
      <c r="PH48" s="4"/>
      <c r="PI48" s="4"/>
      <c r="PJ48" s="4"/>
      <c r="PK48" s="4"/>
      <c r="PL48" s="4"/>
      <c r="PM48" s="4"/>
      <c r="PN48" s="4"/>
      <c r="PO48" s="4"/>
      <c r="PP48" s="4"/>
      <c r="PQ48" s="4"/>
      <c r="PR48" s="4"/>
      <c r="PS48" s="4"/>
      <c r="PT48" s="4"/>
      <c r="PU48" s="4"/>
      <c r="PV48" s="4"/>
      <c r="PW48" s="4"/>
      <c r="PX48" s="4"/>
      <c r="PY48" s="4"/>
      <c r="PZ48" s="4"/>
      <c r="QA48" s="4"/>
      <c r="QB48" s="4"/>
      <c r="QC48" s="4"/>
      <c r="QD48" s="4"/>
      <c r="QE48" s="4"/>
      <c r="QF48" s="4"/>
      <c r="QG48" s="4"/>
      <c r="QH48" s="4"/>
      <c r="QI48" s="4"/>
      <c r="QJ48" s="4"/>
      <c r="QK48" s="4"/>
      <c r="QL48" s="4"/>
      <c r="QM48" s="4"/>
      <c r="QN48" s="4"/>
      <c r="QO48" s="4"/>
      <c r="QP48" s="4"/>
      <c r="QQ48" s="4"/>
      <c r="QR48" s="4"/>
      <c r="QS48" s="4"/>
      <c r="QT48" s="4"/>
      <c r="QU48" s="4"/>
      <c r="QV48" s="4"/>
      <c r="QW48" s="4"/>
      <c r="QX48" s="4"/>
      <c r="QY48" s="4"/>
      <c r="QZ48" s="4"/>
      <c r="RA48" s="4"/>
      <c r="RB48" s="4"/>
      <c r="RC48" s="4"/>
      <c r="RD48" s="4"/>
      <c r="RE48" s="4"/>
      <c r="RF48" s="4"/>
      <c r="RG48" s="4"/>
      <c r="RH48" s="4"/>
      <c r="RI48" s="4"/>
      <c r="RJ48" s="4"/>
      <c r="RK48" s="4"/>
      <c r="RL48" s="4"/>
      <c r="RM48" s="4"/>
      <c r="RN48" s="4"/>
      <c r="RO48" s="4"/>
      <c r="RP48" s="4"/>
      <c r="RQ48" s="4"/>
      <c r="RR48" s="4"/>
      <c r="RS48" s="4"/>
      <c r="RT48" s="4"/>
      <c r="RU48" s="4"/>
      <c r="RV48" s="4"/>
      <c r="RW48" s="4"/>
      <c r="RX48" s="4"/>
      <c r="RY48" s="4"/>
      <c r="RZ48" s="4"/>
      <c r="SA48" s="4"/>
      <c r="SB48" s="4"/>
      <c r="SC48" s="4"/>
      <c r="SD48" s="4"/>
      <c r="SE48" s="4"/>
      <c r="SF48" s="4"/>
      <c r="SG48" s="4"/>
      <c r="SH48" s="4"/>
      <c r="SI48" s="4"/>
      <c r="SJ48" s="4"/>
      <c r="SK48" s="4"/>
      <c r="SL48" s="4"/>
      <c r="SM48" s="4"/>
      <c r="SN48" s="4"/>
      <c r="SO48" s="4"/>
      <c r="SP48" s="4"/>
      <c r="SQ48" s="4"/>
      <c r="SR48" s="4"/>
      <c r="SS48" s="4"/>
      <c r="ST48" s="4"/>
      <c r="SU48" s="4"/>
      <c r="SV48" s="4"/>
      <c r="SW48" s="4"/>
      <c r="SX48" s="4"/>
      <c r="SY48" s="4"/>
      <c r="SZ48" s="4"/>
      <c r="TA48" s="4"/>
      <c r="TB48" s="4"/>
      <c r="TC48" s="4"/>
      <c r="TD48" s="4"/>
      <c r="TE48" s="4"/>
      <c r="TF48" s="4"/>
      <c r="TG48" s="4"/>
      <c r="TH48" s="4"/>
      <c r="TI48" s="4"/>
      <c r="TJ48" s="4"/>
      <c r="TK48" s="4"/>
      <c r="TL48" s="4"/>
      <c r="TM48" s="4"/>
      <c r="TN48" s="4"/>
      <c r="TO48" s="4"/>
      <c r="TP48" s="4"/>
      <c r="TQ48" s="4"/>
      <c r="TR48" s="4"/>
      <c r="TS48" s="4"/>
      <c r="TT48" s="4"/>
      <c r="TU48" s="4"/>
      <c r="TV48" s="4"/>
      <c r="TW48" s="4"/>
      <c r="TX48" s="4"/>
      <c r="TY48" s="4"/>
      <c r="TZ48" s="4"/>
      <c r="UA48" s="4"/>
      <c r="UB48" s="4"/>
      <c r="UC48" s="4"/>
      <c r="UD48" s="4"/>
      <c r="UE48" s="4"/>
      <c r="UF48" s="4"/>
      <c r="UG48" s="4"/>
      <c r="UH48" s="4"/>
      <c r="UI48" s="4"/>
      <c r="UJ48" s="4"/>
      <c r="UK48" s="4"/>
      <c r="UL48" s="4"/>
      <c r="UM48" s="4"/>
      <c r="UN48" s="4"/>
      <c r="UO48" s="4"/>
      <c r="UP48" s="4"/>
      <c r="UQ48" s="4"/>
      <c r="UR48" s="4"/>
      <c r="US48" s="4"/>
      <c r="UT48" s="4"/>
      <c r="UU48" s="4"/>
      <c r="UV48" s="4"/>
      <c r="UW48" s="4"/>
      <c r="UX48" s="4"/>
      <c r="UY48" s="4"/>
      <c r="UZ48" s="4"/>
      <c r="VA48" s="4"/>
      <c r="VB48" s="4"/>
      <c r="VC48" s="4"/>
      <c r="VD48" s="4"/>
      <c r="VE48" s="4"/>
      <c r="VF48" s="4"/>
      <c r="VG48" s="4"/>
      <c r="VH48" s="4"/>
      <c r="VI48" s="4"/>
      <c r="VJ48" s="4"/>
      <c r="VK48" s="4"/>
      <c r="VL48" s="4"/>
      <c r="VM48" s="4"/>
      <c r="VN48" s="4"/>
      <c r="VO48" s="4"/>
      <c r="VP48" s="4"/>
      <c r="VQ48" s="4"/>
      <c r="VR48" s="4"/>
      <c r="VS48" s="4"/>
      <c r="VT48" s="4"/>
      <c r="VU48" s="4"/>
      <c r="VV48" s="4"/>
      <c r="VW48" s="4"/>
      <c r="VX48" s="4"/>
      <c r="VY48" s="4"/>
      <c r="VZ48" s="4"/>
      <c r="WA48" s="4"/>
      <c r="WB48" s="4"/>
      <c r="WC48" s="4"/>
      <c r="WD48" s="4"/>
      <c r="WE48" s="4"/>
      <c r="WF48" s="4"/>
      <c r="WG48" s="4"/>
      <c r="WH48" s="4"/>
      <c r="WI48" s="4"/>
      <c r="WJ48" s="4"/>
      <c r="WK48" s="4"/>
      <c r="WL48" s="4"/>
      <c r="WM48" s="4"/>
      <c r="WN48" s="4"/>
      <c r="WO48" s="4"/>
      <c r="WP48" s="4"/>
      <c r="WQ48" s="4"/>
      <c r="WR48" s="4"/>
      <c r="WS48" s="4"/>
      <c r="WT48" s="4"/>
      <c r="WU48" s="4"/>
      <c r="WV48" s="4"/>
      <c r="WW48" s="4"/>
      <c r="WX48" s="4"/>
      <c r="WY48" s="4"/>
      <c r="WZ48" s="4"/>
      <c r="XA48" s="4"/>
      <c r="XB48" s="4"/>
      <c r="XC48" s="4"/>
      <c r="XD48" s="4"/>
      <c r="XE48" s="4"/>
      <c r="XF48" s="4"/>
      <c r="XG48" s="4"/>
      <c r="XH48" s="4"/>
      <c r="XI48" s="4"/>
      <c r="XJ48" s="4"/>
      <c r="XK48" s="4"/>
      <c r="XL48" s="4"/>
      <c r="XM48" s="4"/>
      <c r="XN48" s="4"/>
      <c r="XO48" s="4"/>
      <c r="XP48" s="4"/>
      <c r="XQ48" s="4"/>
      <c r="XR48" s="4"/>
      <c r="XS48" s="4"/>
      <c r="XT48" s="4"/>
      <c r="XU48" s="4"/>
      <c r="XV48" s="4"/>
      <c r="XW48" s="4"/>
      <c r="XX48" s="4"/>
      <c r="XY48" s="4"/>
      <c r="XZ48" s="4"/>
      <c r="YA48" s="4"/>
      <c r="YB48" s="4"/>
      <c r="YC48" s="4"/>
      <c r="YD48" s="4"/>
      <c r="YE48" s="4"/>
      <c r="YF48" s="4"/>
      <c r="YG48" s="4"/>
      <c r="YH48" s="4"/>
      <c r="YI48" s="4"/>
      <c r="YJ48" s="4"/>
      <c r="YK48" s="4"/>
      <c r="YL48" s="4"/>
      <c r="YM48" s="4"/>
      <c r="YN48" s="4"/>
      <c r="YO48" s="4"/>
      <c r="YP48" s="4"/>
      <c r="YQ48" s="4"/>
      <c r="YR48" s="4"/>
      <c r="YS48" s="4"/>
      <c r="YT48" s="4"/>
      <c r="YU48" s="4"/>
      <c r="YV48" s="4"/>
      <c r="YW48" s="4"/>
      <c r="YX48" s="4"/>
      <c r="YY48" s="4"/>
      <c r="YZ48" s="4"/>
      <c r="ZA48" s="4"/>
      <c r="ZB48" s="4"/>
      <c r="ZC48" s="4"/>
      <c r="ZD48" s="4"/>
      <c r="ZE48" s="4"/>
      <c r="ZF48" s="4"/>
      <c r="ZG48" s="4"/>
      <c r="ZH48" s="4"/>
      <c r="ZI48" s="4"/>
      <c r="ZJ48" s="4"/>
      <c r="ZK48" s="4"/>
      <c r="ZL48" s="4"/>
      <c r="ZM48" s="4"/>
      <c r="ZN48" s="4"/>
      <c r="ZO48" s="4"/>
      <c r="ZP48" s="4"/>
      <c r="ZQ48" s="4"/>
      <c r="ZR48" s="4"/>
      <c r="ZS48" s="4"/>
      <c r="ZT48" s="4"/>
      <c r="ZU48" s="4"/>
      <c r="ZV48" s="4"/>
      <c r="ZW48" s="4"/>
      <c r="ZX48" s="4"/>
      <c r="ZY48" s="4"/>
      <c r="ZZ48" s="4"/>
      <c r="AAA48" s="4"/>
      <c r="AAB48" s="4"/>
      <c r="AAC48" s="4"/>
      <c r="AAD48" s="4"/>
      <c r="AAE48" s="4"/>
      <c r="AAF48" s="4"/>
      <c r="AAG48" s="4"/>
      <c r="AAH48" s="4"/>
      <c r="AAI48" s="4"/>
      <c r="AAJ48" s="4"/>
      <c r="AAK48" s="4"/>
      <c r="AAL48" s="4"/>
      <c r="AAM48" s="4"/>
      <c r="AAN48" s="4"/>
      <c r="AAO48" s="4"/>
      <c r="AAP48" s="4"/>
      <c r="AAQ48" s="4"/>
      <c r="AAR48" s="4"/>
      <c r="AAS48" s="4"/>
      <c r="AAT48" s="4"/>
      <c r="AAU48" s="4"/>
      <c r="AAV48" s="4"/>
      <c r="AAW48" s="4"/>
      <c r="AAX48" s="4"/>
      <c r="AAY48" s="4"/>
      <c r="AAZ48" s="4"/>
      <c r="ABA48" s="4"/>
      <c r="ABB48" s="4"/>
      <c r="ABC48" s="4"/>
      <c r="ABD48" s="4"/>
      <c r="ABE48" s="4"/>
      <c r="ABF48" s="4"/>
      <c r="ABG48" s="4"/>
      <c r="ABH48" s="4"/>
      <c r="ABI48" s="4"/>
      <c r="ABJ48" s="4"/>
      <c r="ABK48" s="4"/>
      <c r="ABL48" s="4"/>
      <c r="ABM48" s="4"/>
      <c r="ABN48" s="4"/>
      <c r="ABO48" s="4"/>
      <c r="ABP48" s="4"/>
      <c r="ABQ48" s="4"/>
      <c r="ABR48" s="4"/>
      <c r="ABS48" s="4"/>
      <c r="ABT48" s="4"/>
      <c r="ABU48" s="4"/>
    </row>
    <row r="49" spans="1:749" s="13" customFormat="1" ht="30" customHeight="1" x14ac:dyDescent="0.2">
      <c r="A49" s="20" t="s">
        <v>1112</v>
      </c>
      <c r="B49" s="29" t="s">
        <v>914</v>
      </c>
      <c r="C49" s="24" t="s">
        <v>71</v>
      </c>
      <c r="D49" s="21" t="s">
        <v>121</v>
      </c>
      <c r="E49" s="158">
        <f>IF($D$12&gt;0,2,0)</f>
        <v>0</v>
      </c>
      <c r="F49" s="194">
        <v>5</v>
      </c>
      <c r="G49" s="194" t="s">
        <v>524</v>
      </c>
      <c r="H49" s="162">
        <f>_xlfn.CEILING.MATH(F49*E49)</f>
        <v>0</v>
      </c>
      <c r="I49" s="97"/>
      <c r="J49" s="312"/>
      <c r="K49" s="14"/>
      <c r="L49" s="318"/>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R49" s="4"/>
      <c r="IS49" s="4"/>
      <c r="IT49" s="4"/>
      <c r="IU49" s="4"/>
      <c r="IV49" s="4"/>
      <c r="IW49" s="4"/>
      <c r="IX49" s="4"/>
      <c r="IY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N49" s="4"/>
      <c r="SO49" s="4"/>
      <c r="SP49" s="4"/>
      <c r="SQ49" s="4"/>
      <c r="SR49" s="4"/>
      <c r="SS49" s="4"/>
      <c r="ST49" s="4"/>
      <c r="SU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row>
    <row r="50" spans="1:749" s="13" customFormat="1" ht="15" customHeight="1" collapsed="1" x14ac:dyDescent="0.2">
      <c r="A50" s="4"/>
      <c r="B50" s="4"/>
      <c r="C50" s="4"/>
      <c r="D50" s="4"/>
      <c r="E50" s="161"/>
      <c r="F50" s="189"/>
      <c r="G50" s="189"/>
      <c r="H50" s="173"/>
      <c r="I50" s="225"/>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c r="IU50" s="4"/>
      <c r="IV50" s="4"/>
      <c r="IW50" s="4"/>
      <c r="IX50" s="4"/>
      <c r="IY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N50" s="4"/>
      <c r="SO50" s="4"/>
      <c r="SP50" s="4"/>
      <c r="SQ50" s="4"/>
      <c r="SR50" s="4"/>
      <c r="SS50" s="4"/>
      <c r="ST50" s="4"/>
      <c r="SU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row>
    <row r="51" spans="1:749" s="13" customFormat="1" ht="15" customHeight="1" x14ac:dyDescent="0.2">
      <c r="A51" s="19" t="s">
        <v>235</v>
      </c>
      <c r="B51" s="19" t="s">
        <v>33</v>
      </c>
      <c r="C51" s="4"/>
      <c r="D51" s="4"/>
      <c r="E51" s="161"/>
      <c r="F51" s="189"/>
      <c r="G51" s="189"/>
      <c r="H51" s="173"/>
      <c r="I51" s="225"/>
      <c r="J51" s="312"/>
      <c r="K51" s="312"/>
      <c r="L51" s="313"/>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R51" s="4"/>
      <c r="IS51" s="4"/>
      <c r="IT51" s="4"/>
      <c r="IU51" s="4"/>
      <c r="IV51" s="4"/>
      <c r="IW51" s="4"/>
      <c r="IX51" s="4"/>
      <c r="IY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N51" s="4"/>
      <c r="SO51" s="4"/>
      <c r="SP51" s="4"/>
      <c r="SQ51" s="4"/>
      <c r="SR51" s="4"/>
      <c r="SS51" s="4"/>
      <c r="ST51" s="4"/>
      <c r="SU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row>
    <row r="52" spans="1:749" s="13" customFormat="1" ht="15" customHeight="1" x14ac:dyDescent="0.2">
      <c r="A52" s="20" t="s">
        <v>236</v>
      </c>
      <c r="B52" s="21" t="s">
        <v>1030</v>
      </c>
      <c r="C52" s="24" t="s">
        <v>64</v>
      </c>
      <c r="D52" s="21" t="s">
        <v>121</v>
      </c>
      <c r="E52" s="158">
        <f>IF($D$12&gt;0,1,0)</f>
        <v>0</v>
      </c>
      <c r="F52" s="194" t="s">
        <v>524</v>
      </c>
      <c r="G52" s="194">
        <v>24</v>
      </c>
      <c r="H52" s="162">
        <f t="shared" ref="H52:H62" si="1">_xlfn.CEILING.MATH(G52*E52)</f>
        <v>0</v>
      </c>
      <c r="I52" s="97"/>
      <c r="J52" s="312"/>
      <c r="K52" s="14"/>
      <c r="L52" s="318"/>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N52" s="4"/>
      <c r="SO52" s="4"/>
      <c r="SP52" s="4"/>
      <c r="SQ52" s="4"/>
      <c r="SR52" s="4"/>
      <c r="SS52" s="4"/>
      <c r="ST52" s="4"/>
      <c r="SU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row>
    <row r="53" spans="1:749" s="13" customFormat="1" ht="15" customHeight="1" x14ac:dyDescent="0.2">
      <c r="A53" s="20" t="s">
        <v>237</v>
      </c>
      <c r="B53" s="21" t="s">
        <v>1031</v>
      </c>
      <c r="C53" s="24" t="s">
        <v>64</v>
      </c>
      <c r="D53" s="21" t="s">
        <v>121</v>
      </c>
      <c r="E53" s="158">
        <f>IF($D$12&gt;0,1,0)</f>
        <v>0</v>
      </c>
      <c r="F53" s="194" t="s">
        <v>524</v>
      </c>
      <c r="G53" s="194">
        <v>20</v>
      </c>
      <c r="H53" s="162">
        <f t="shared" si="1"/>
        <v>0</v>
      </c>
      <c r="I53" s="97"/>
      <c r="J53" s="312"/>
      <c r="K53" s="14"/>
      <c r="L53" s="318"/>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N53" s="4"/>
      <c r="SO53" s="4"/>
      <c r="SP53" s="4"/>
      <c r="SQ53" s="4"/>
      <c r="SR53" s="4"/>
      <c r="SS53" s="4"/>
      <c r="ST53" s="4"/>
      <c r="SU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row>
    <row r="54" spans="1:749" s="13" customFormat="1" ht="15" customHeight="1" x14ac:dyDescent="0.2">
      <c r="A54" s="20" t="s">
        <v>238</v>
      </c>
      <c r="B54" s="21" t="s">
        <v>916</v>
      </c>
      <c r="C54" s="24" t="s">
        <v>64</v>
      </c>
      <c r="D54" s="21" t="s">
        <v>121</v>
      </c>
      <c r="E54" s="158">
        <f>IF($D$12&gt;0,1,0)</f>
        <v>0</v>
      </c>
      <c r="F54" s="194" t="s">
        <v>524</v>
      </c>
      <c r="G54" s="194">
        <v>20</v>
      </c>
      <c r="H54" s="162">
        <f t="shared" si="1"/>
        <v>0</v>
      </c>
      <c r="I54" s="97"/>
      <c r="J54" s="312"/>
      <c r="K54" s="14"/>
      <c r="L54" s="318"/>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4"/>
      <c r="HE54" s="4"/>
      <c r="HF54" s="4"/>
      <c r="HG54" s="4"/>
      <c r="HH54" s="4"/>
      <c r="HI54" s="4"/>
      <c r="HJ54" s="4"/>
      <c r="HK54" s="4"/>
      <c r="HL54" s="4"/>
      <c r="HM54" s="4"/>
      <c r="HN54" s="4"/>
      <c r="HO54" s="4"/>
      <c r="HP54" s="4"/>
      <c r="HQ54" s="4"/>
      <c r="HR54" s="4"/>
      <c r="HS54" s="4"/>
      <c r="HT54" s="4"/>
      <c r="HU54" s="4"/>
      <c r="HV54" s="4"/>
      <c r="HW54" s="4"/>
      <c r="HX54" s="4"/>
      <c r="HY54" s="4"/>
      <c r="HZ54" s="4"/>
      <c r="IA54" s="4"/>
      <c r="IB54" s="4"/>
      <c r="IC54" s="4"/>
      <c r="ID54" s="4"/>
      <c r="IE54" s="4"/>
      <c r="IF54" s="4"/>
      <c r="IG54" s="4"/>
      <c r="IH54" s="4"/>
      <c r="II54" s="4"/>
      <c r="IJ54" s="4"/>
      <c r="IK54" s="4"/>
      <c r="IL54" s="4"/>
      <c r="IM54" s="4"/>
      <c r="IN54" s="4"/>
      <c r="IO54" s="4"/>
      <c r="IP54" s="4"/>
      <c r="IQ54" s="4"/>
      <c r="IR54" s="4"/>
      <c r="IS54" s="4"/>
      <c r="IT54" s="4"/>
      <c r="IU54" s="4"/>
      <c r="IV54" s="4"/>
      <c r="IW54" s="4"/>
      <c r="IX54" s="4"/>
      <c r="IY54" s="4"/>
      <c r="IZ54" s="4"/>
      <c r="JA54" s="4"/>
      <c r="JB54" s="4"/>
      <c r="JC54" s="4"/>
      <c r="JD54" s="4"/>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c r="LT54" s="4"/>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c r="NB54" s="4"/>
      <c r="NC54" s="4"/>
      <c r="ND54" s="4"/>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c r="OH54" s="4"/>
      <c r="OI54" s="4"/>
      <c r="OJ54" s="4"/>
      <c r="OK54" s="4"/>
      <c r="OL54" s="4"/>
      <c r="OM54" s="4"/>
      <c r="ON54" s="4"/>
      <c r="OO54" s="4"/>
      <c r="OP54" s="4"/>
      <c r="OQ54" s="4"/>
      <c r="OR54" s="4"/>
      <c r="OS54" s="4"/>
      <c r="OT54" s="4"/>
      <c r="OU54" s="4"/>
      <c r="OV54" s="4"/>
      <c r="OW54" s="4"/>
      <c r="OX54" s="4"/>
      <c r="OY54" s="4"/>
      <c r="OZ54" s="4"/>
      <c r="PA54" s="4"/>
      <c r="PB54" s="4"/>
      <c r="PC54" s="4"/>
      <c r="PD54" s="4"/>
      <c r="PE54" s="4"/>
      <c r="PF54" s="4"/>
      <c r="PG54" s="4"/>
      <c r="PH54" s="4"/>
      <c r="PI54" s="4"/>
      <c r="PJ54" s="4"/>
      <c r="PK54" s="4"/>
      <c r="PL54" s="4"/>
      <c r="PM54" s="4"/>
      <c r="PN54" s="4"/>
      <c r="PO54" s="4"/>
      <c r="PP54" s="4"/>
      <c r="PQ54" s="4"/>
      <c r="PR54" s="4"/>
      <c r="PS54" s="4"/>
      <c r="PT54" s="4"/>
      <c r="PU54" s="4"/>
      <c r="PV54" s="4"/>
      <c r="PW54" s="4"/>
      <c r="PX54" s="4"/>
      <c r="PY54" s="4"/>
      <c r="PZ54" s="4"/>
      <c r="QA54" s="4"/>
      <c r="QB54" s="4"/>
      <c r="QC54" s="4"/>
      <c r="QD54" s="4"/>
      <c r="QE54" s="4"/>
      <c r="QF54" s="4"/>
      <c r="QG54" s="4"/>
      <c r="QH54" s="4"/>
      <c r="QI54" s="4"/>
      <c r="QJ54" s="4"/>
      <c r="QK54" s="4"/>
      <c r="QL54" s="4"/>
      <c r="QM54" s="4"/>
      <c r="QN54" s="4"/>
      <c r="QO54" s="4"/>
      <c r="QP54" s="4"/>
      <c r="QQ54" s="4"/>
      <c r="QR54" s="4"/>
      <c r="QS54" s="4"/>
      <c r="QT54" s="4"/>
      <c r="QU54" s="4"/>
      <c r="QV54" s="4"/>
      <c r="QW54" s="4"/>
      <c r="QX54" s="4"/>
      <c r="QY54" s="4"/>
      <c r="QZ54" s="4"/>
      <c r="RA54" s="4"/>
      <c r="RB54" s="4"/>
      <c r="RC54" s="4"/>
      <c r="RD54" s="4"/>
      <c r="RE54" s="4"/>
      <c r="RF54" s="4"/>
      <c r="RG54" s="4"/>
      <c r="RH54" s="4"/>
      <c r="RI54" s="4"/>
      <c r="RJ54" s="4"/>
      <c r="RK54" s="4"/>
      <c r="RL54" s="4"/>
      <c r="RM54" s="4"/>
      <c r="RN54" s="4"/>
      <c r="RO54" s="4"/>
      <c r="RP54" s="4"/>
      <c r="RQ54" s="4"/>
      <c r="RR54" s="4"/>
      <c r="RS54" s="4"/>
      <c r="RT54" s="4"/>
      <c r="RU54" s="4"/>
      <c r="RV54" s="4"/>
      <c r="RW54" s="4"/>
      <c r="RX54" s="4"/>
      <c r="RY54" s="4"/>
      <c r="RZ54" s="4"/>
      <c r="SA54" s="4"/>
      <c r="SB54" s="4"/>
      <c r="SC54" s="4"/>
      <c r="SD54" s="4"/>
      <c r="SE54" s="4"/>
      <c r="SF54" s="4"/>
      <c r="SG54" s="4"/>
      <c r="SH54" s="4"/>
      <c r="SI54" s="4"/>
      <c r="SJ54" s="4"/>
      <c r="SK54" s="4"/>
      <c r="SL54" s="4"/>
      <c r="SM54" s="4"/>
      <c r="SN54" s="4"/>
      <c r="SO54" s="4"/>
      <c r="SP54" s="4"/>
      <c r="SQ54" s="4"/>
      <c r="SR54" s="4"/>
      <c r="SS54" s="4"/>
      <c r="ST54" s="4"/>
      <c r="SU54" s="4"/>
      <c r="SV54" s="4"/>
      <c r="SW54" s="4"/>
      <c r="SX54" s="4"/>
      <c r="SY54" s="4"/>
      <c r="SZ54" s="4"/>
      <c r="TA54" s="4"/>
      <c r="TB54" s="4"/>
      <c r="TC54" s="4"/>
      <c r="TD54" s="4"/>
      <c r="TE54" s="4"/>
      <c r="TF54" s="4"/>
      <c r="TG54" s="4"/>
      <c r="TH54" s="4"/>
      <c r="TI54" s="4"/>
      <c r="TJ54" s="4"/>
      <c r="TK54" s="4"/>
      <c r="TL54" s="4"/>
      <c r="TM54" s="4"/>
      <c r="TN54" s="4"/>
      <c r="TO54" s="4"/>
      <c r="TP54" s="4"/>
      <c r="TQ54" s="4"/>
      <c r="TR54" s="4"/>
      <c r="TS54" s="4"/>
      <c r="TT54" s="4"/>
      <c r="TU54" s="4"/>
      <c r="TV54" s="4"/>
      <c r="TW54" s="4"/>
      <c r="TX54" s="4"/>
      <c r="TY54" s="4"/>
      <c r="TZ54" s="4"/>
      <c r="UA54" s="4"/>
      <c r="UB54" s="4"/>
      <c r="UC54" s="4"/>
      <c r="UD54" s="4"/>
      <c r="UE54" s="4"/>
      <c r="UF54" s="4"/>
      <c r="UG54" s="4"/>
      <c r="UH54" s="4"/>
      <c r="UI54" s="4"/>
      <c r="UJ54" s="4"/>
      <c r="UK54" s="4"/>
      <c r="UL54" s="4"/>
      <c r="UM54" s="4"/>
      <c r="UN54" s="4"/>
      <c r="UO54" s="4"/>
      <c r="UP54" s="4"/>
      <c r="UQ54" s="4"/>
      <c r="UR54" s="4"/>
      <c r="US54" s="4"/>
      <c r="UT54" s="4"/>
      <c r="UU54" s="4"/>
      <c r="UV54" s="4"/>
      <c r="UW54" s="4"/>
      <c r="UX54" s="4"/>
      <c r="UY54" s="4"/>
      <c r="UZ54" s="4"/>
      <c r="VA54" s="4"/>
      <c r="VB54" s="4"/>
      <c r="VC54" s="4"/>
      <c r="VD54" s="4"/>
      <c r="VE54" s="4"/>
      <c r="VF54" s="4"/>
      <c r="VG54" s="4"/>
      <c r="VH54" s="4"/>
      <c r="VI54" s="4"/>
      <c r="VJ54" s="4"/>
      <c r="VK54" s="4"/>
      <c r="VL54" s="4"/>
      <c r="VM54" s="4"/>
      <c r="VN54" s="4"/>
      <c r="VO54" s="4"/>
      <c r="VP54" s="4"/>
      <c r="VQ54" s="4"/>
      <c r="VR54" s="4"/>
      <c r="VS54" s="4"/>
      <c r="VT54" s="4"/>
      <c r="VU54" s="4"/>
      <c r="VV54" s="4"/>
      <c r="VW54" s="4"/>
      <c r="VX54" s="4"/>
      <c r="VY54" s="4"/>
      <c r="VZ54" s="4"/>
      <c r="WA54" s="4"/>
      <c r="WB54" s="4"/>
      <c r="WC54" s="4"/>
      <c r="WD54" s="4"/>
      <c r="WE54" s="4"/>
      <c r="WF54" s="4"/>
      <c r="WG54" s="4"/>
      <c r="WH54" s="4"/>
      <c r="WI54" s="4"/>
      <c r="WJ54" s="4"/>
      <c r="WK54" s="4"/>
      <c r="WL54" s="4"/>
      <c r="WM54" s="4"/>
      <c r="WN54" s="4"/>
      <c r="WO54" s="4"/>
      <c r="WP54" s="4"/>
      <c r="WQ54" s="4"/>
      <c r="WR54" s="4"/>
      <c r="WS54" s="4"/>
      <c r="WT54" s="4"/>
      <c r="WU54" s="4"/>
      <c r="WV54" s="4"/>
      <c r="WW54" s="4"/>
      <c r="WX54" s="4"/>
      <c r="WY54" s="4"/>
      <c r="WZ54" s="4"/>
      <c r="XA54" s="4"/>
      <c r="XB54" s="4"/>
      <c r="XC54" s="4"/>
      <c r="XD54" s="4"/>
      <c r="XE54" s="4"/>
      <c r="XF54" s="4"/>
      <c r="XG54" s="4"/>
      <c r="XH54" s="4"/>
      <c r="XI54" s="4"/>
      <c r="XJ54" s="4"/>
      <c r="XK54" s="4"/>
      <c r="XL54" s="4"/>
      <c r="XM54" s="4"/>
      <c r="XN54" s="4"/>
      <c r="XO54" s="4"/>
      <c r="XP54" s="4"/>
      <c r="XQ54" s="4"/>
      <c r="XR54" s="4"/>
      <c r="XS54" s="4"/>
      <c r="XT54" s="4"/>
      <c r="XU54" s="4"/>
      <c r="XV54" s="4"/>
      <c r="XW54" s="4"/>
      <c r="XX54" s="4"/>
      <c r="XY54" s="4"/>
      <c r="XZ54" s="4"/>
      <c r="YA54" s="4"/>
      <c r="YB54" s="4"/>
      <c r="YC54" s="4"/>
      <c r="YD54" s="4"/>
      <c r="YE54" s="4"/>
      <c r="YF54" s="4"/>
      <c r="YG54" s="4"/>
      <c r="YH54" s="4"/>
      <c r="YI54" s="4"/>
      <c r="YJ54" s="4"/>
      <c r="YK54" s="4"/>
      <c r="YL54" s="4"/>
      <c r="YM54" s="4"/>
      <c r="YN54" s="4"/>
      <c r="YO54" s="4"/>
      <c r="YP54" s="4"/>
      <c r="YQ54" s="4"/>
      <c r="YR54" s="4"/>
      <c r="YS54" s="4"/>
      <c r="YT54" s="4"/>
      <c r="YU54" s="4"/>
      <c r="YV54" s="4"/>
      <c r="YW54" s="4"/>
      <c r="YX54" s="4"/>
      <c r="YY54" s="4"/>
      <c r="YZ54" s="4"/>
      <c r="ZA54" s="4"/>
      <c r="ZB54" s="4"/>
      <c r="ZC54" s="4"/>
      <c r="ZD54" s="4"/>
      <c r="ZE54" s="4"/>
      <c r="ZF54" s="4"/>
      <c r="ZG54" s="4"/>
      <c r="ZH54" s="4"/>
      <c r="ZI54" s="4"/>
      <c r="ZJ54" s="4"/>
      <c r="ZK54" s="4"/>
      <c r="ZL54" s="4"/>
      <c r="ZM54" s="4"/>
      <c r="ZN54" s="4"/>
      <c r="ZO54" s="4"/>
      <c r="ZP54" s="4"/>
      <c r="ZQ54" s="4"/>
      <c r="ZR54" s="4"/>
      <c r="ZS54" s="4"/>
      <c r="ZT54" s="4"/>
      <c r="ZU54" s="4"/>
      <c r="ZV54" s="4"/>
      <c r="ZW54" s="4"/>
      <c r="ZX54" s="4"/>
      <c r="ZY54" s="4"/>
      <c r="ZZ54" s="4"/>
      <c r="AAA54" s="4"/>
      <c r="AAB54" s="4"/>
      <c r="AAC54" s="4"/>
      <c r="AAD54" s="4"/>
      <c r="AAE54" s="4"/>
      <c r="AAF54" s="4"/>
      <c r="AAG54" s="4"/>
      <c r="AAH54" s="4"/>
      <c r="AAI54" s="4"/>
      <c r="AAJ54" s="4"/>
      <c r="AAK54" s="4"/>
      <c r="AAL54" s="4"/>
      <c r="AAM54" s="4"/>
      <c r="AAN54" s="4"/>
      <c r="AAO54" s="4"/>
      <c r="AAP54" s="4"/>
      <c r="AAQ54" s="4"/>
      <c r="AAR54" s="4"/>
      <c r="AAS54" s="4"/>
      <c r="AAT54" s="4"/>
      <c r="AAU54" s="4"/>
      <c r="AAV54" s="4"/>
      <c r="AAW54" s="4"/>
      <c r="AAX54" s="4"/>
      <c r="AAY54" s="4"/>
      <c r="AAZ54" s="4"/>
      <c r="ABA54" s="4"/>
      <c r="ABB54" s="4"/>
      <c r="ABC54" s="4"/>
      <c r="ABD54" s="4"/>
      <c r="ABE54" s="4"/>
      <c r="ABF54" s="4"/>
      <c r="ABG54" s="4"/>
      <c r="ABH54" s="4"/>
      <c r="ABI54" s="4"/>
      <c r="ABJ54" s="4"/>
      <c r="ABK54" s="4"/>
      <c r="ABL54" s="4"/>
      <c r="ABM54" s="4"/>
      <c r="ABN54" s="4"/>
      <c r="ABO54" s="4"/>
      <c r="ABP54" s="4"/>
      <c r="ABQ54" s="4"/>
      <c r="ABR54" s="4"/>
      <c r="ABS54" s="4"/>
      <c r="ABT54" s="4"/>
      <c r="ABU54" s="4"/>
    </row>
    <row r="55" spans="1:749" s="13" customFormat="1" ht="15" customHeight="1" x14ac:dyDescent="0.2">
      <c r="A55" s="20" t="s">
        <v>239</v>
      </c>
      <c r="B55" s="21" t="s">
        <v>1028</v>
      </c>
      <c r="C55" s="24" t="s">
        <v>64</v>
      </c>
      <c r="D55" s="21" t="s">
        <v>121</v>
      </c>
      <c r="E55" s="158">
        <f>IF($D$12&lt;0,0,0)+IF($D$12=1,2,0)+IF($D$12&gt;1,2,0)+IF($D$12&gt;60,1,0)</f>
        <v>0</v>
      </c>
      <c r="F55" s="194" t="s">
        <v>524</v>
      </c>
      <c r="G55" s="194">
        <v>10</v>
      </c>
      <c r="H55" s="162">
        <f t="shared" si="1"/>
        <v>0</v>
      </c>
      <c r="I55" s="97"/>
      <c r="J55" s="312"/>
      <c r="K55" s="14"/>
      <c r="L55" s="318"/>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R55" s="4"/>
      <c r="IS55" s="4"/>
      <c r="IT55" s="4"/>
      <c r="IU55" s="4"/>
      <c r="IV55" s="4"/>
      <c r="IW55" s="4"/>
      <c r="IX55" s="4"/>
      <c r="IY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N55" s="4"/>
      <c r="SO55" s="4"/>
      <c r="SP55" s="4"/>
      <c r="SQ55" s="4"/>
      <c r="SR55" s="4"/>
      <c r="SS55" s="4"/>
      <c r="ST55" s="4"/>
      <c r="SU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row>
    <row r="56" spans="1:749" s="13" customFormat="1" ht="15" customHeight="1" x14ac:dyDescent="0.2">
      <c r="A56" s="20" t="s">
        <v>240</v>
      </c>
      <c r="B56" s="21" t="s">
        <v>1029</v>
      </c>
      <c r="C56" s="24" t="s">
        <v>64</v>
      </c>
      <c r="D56" s="21" t="s">
        <v>121</v>
      </c>
      <c r="E56" s="158">
        <f>IF($D$12&lt;0,0,0)+IF($D$12=1,2,0)+IF($D$12&gt;1,2,0)+IF($D$12&gt;60,1,0)</f>
        <v>0</v>
      </c>
      <c r="F56" s="194" t="s">
        <v>524</v>
      </c>
      <c r="G56" s="194">
        <v>12</v>
      </c>
      <c r="H56" s="162">
        <f t="shared" si="1"/>
        <v>0</v>
      </c>
      <c r="I56" s="97"/>
      <c r="J56" s="312"/>
      <c r="K56" s="14"/>
      <c r="L56" s="318"/>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4"/>
      <c r="HE56" s="4"/>
      <c r="HF56" s="4"/>
      <c r="HG56" s="4"/>
      <c r="HH56" s="4"/>
      <c r="HI56" s="4"/>
      <c r="HJ56" s="4"/>
      <c r="HK56" s="4"/>
      <c r="HL56" s="4"/>
      <c r="HM56" s="4"/>
      <c r="HN56" s="4"/>
      <c r="HO56" s="4"/>
      <c r="HP56" s="4"/>
      <c r="HQ56" s="4"/>
      <c r="HR56" s="4"/>
      <c r="HS56" s="4"/>
      <c r="HT56" s="4"/>
      <c r="HU56" s="4"/>
      <c r="HV56" s="4"/>
      <c r="HW56" s="4"/>
      <c r="HX56" s="4"/>
      <c r="HY56" s="4"/>
      <c r="HZ56" s="4"/>
      <c r="IA56" s="4"/>
      <c r="IB56" s="4"/>
      <c r="IC56" s="4"/>
      <c r="ID56" s="4"/>
      <c r="IE56" s="4"/>
      <c r="IF56" s="4"/>
      <c r="IG56" s="4"/>
      <c r="IH56" s="4"/>
      <c r="II56" s="4"/>
      <c r="IJ56" s="4"/>
      <c r="IK56" s="4"/>
      <c r="IL56" s="4"/>
      <c r="IM56" s="4"/>
      <c r="IN56" s="4"/>
      <c r="IO56" s="4"/>
      <c r="IP56" s="4"/>
      <c r="IQ56" s="4"/>
      <c r="IR56" s="4"/>
      <c r="IS56" s="4"/>
      <c r="IT56" s="4"/>
      <c r="IU56" s="4"/>
      <c r="IV56" s="4"/>
      <c r="IW56" s="4"/>
      <c r="IX56" s="4"/>
      <c r="IY56" s="4"/>
      <c r="IZ56" s="4"/>
      <c r="JA56" s="4"/>
      <c r="JB56" s="4"/>
      <c r="JC56" s="4"/>
      <c r="JD56" s="4"/>
      <c r="JE56" s="4"/>
      <c r="JF56" s="4"/>
      <c r="JG56" s="4"/>
      <c r="JH56" s="4"/>
      <c r="JI56" s="4"/>
      <c r="JJ56" s="4"/>
      <c r="JK56" s="4"/>
      <c r="JL56" s="4"/>
      <c r="JM56" s="4"/>
      <c r="JN56" s="4"/>
      <c r="JO56" s="4"/>
      <c r="JP56" s="4"/>
      <c r="JQ56" s="4"/>
      <c r="JR56" s="4"/>
      <c r="JS56" s="4"/>
      <c r="JT56" s="4"/>
      <c r="JU56" s="4"/>
      <c r="JV56" s="4"/>
      <c r="JW56" s="4"/>
      <c r="JX56" s="4"/>
      <c r="JY56" s="4"/>
      <c r="JZ56" s="4"/>
      <c r="KA56" s="4"/>
      <c r="KB56" s="4"/>
      <c r="KC56" s="4"/>
      <c r="KD56" s="4"/>
      <c r="KE56" s="4"/>
      <c r="KF56" s="4"/>
      <c r="KG56" s="4"/>
      <c r="KH56" s="4"/>
      <c r="KI56" s="4"/>
      <c r="KJ56" s="4"/>
      <c r="KK56" s="4"/>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c r="LT56" s="4"/>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c r="NB56" s="4"/>
      <c r="NC56" s="4"/>
      <c r="ND56" s="4"/>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c r="OH56" s="4"/>
      <c r="OI56" s="4"/>
      <c r="OJ56" s="4"/>
      <c r="OK56" s="4"/>
      <c r="OL56" s="4"/>
      <c r="OM56" s="4"/>
      <c r="ON56" s="4"/>
      <c r="OO56" s="4"/>
      <c r="OP56" s="4"/>
      <c r="OQ56" s="4"/>
      <c r="OR56" s="4"/>
      <c r="OS56" s="4"/>
      <c r="OT56" s="4"/>
      <c r="OU56" s="4"/>
      <c r="OV56" s="4"/>
      <c r="OW56" s="4"/>
      <c r="OX56" s="4"/>
      <c r="OY56" s="4"/>
      <c r="OZ56" s="4"/>
      <c r="PA56" s="4"/>
      <c r="PB56" s="4"/>
      <c r="PC56" s="4"/>
      <c r="PD56" s="4"/>
      <c r="PE56" s="4"/>
      <c r="PF56" s="4"/>
      <c r="PG56" s="4"/>
      <c r="PH56" s="4"/>
      <c r="PI56" s="4"/>
      <c r="PJ56" s="4"/>
      <c r="PK56" s="4"/>
      <c r="PL56" s="4"/>
      <c r="PM56" s="4"/>
      <c r="PN56" s="4"/>
      <c r="PO56" s="4"/>
      <c r="PP56" s="4"/>
      <c r="PQ56" s="4"/>
      <c r="PR56" s="4"/>
      <c r="PS56" s="4"/>
      <c r="PT56" s="4"/>
      <c r="PU56" s="4"/>
      <c r="PV56" s="4"/>
      <c r="PW56" s="4"/>
      <c r="PX56" s="4"/>
      <c r="PY56" s="4"/>
      <c r="PZ56" s="4"/>
      <c r="QA56" s="4"/>
      <c r="QB56" s="4"/>
      <c r="QC56" s="4"/>
      <c r="QD56" s="4"/>
      <c r="QE56" s="4"/>
      <c r="QF56" s="4"/>
      <c r="QG56" s="4"/>
      <c r="QH56" s="4"/>
      <c r="QI56" s="4"/>
      <c r="QJ56" s="4"/>
      <c r="QK56" s="4"/>
      <c r="QL56" s="4"/>
      <c r="QM56" s="4"/>
      <c r="QN56" s="4"/>
      <c r="QO56" s="4"/>
      <c r="QP56" s="4"/>
      <c r="QQ56" s="4"/>
      <c r="QR56" s="4"/>
      <c r="QS56" s="4"/>
      <c r="QT56" s="4"/>
      <c r="QU56" s="4"/>
      <c r="QV56" s="4"/>
      <c r="QW56" s="4"/>
      <c r="QX56" s="4"/>
      <c r="QY56" s="4"/>
      <c r="QZ56" s="4"/>
      <c r="RA56" s="4"/>
      <c r="RB56" s="4"/>
      <c r="RC56" s="4"/>
      <c r="RD56" s="4"/>
      <c r="RE56" s="4"/>
      <c r="RF56" s="4"/>
      <c r="RG56" s="4"/>
      <c r="RH56" s="4"/>
      <c r="RI56" s="4"/>
      <c r="RJ56" s="4"/>
      <c r="RK56" s="4"/>
      <c r="RL56" s="4"/>
      <c r="RM56" s="4"/>
      <c r="RN56" s="4"/>
      <c r="RO56" s="4"/>
      <c r="RP56" s="4"/>
      <c r="RQ56" s="4"/>
      <c r="RR56" s="4"/>
      <c r="RS56" s="4"/>
      <c r="RT56" s="4"/>
      <c r="RU56" s="4"/>
      <c r="RV56" s="4"/>
      <c r="RW56" s="4"/>
      <c r="RX56" s="4"/>
      <c r="RY56" s="4"/>
      <c r="RZ56" s="4"/>
      <c r="SA56" s="4"/>
      <c r="SB56" s="4"/>
      <c r="SC56" s="4"/>
      <c r="SD56" s="4"/>
      <c r="SE56" s="4"/>
      <c r="SF56" s="4"/>
      <c r="SG56" s="4"/>
      <c r="SH56" s="4"/>
      <c r="SI56" s="4"/>
      <c r="SJ56" s="4"/>
      <c r="SK56" s="4"/>
      <c r="SL56" s="4"/>
      <c r="SM56" s="4"/>
      <c r="SN56" s="4"/>
      <c r="SO56" s="4"/>
      <c r="SP56" s="4"/>
      <c r="SQ56" s="4"/>
      <c r="SR56" s="4"/>
      <c r="SS56" s="4"/>
      <c r="ST56" s="4"/>
      <c r="SU56" s="4"/>
      <c r="SV56" s="4"/>
      <c r="SW56" s="4"/>
      <c r="SX56" s="4"/>
      <c r="SY56" s="4"/>
      <c r="SZ56" s="4"/>
      <c r="TA56" s="4"/>
      <c r="TB56" s="4"/>
      <c r="TC56" s="4"/>
      <c r="TD56" s="4"/>
      <c r="TE56" s="4"/>
      <c r="TF56" s="4"/>
      <c r="TG56" s="4"/>
      <c r="TH56" s="4"/>
      <c r="TI56" s="4"/>
      <c r="TJ56" s="4"/>
      <c r="TK56" s="4"/>
      <c r="TL56" s="4"/>
      <c r="TM56" s="4"/>
      <c r="TN56" s="4"/>
      <c r="TO56" s="4"/>
      <c r="TP56" s="4"/>
      <c r="TQ56" s="4"/>
      <c r="TR56" s="4"/>
      <c r="TS56" s="4"/>
      <c r="TT56" s="4"/>
      <c r="TU56" s="4"/>
      <c r="TV56" s="4"/>
      <c r="TW56" s="4"/>
      <c r="TX56" s="4"/>
      <c r="TY56" s="4"/>
      <c r="TZ56" s="4"/>
      <c r="UA56" s="4"/>
      <c r="UB56" s="4"/>
      <c r="UC56" s="4"/>
      <c r="UD56" s="4"/>
      <c r="UE56" s="4"/>
      <c r="UF56" s="4"/>
      <c r="UG56" s="4"/>
      <c r="UH56" s="4"/>
      <c r="UI56" s="4"/>
      <c r="UJ56" s="4"/>
      <c r="UK56" s="4"/>
      <c r="UL56" s="4"/>
      <c r="UM56" s="4"/>
      <c r="UN56" s="4"/>
      <c r="UO56" s="4"/>
      <c r="UP56" s="4"/>
      <c r="UQ56" s="4"/>
      <c r="UR56" s="4"/>
      <c r="US56" s="4"/>
      <c r="UT56" s="4"/>
      <c r="UU56" s="4"/>
      <c r="UV56" s="4"/>
      <c r="UW56" s="4"/>
      <c r="UX56" s="4"/>
      <c r="UY56" s="4"/>
      <c r="UZ56" s="4"/>
      <c r="VA56" s="4"/>
      <c r="VB56" s="4"/>
      <c r="VC56" s="4"/>
      <c r="VD56" s="4"/>
      <c r="VE56" s="4"/>
      <c r="VF56" s="4"/>
      <c r="VG56" s="4"/>
      <c r="VH56" s="4"/>
      <c r="VI56" s="4"/>
      <c r="VJ56" s="4"/>
      <c r="VK56" s="4"/>
      <c r="VL56" s="4"/>
      <c r="VM56" s="4"/>
      <c r="VN56" s="4"/>
      <c r="VO56" s="4"/>
      <c r="VP56" s="4"/>
      <c r="VQ56" s="4"/>
      <c r="VR56" s="4"/>
      <c r="VS56" s="4"/>
      <c r="VT56" s="4"/>
      <c r="VU56" s="4"/>
      <c r="VV56" s="4"/>
      <c r="VW56" s="4"/>
      <c r="VX56" s="4"/>
      <c r="VY56" s="4"/>
      <c r="VZ56" s="4"/>
      <c r="WA56" s="4"/>
      <c r="WB56" s="4"/>
      <c r="WC56" s="4"/>
      <c r="WD56" s="4"/>
      <c r="WE56" s="4"/>
      <c r="WF56" s="4"/>
      <c r="WG56" s="4"/>
      <c r="WH56" s="4"/>
      <c r="WI56" s="4"/>
      <c r="WJ56" s="4"/>
      <c r="WK56" s="4"/>
      <c r="WL56" s="4"/>
      <c r="WM56" s="4"/>
      <c r="WN56" s="4"/>
      <c r="WO56" s="4"/>
      <c r="WP56" s="4"/>
      <c r="WQ56" s="4"/>
      <c r="WR56" s="4"/>
      <c r="WS56" s="4"/>
      <c r="WT56" s="4"/>
      <c r="WU56" s="4"/>
      <c r="WV56" s="4"/>
      <c r="WW56" s="4"/>
      <c r="WX56" s="4"/>
      <c r="WY56" s="4"/>
      <c r="WZ56" s="4"/>
      <c r="XA56" s="4"/>
      <c r="XB56" s="4"/>
      <c r="XC56" s="4"/>
      <c r="XD56" s="4"/>
      <c r="XE56" s="4"/>
      <c r="XF56" s="4"/>
      <c r="XG56" s="4"/>
      <c r="XH56" s="4"/>
      <c r="XI56" s="4"/>
      <c r="XJ56" s="4"/>
      <c r="XK56" s="4"/>
      <c r="XL56" s="4"/>
      <c r="XM56" s="4"/>
      <c r="XN56" s="4"/>
      <c r="XO56" s="4"/>
      <c r="XP56" s="4"/>
      <c r="XQ56" s="4"/>
      <c r="XR56" s="4"/>
      <c r="XS56" s="4"/>
      <c r="XT56" s="4"/>
      <c r="XU56" s="4"/>
      <c r="XV56" s="4"/>
      <c r="XW56" s="4"/>
      <c r="XX56" s="4"/>
      <c r="XY56" s="4"/>
      <c r="XZ56" s="4"/>
      <c r="YA56" s="4"/>
      <c r="YB56" s="4"/>
      <c r="YC56" s="4"/>
      <c r="YD56" s="4"/>
      <c r="YE56" s="4"/>
      <c r="YF56" s="4"/>
      <c r="YG56" s="4"/>
      <c r="YH56" s="4"/>
      <c r="YI56" s="4"/>
      <c r="YJ56" s="4"/>
      <c r="YK56" s="4"/>
      <c r="YL56" s="4"/>
      <c r="YM56" s="4"/>
      <c r="YN56" s="4"/>
      <c r="YO56" s="4"/>
      <c r="YP56" s="4"/>
      <c r="YQ56" s="4"/>
      <c r="YR56" s="4"/>
      <c r="YS56" s="4"/>
      <c r="YT56" s="4"/>
      <c r="YU56" s="4"/>
      <c r="YV56" s="4"/>
      <c r="YW56" s="4"/>
      <c r="YX56" s="4"/>
      <c r="YY56" s="4"/>
      <c r="YZ56" s="4"/>
      <c r="ZA56" s="4"/>
      <c r="ZB56" s="4"/>
      <c r="ZC56" s="4"/>
      <c r="ZD56" s="4"/>
      <c r="ZE56" s="4"/>
      <c r="ZF56" s="4"/>
      <c r="ZG56" s="4"/>
      <c r="ZH56" s="4"/>
      <c r="ZI56" s="4"/>
      <c r="ZJ56" s="4"/>
      <c r="ZK56" s="4"/>
      <c r="ZL56" s="4"/>
      <c r="ZM56" s="4"/>
      <c r="ZN56" s="4"/>
      <c r="ZO56" s="4"/>
      <c r="ZP56" s="4"/>
      <c r="ZQ56" s="4"/>
      <c r="ZR56" s="4"/>
      <c r="ZS56" s="4"/>
      <c r="ZT56" s="4"/>
      <c r="ZU56" s="4"/>
      <c r="ZV56" s="4"/>
      <c r="ZW56" s="4"/>
      <c r="ZX56" s="4"/>
      <c r="ZY56" s="4"/>
      <c r="ZZ56" s="4"/>
      <c r="AAA56" s="4"/>
      <c r="AAB56" s="4"/>
      <c r="AAC56" s="4"/>
      <c r="AAD56" s="4"/>
      <c r="AAE56" s="4"/>
      <c r="AAF56" s="4"/>
      <c r="AAG56" s="4"/>
      <c r="AAH56" s="4"/>
      <c r="AAI56" s="4"/>
      <c r="AAJ56" s="4"/>
      <c r="AAK56" s="4"/>
      <c r="AAL56" s="4"/>
      <c r="AAM56" s="4"/>
      <c r="AAN56" s="4"/>
      <c r="AAO56" s="4"/>
      <c r="AAP56" s="4"/>
      <c r="AAQ56" s="4"/>
      <c r="AAR56" s="4"/>
      <c r="AAS56" s="4"/>
      <c r="AAT56" s="4"/>
      <c r="AAU56" s="4"/>
      <c r="AAV56" s="4"/>
      <c r="AAW56" s="4"/>
      <c r="AAX56" s="4"/>
      <c r="AAY56" s="4"/>
      <c r="AAZ56" s="4"/>
      <c r="ABA56" s="4"/>
      <c r="ABB56" s="4"/>
      <c r="ABC56" s="4"/>
      <c r="ABD56" s="4"/>
      <c r="ABE56" s="4"/>
      <c r="ABF56" s="4"/>
      <c r="ABG56" s="4"/>
      <c r="ABH56" s="4"/>
      <c r="ABI56" s="4"/>
      <c r="ABJ56" s="4"/>
      <c r="ABK56" s="4"/>
      <c r="ABL56" s="4"/>
      <c r="ABM56" s="4"/>
      <c r="ABN56" s="4"/>
      <c r="ABO56" s="4"/>
      <c r="ABP56" s="4"/>
      <c r="ABQ56" s="4"/>
      <c r="ABR56" s="4"/>
      <c r="ABS56" s="4"/>
      <c r="ABT56" s="4"/>
      <c r="ABU56" s="4"/>
    </row>
    <row r="57" spans="1:749" s="13" customFormat="1" ht="15" customHeight="1" x14ac:dyDescent="0.2">
      <c r="A57" s="20" t="s">
        <v>241</v>
      </c>
      <c r="B57" s="21" t="s">
        <v>861</v>
      </c>
      <c r="C57" s="24" t="s">
        <v>71</v>
      </c>
      <c r="D57" s="21" t="s">
        <v>121</v>
      </c>
      <c r="E57" s="158">
        <f>IF($D$12&gt;0,1,0)</f>
        <v>0</v>
      </c>
      <c r="F57" s="194" t="s">
        <v>524</v>
      </c>
      <c r="G57" s="194">
        <v>20</v>
      </c>
      <c r="H57" s="162">
        <f t="shared" si="1"/>
        <v>0</v>
      </c>
      <c r="I57" s="97"/>
      <c r="J57" s="312"/>
      <c r="K57" s="14"/>
      <c r="L57" s="318"/>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4"/>
      <c r="HE57" s="4"/>
      <c r="HF57" s="4"/>
      <c r="HG57" s="4"/>
      <c r="HH57" s="4"/>
      <c r="HI57" s="4"/>
      <c r="HJ57" s="4"/>
      <c r="HK57" s="4"/>
      <c r="HL57" s="4"/>
      <c r="HM57" s="4"/>
      <c r="HN57" s="4"/>
      <c r="HO57" s="4"/>
      <c r="HP57" s="4"/>
      <c r="HQ57" s="4"/>
      <c r="HR57" s="4"/>
      <c r="HS57" s="4"/>
      <c r="HT57" s="4"/>
      <c r="HU57" s="4"/>
      <c r="HV57" s="4"/>
      <c r="HW57" s="4"/>
      <c r="HX57" s="4"/>
      <c r="HY57" s="4"/>
      <c r="HZ57" s="4"/>
      <c r="IA57" s="4"/>
      <c r="IB57" s="4"/>
      <c r="IC57" s="4"/>
      <c r="ID57" s="4"/>
      <c r="IE57" s="4"/>
      <c r="IF57" s="4"/>
      <c r="IG57" s="4"/>
      <c r="IH57" s="4"/>
      <c r="II57" s="4"/>
      <c r="IJ57" s="4"/>
      <c r="IK57" s="4"/>
      <c r="IL57" s="4"/>
      <c r="IM57" s="4"/>
      <c r="IN57" s="4"/>
      <c r="IO57" s="4"/>
      <c r="IP57" s="4"/>
      <c r="IQ57" s="4"/>
      <c r="IR57" s="4"/>
      <c r="IS57" s="4"/>
      <c r="IT57" s="4"/>
      <c r="IU57" s="4"/>
      <c r="IV57" s="4"/>
      <c r="IW57" s="4"/>
      <c r="IX57" s="4"/>
      <c r="IY57" s="4"/>
      <c r="IZ57" s="4"/>
      <c r="JA57" s="4"/>
      <c r="JB57" s="4"/>
      <c r="JC57" s="4"/>
      <c r="JD57" s="4"/>
      <c r="JE57" s="4"/>
      <c r="JF57" s="4"/>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c r="KN57" s="4"/>
      <c r="KO57" s="4"/>
      <c r="KP57" s="4"/>
      <c r="KQ57" s="4"/>
      <c r="KR57" s="4"/>
      <c r="KS57" s="4"/>
      <c r="KT57" s="4"/>
      <c r="KU57" s="4"/>
      <c r="KV57" s="4"/>
      <c r="KW57" s="4"/>
      <c r="KX57" s="4"/>
      <c r="KY57" s="4"/>
      <c r="KZ57" s="4"/>
      <c r="LA57" s="4"/>
      <c r="LB57" s="4"/>
      <c r="LC57" s="4"/>
      <c r="LD57" s="4"/>
      <c r="LE57" s="4"/>
      <c r="LF57" s="4"/>
      <c r="LG57" s="4"/>
      <c r="LH57" s="4"/>
      <c r="LI57" s="4"/>
      <c r="LJ57" s="4"/>
      <c r="LK57" s="4"/>
      <c r="LL57" s="4"/>
      <c r="LM57" s="4"/>
      <c r="LN57" s="4"/>
      <c r="LO57" s="4"/>
      <c r="LP57" s="4"/>
      <c r="LQ57" s="4"/>
      <c r="LR57" s="4"/>
      <c r="LS57" s="4"/>
      <c r="LT57" s="4"/>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c r="NB57" s="4"/>
      <c r="NC57" s="4"/>
      <c r="ND57" s="4"/>
      <c r="NE57" s="4"/>
      <c r="NF57" s="4"/>
      <c r="NG57" s="4"/>
      <c r="NH57" s="4"/>
      <c r="NI57" s="4"/>
      <c r="NJ57" s="4"/>
      <c r="NK57" s="4"/>
      <c r="NL57" s="4"/>
      <c r="NM57" s="4"/>
      <c r="NN57" s="4"/>
      <c r="NO57" s="4"/>
      <c r="NP57" s="4"/>
      <c r="NQ57" s="4"/>
      <c r="NR57" s="4"/>
      <c r="NS57" s="4"/>
      <c r="NT57" s="4"/>
      <c r="NU57" s="4"/>
      <c r="NV57" s="4"/>
      <c r="NW57" s="4"/>
      <c r="NX57" s="4"/>
      <c r="NY57" s="4"/>
      <c r="NZ57" s="4"/>
      <c r="OA57" s="4"/>
      <c r="OB57" s="4"/>
      <c r="OC57" s="4"/>
      <c r="OD57" s="4"/>
      <c r="OE57" s="4"/>
      <c r="OF57" s="4"/>
      <c r="OG57" s="4"/>
      <c r="OH57" s="4"/>
      <c r="OI57" s="4"/>
      <c r="OJ57" s="4"/>
      <c r="OK57" s="4"/>
      <c r="OL57" s="4"/>
      <c r="OM57" s="4"/>
      <c r="ON57" s="4"/>
      <c r="OO57" s="4"/>
      <c r="OP57" s="4"/>
      <c r="OQ57" s="4"/>
      <c r="OR57" s="4"/>
      <c r="OS57" s="4"/>
      <c r="OT57" s="4"/>
      <c r="OU57" s="4"/>
      <c r="OV57" s="4"/>
      <c r="OW57" s="4"/>
      <c r="OX57" s="4"/>
      <c r="OY57" s="4"/>
      <c r="OZ57" s="4"/>
      <c r="PA57" s="4"/>
      <c r="PB57" s="4"/>
      <c r="PC57" s="4"/>
      <c r="PD57" s="4"/>
      <c r="PE57" s="4"/>
      <c r="PF57" s="4"/>
      <c r="PG57" s="4"/>
      <c r="PH57" s="4"/>
      <c r="PI57" s="4"/>
      <c r="PJ57" s="4"/>
      <c r="PK57" s="4"/>
      <c r="PL57" s="4"/>
      <c r="PM57" s="4"/>
      <c r="PN57" s="4"/>
      <c r="PO57" s="4"/>
      <c r="PP57" s="4"/>
      <c r="PQ57" s="4"/>
      <c r="PR57" s="4"/>
      <c r="PS57" s="4"/>
      <c r="PT57" s="4"/>
      <c r="PU57" s="4"/>
      <c r="PV57" s="4"/>
      <c r="PW57" s="4"/>
      <c r="PX57" s="4"/>
      <c r="PY57" s="4"/>
      <c r="PZ57" s="4"/>
      <c r="QA57" s="4"/>
      <c r="QB57" s="4"/>
      <c r="QC57" s="4"/>
      <c r="QD57" s="4"/>
      <c r="QE57" s="4"/>
      <c r="QF57" s="4"/>
      <c r="QG57" s="4"/>
      <c r="QH57" s="4"/>
      <c r="QI57" s="4"/>
      <c r="QJ57" s="4"/>
      <c r="QK57" s="4"/>
      <c r="QL57" s="4"/>
      <c r="QM57" s="4"/>
      <c r="QN57" s="4"/>
      <c r="QO57" s="4"/>
      <c r="QP57" s="4"/>
      <c r="QQ57" s="4"/>
      <c r="QR57" s="4"/>
      <c r="QS57" s="4"/>
      <c r="QT57" s="4"/>
      <c r="QU57" s="4"/>
      <c r="QV57" s="4"/>
      <c r="QW57" s="4"/>
      <c r="QX57" s="4"/>
      <c r="QY57" s="4"/>
      <c r="QZ57" s="4"/>
      <c r="RA57" s="4"/>
      <c r="RB57" s="4"/>
      <c r="RC57" s="4"/>
      <c r="RD57" s="4"/>
      <c r="RE57" s="4"/>
      <c r="RF57" s="4"/>
      <c r="RG57" s="4"/>
      <c r="RH57" s="4"/>
      <c r="RI57" s="4"/>
      <c r="RJ57" s="4"/>
      <c r="RK57" s="4"/>
      <c r="RL57" s="4"/>
      <c r="RM57" s="4"/>
      <c r="RN57" s="4"/>
      <c r="RO57" s="4"/>
      <c r="RP57" s="4"/>
      <c r="RQ57" s="4"/>
      <c r="RR57" s="4"/>
      <c r="RS57" s="4"/>
      <c r="RT57" s="4"/>
      <c r="RU57" s="4"/>
      <c r="RV57" s="4"/>
      <c r="RW57" s="4"/>
      <c r="RX57" s="4"/>
      <c r="RY57" s="4"/>
      <c r="RZ57" s="4"/>
      <c r="SA57" s="4"/>
      <c r="SB57" s="4"/>
      <c r="SC57" s="4"/>
      <c r="SD57" s="4"/>
      <c r="SE57" s="4"/>
      <c r="SF57" s="4"/>
      <c r="SG57" s="4"/>
      <c r="SH57" s="4"/>
      <c r="SI57" s="4"/>
      <c r="SJ57" s="4"/>
      <c r="SK57" s="4"/>
      <c r="SL57" s="4"/>
      <c r="SM57" s="4"/>
      <c r="SN57" s="4"/>
      <c r="SO57" s="4"/>
      <c r="SP57" s="4"/>
      <c r="SQ57" s="4"/>
      <c r="SR57" s="4"/>
      <c r="SS57" s="4"/>
      <c r="ST57" s="4"/>
      <c r="SU57" s="4"/>
      <c r="SV57" s="4"/>
      <c r="SW57" s="4"/>
      <c r="SX57" s="4"/>
      <c r="SY57" s="4"/>
      <c r="SZ57" s="4"/>
      <c r="TA57" s="4"/>
      <c r="TB57" s="4"/>
      <c r="TC57" s="4"/>
      <c r="TD57" s="4"/>
      <c r="TE57" s="4"/>
      <c r="TF57" s="4"/>
      <c r="TG57" s="4"/>
      <c r="TH57" s="4"/>
      <c r="TI57" s="4"/>
      <c r="TJ57" s="4"/>
      <c r="TK57" s="4"/>
      <c r="TL57" s="4"/>
      <c r="TM57" s="4"/>
      <c r="TN57" s="4"/>
      <c r="TO57" s="4"/>
      <c r="TP57" s="4"/>
      <c r="TQ57" s="4"/>
      <c r="TR57" s="4"/>
      <c r="TS57" s="4"/>
      <c r="TT57" s="4"/>
      <c r="TU57" s="4"/>
      <c r="TV57" s="4"/>
      <c r="TW57" s="4"/>
      <c r="TX57" s="4"/>
      <c r="TY57" s="4"/>
      <c r="TZ57" s="4"/>
      <c r="UA57" s="4"/>
      <c r="UB57" s="4"/>
      <c r="UC57" s="4"/>
      <c r="UD57" s="4"/>
      <c r="UE57" s="4"/>
      <c r="UF57" s="4"/>
      <c r="UG57" s="4"/>
      <c r="UH57" s="4"/>
      <c r="UI57" s="4"/>
      <c r="UJ57" s="4"/>
      <c r="UK57" s="4"/>
      <c r="UL57" s="4"/>
      <c r="UM57" s="4"/>
      <c r="UN57" s="4"/>
      <c r="UO57" s="4"/>
      <c r="UP57" s="4"/>
      <c r="UQ57" s="4"/>
      <c r="UR57" s="4"/>
      <c r="US57" s="4"/>
      <c r="UT57" s="4"/>
      <c r="UU57" s="4"/>
      <c r="UV57" s="4"/>
      <c r="UW57" s="4"/>
      <c r="UX57" s="4"/>
      <c r="UY57" s="4"/>
      <c r="UZ57" s="4"/>
      <c r="VA57" s="4"/>
      <c r="VB57" s="4"/>
      <c r="VC57" s="4"/>
      <c r="VD57" s="4"/>
      <c r="VE57" s="4"/>
      <c r="VF57" s="4"/>
      <c r="VG57" s="4"/>
      <c r="VH57" s="4"/>
      <c r="VI57" s="4"/>
      <c r="VJ57" s="4"/>
      <c r="VK57" s="4"/>
      <c r="VL57" s="4"/>
      <c r="VM57" s="4"/>
      <c r="VN57" s="4"/>
      <c r="VO57" s="4"/>
      <c r="VP57" s="4"/>
      <c r="VQ57" s="4"/>
      <c r="VR57" s="4"/>
      <c r="VS57" s="4"/>
      <c r="VT57" s="4"/>
      <c r="VU57" s="4"/>
      <c r="VV57" s="4"/>
      <c r="VW57" s="4"/>
      <c r="VX57" s="4"/>
      <c r="VY57" s="4"/>
      <c r="VZ57" s="4"/>
      <c r="WA57" s="4"/>
      <c r="WB57" s="4"/>
      <c r="WC57" s="4"/>
      <c r="WD57" s="4"/>
      <c r="WE57" s="4"/>
      <c r="WF57" s="4"/>
      <c r="WG57" s="4"/>
      <c r="WH57" s="4"/>
      <c r="WI57" s="4"/>
      <c r="WJ57" s="4"/>
      <c r="WK57" s="4"/>
      <c r="WL57" s="4"/>
      <c r="WM57" s="4"/>
      <c r="WN57" s="4"/>
      <c r="WO57" s="4"/>
      <c r="WP57" s="4"/>
      <c r="WQ57" s="4"/>
      <c r="WR57" s="4"/>
      <c r="WS57" s="4"/>
      <c r="WT57" s="4"/>
      <c r="WU57" s="4"/>
      <c r="WV57" s="4"/>
      <c r="WW57" s="4"/>
      <c r="WX57" s="4"/>
      <c r="WY57" s="4"/>
      <c r="WZ57" s="4"/>
      <c r="XA57" s="4"/>
      <c r="XB57" s="4"/>
      <c r="XC57" s="4"/>
      <c r="XD57" s="4"/>
      <c r="XE57" s="4"/>
      <c r="XF57" s="4"/>
      <c r="XG57" s="4"/>
      <c r="XH57" s="4"/>
      <c r="XI57" s="4"/>
      <c r="XJ57" s="4"/>
      <c r="XK57" s="4"/>
      <c r="XL57" s="4"/>
      <c r="XM57" s="4"/>
      <c r="XN57" s="4"/>
      <c r="XO57" s="4"/>
      <c r="XP57" s="4"/>
      <c r="XQ57" s="4"/>
      <c r="XR57" s="4"/>
      <c r="XS57" s="4"/>
      <c r="XT57" s="4"/>
      <c r="XU57" s="4"/>
      <c r="XV57" s="4"/>
      <c r="XW57" s="4"/>
      <c r="XX57" s="4"/>
      <c r="XY57" s="4"/>
      <c r="XZ57" s="4"/>
      <c r="YA57" s="4"/>
      <c r="YB57" s="4"/>
      <c r="YC57" s="4"/>
      <c r="YD57" s="4"/>
      <c r="YE57" s="4"/>
      <c r="YF57" s="4"/>
      <c r="YG57" s="4"/>
      <c r="YH57" s="4"/>
      <c r="YI57" s="4"/>
      <c r="YJ57" s="4"/>
      <c r="YK57" s="4"/>
      <c r="YL57" s="4"/>
      <c r="YM57" s="4"/>
      <c r="YN57" s="4"/>
      <c r="YO57" s="4"/>
      <c r="YP57" s="4"/>
      <c r="YQ57" s="4"/>
      <c r="YR57" s="4"/>
      <c r="YS57" s="4"/>
      <c r="YT57" s="4"/>
      <c r="YU57" s="4"/>
      <c r="YV57" s="4"/>
      <c r="YW57" s="4"/>
      <c r="YX57" s="4"/>
      <c r="YY57" s="4"/>
      <c r="YZ57" s="4"/>
      <c r="ZA57" s="4"/>
      <c r="ZB57" s="4"/>
      <c r="ZC57" s="4"/>
      <c r="ZD57" s="4"/>
      <c r="ZE57" s="4"/>
      <c r="ZF57" s="4"/>
      <c r="ZG57" s="4"/>
      <c r="ZH57" s="4"/>
      <c r="ZI57" s="4"/>
      <c r="ZJ57" s="4"/>
      <c r="ZK57" s="4"/>
      <c r="ZL57" s="4"/>
      <c r="ZM57" s="4"/>
      <c r="ZN57" s="4"/>
      <c r="ZO57" s="4"/>
      <c r="ZP57" s="4"/>
      <c r="ZQ57" s="4"/>
      <c r="ZR57" s="4"/>
      <c r="ZS57" s="4"/>
      <c r="ZT57" s="4"/>
      <c r="ZU57" s="4"/>
      <c r="ZV57" s="4"/>
      <c r="ZW57" s="4"/>
      <c r="ZX57" s="4"/>
      <c r="ZY57" s="4"/>
      <c r="ZZ57" s="4"/>
      <c r="AAA57" s="4"/>
      <c r="AAB57" s="4"/>
      <c r="AAC57" s="4"/>
      <c r="AAD57" s="4"/>
      <c r="AAE57" s="4"/>
      <c r="AAF57" s="4"/>
      <c r="AAG57" s="4"/>
      <c r="AAH57" s="4"/>
      <c r="AAI57" s="4"/>
      <c r="AAJ57" s="4"/>
      <c r="AAK57" s="4"/>
      <c r="AAL57" s="4"/>
      <c r="AAM57" s="4"/>
      <c r="AAN57" s="4"/>
      <c r="AAO57" s="4"/>
      <c r="AAP57" s="4"/>
      <c r="AAQ57" s="4"/>
      <c r="AAR57" s="4"/>
      <c r="AAS57" s="4"/>
      <c r="AAT57" s="4"/>
      <c r="AAU57" s="4"/>
      <c r="AAV57" s="4"/>
      <c r="AAW57" s="4"/>
      <c r="AAX57" s="4"/>
      <c r="AAY57" s="4"/>
      <c r="AAZ57" s="4"/>
      <c r="ABA57" s="4"/>
      <c r="ABB57" s="4"/>
      <c r="ABC57" s="4"/>
      <c r="ABD57" s="4"/>
      <c r="ABE57" s="4"/>
      <c r="ABF57" s="4"/>
      <c r="ABG57" s="4"/>
      <c r="ABH57" s="4"/>
      <c r="ABI57" s="4"/>
      <c r="ABJ57" s="4"/>
      <c r="ABK57" s="4"/>
      <c r="ABL57" s="4"/>
      <c r="ABM57" s="4"/>
      <c r="ABN57" s="4"/>
      <c r="ABO57" s="4"/>
      <c r="ABP57" s="4"/>
      <c r="ABQ57" s="4"/>
      <c r="ABR57" s="4"/>
      <c r="ABS57" s="4"/>
      <c r="ABT57" s="4"/>
      <c r="ABU57" s="4"/>
    </row>
    <row r="58" spans="1:749" s="13" customFormat="1" ht="15" customHeight="1" x14ac:dyDescent="0.2">
      <c r="A58" s="20" t="s">
        <v>242</v>
      </c>
      <c r="B58" s="21" t="s">
        <v>862</v>
      </c>
      <c r="C58" s="24" t="s">
        <v>71</v>
      </c>
      <c r="D58" s="21" t="s">
        <v>121</v>
      </c>
      <c r="E58" s="158">
        <f>IF($D$12&lt;0,0,0)+IF($D$12=1,2,0)+IF($D$12&gt;1,2,0)+IF($D$12&gt;60,1,0)</f>
        <v>0</v>
      </c>
      <c r="F58" s="194" t="s">
        <v>524</v>
      </c>
      <c r="G58" s="194">
        <v>12</v>
      </c>
      <c r="H58" s="162">
        <f t="shared" si="1"/>
        <v>0</v>
      </c>
      <c r="I58" s="97"/>
      <c r="J58" s="312"/>
      <c r="K58" s="14"/>
      <c r="L58" s="318"/>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N58" s="4"/>
      <c r="SO58" s="4"/>
      <c r="SP58" s="4"/>
      <c r="SQ58" s="4"/>
      <c r="SR58" s="4"/>
      <c r="SS58" s="4"/>
      <c r="ST58" s="4"/>
      <c r="SU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row>
    <row r="59" spans="1:749" s="13" customFormat="1" ht="15" customHeight="1" x14ac:dyDescent="0.2">
      <c r="A59" s="20" t="s">
        <v>243</v>
      </c>
      <c r="B59" s="21" t="s">
        <v>49</v>
      </c>
      <c r="C59" s="24" t="s">
        <v>64</v>
      </c>
      <c r="D59" s="21" t="s">
        <v>121</v>
      </c>
      <c r="E59" s="158">
        <f>IF($D$12&gt;0,1,0)</f>
        <v>0</v>
      </c>
      <c r="F59" s="194" t="s">
        <v>524</v>
      </c>
      <c r="G59" s="194">
        <v>8</v>
      </c>
      <c r="H59" s="162">
        <f t="shared" si="1"/>
        <v>0</v>
      </c>
      <c r="I59" s="97"/>
      <c r="J59" s="312"/>
      <c r="K59" s="14"/>
      <c r="L59" s="318"/>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R59" s="4"/>
      <c r="IS59" s="4"/>
      <c r="IT59" s="4"/>
      <c r="IU59" s="4"/>
      <c r="IV59" s="4"/>
      <c r="IW59" s="4"/>
      <c r="IX59" s="4"/>
      <c r="IY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N59" s="4"/>
      <c r="SO59" s="4"/>
      <c r="SP59" s="4"/>
      <c r="SQ59" s="4"/>
      <c r="SR59" s="4"/>
      <c r="SS59" s="4"/>
      <c r="ST59" s="4"/>
      <c r="SU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row>
    <row r="60" spans="1:749" s="13" customFormat="1" ht="15" customHeight="1" x14ac:dyDescent="0.2">
      <c r="A60" s="20" t="s">
        <v>244</v>
      </c>
      <c r="B60" s="21" t="s">
        <v>1</v>
      </c>
      <c r="C60" s="24" t="s">
        <v>64</v>
      </c>
      <c r="D60" s="21" t="s">
        <v>121</v>
      </c>
      <c r="E60" s="158">
        <f>IF($D$12&gt;0,1,0)</f>
        <v>0</v>
      </c>
      <c r="F60" s="194" t="s">
        <v>524</v>
      </c>
      <c r="G60" s="194">
        <v>40</v>
      </c>
      <c r="H60" s="162">
        <f t="shared" si="1"/>
        <v>0</v>
      </c>
      <c r="I60" s="97"/>
      <c r="J60" s="312"/>
      <c r="K60" s="14"/>
      <c r="L60" s="318"/>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c r="IZ60" s="4"/>
      <c r="JA60" s="4"/>
      <c r="JB60" s="4"/>
      <c r="JC60" s="4"/>
      <c r="JD60" s="4"/>
      <c r="JE60" s="4"/>
      <c r="JF60" s="4"/>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c r="KN60" s="4"/>
      <c r="KO60" s="4"/>
      <c r="KP60" s="4"/>
      <c r="KQ60" s="4"/>
      <c r="KR60" s="4"/>
      <c r="KS60" s="4"/>
      <c r="KT60" s="4"/>
      <c r="KU60" s="4"/>
      <c r="KV60" s="4"/>
      <c r="KW60" s="4"/>
      <c r="KX60" s="4"/>
      <c r="KY60" s="4"/>
      <c r="KZ60" s="4"/>
      <c r="LA60" s="4"/>
      <c r="LB60" s="4"/>
      <c r="LC60" s="4"/>
      <c r="LD60" s="4"/>
      <c r="LE60" s="4"/>
      <c r="LF60" s="4"/>
      <c r="LG60" s="4"/>
      <c r="LH60" s="4"/>
      <c r="LI60" s="4"/>
      <c r="LJ60" s="4"/>
      <c r="LK60" s="4"/>
      <c r="LL60" s="4"/>
      <c r="LM60" s="4"/>
      <c r="LN60" s="4"/>
      <c r="LO60" s="4"/>
      <c r="LP60" s="4"/>
      <c r="LQ60" s="4"/>
      <c r="LR60" s="4"/>
      <c r="LS60" s="4"/>
      <c r="LT60" s="4"/>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c r="NB60" s="4"/>
      <c r="NC60" s="4"/>
      <c r="ND60" s="4"/>
      <c r="NE60" s="4"/>
      <c r="NF60" s="4"/>
      <c r="NG60" s="4"/>
      <c r="NH60" s="4"/>
      <c r="NI60" s="4"/>
      <c r="NJ60" s="4"/>
      <c r="NK60" s="4"/>
      <c r="NL60" s="4"/>
      <c r="NM60" s="4"/>
      <c r="NN60" s="4"/>
      <c r="NO60" s="4"/>
      <c r="NP60" s="4"/>
      <c r="NQ60" s="4"/>
      <c r="NR60" s="4"/>
      <c r="NS60" s="4"/>
      <c r="NT60" s="4"/>
      <c r="NU60" s="4"/>
      <c r="NV60" s="4"/>
      <c r="NW60" s="4"/>
      <c r="NX60" s="4"/>
      <c r="NY60" s="4"/>
      <c r="NZ60" s="4"/>
      <c r="OA60" s="4"/>
      <c r="OB60" s="4"/>
      <c r="OC60" s="4"/>
      <c r="OD60" s="4"/>
      <c r="OE60" s="4"/>
      <c r="OF60" s="4"/>
      <c r="OG60" s="4"/>
      <c r="OH60" s="4"/>
      <c r="OI60" s="4"/>
      <c r="OJ60" s="4"/>
      <c r="OK60" s="4"/>
      <c r="OL60" s="4"/>
      <c r="OM60" s="4"/>
      <c r="ON60" s="4"/>
      <c r="OO60" s="4"/>
      <c r="OP60" s="4"/>
      <c r="OQ60" s="4"/>
      <c r="OR60" s="4"/>
      <c r="OS60" s="4"/>
      <c r="OT60" s="4"/>
      <c r="OU60" s="4"/>
      <c r="OV60" s="4"/>
      <c r="OW60" s="4"/>
      <c r="OX60" s="4"/>
      <c r="OY60" s="4"/>
      <c r="OZ60" s="4"/>
      <c r="PA60" s="4"/>
      <c r="PB60" s="4"/>
      <c r="PC60" s="4"/>
      <c r="PD60" s="4"/>
      <c r="PE60" s="4"/>
      <c r="PF60" s="4"/>
      <c r="PG60" s="4"/>
      <c r="PH60" s="4"/>
      <c r="PI60" s="4"/>
      <c r="PJ60" s="4"/>
      <c r="PK60" s="4"/>
      <c r="PL60" s="4"/>
      <c r="PM60" s="4"/>
      <c r="PN60" s="4"/>
      <c r="PO60" s="4"/>
      <c r="PP60" s="4"/>
      <c r="PQ60" s="4"/>
      <c r="PR60" s="4"/>
      <c r="PS60" s="4"/>
      <c r="PT60" s="4"/>
      <c r="PU60" s="4"/>
      <c r="PV60" s="4"/>
      <c r="PW60" s="4"/>
      <c r="PX60" s="4"/>
      <c r="PY60" s="4"/>
      <c r="PZ60" s="4"/>
      <c r="QA60" s="4"/>
      <c r="QB60" s="4"/>
      <c r="QC60" s="4"/>
      <c r="QD60" s="4"/>
      <c r="QE60" s="4"/>
      <c r="QF60" s="4"/>
      <c r="QG60" s="4"/>
      <c r="QH60" s="4"/>
      <c r="QI60" s="4"/>
      <c r="QJ60" s="4"/>
      <c r="QK60" s="4"/>
      <c r="QL60" s="4"/>
      <c r="QM60" s="4"/>
      <c r="QN60" s="4"/>
      <c r="QO60" s="4"/>
      <c r="QP60" s="4"/>
      <c r="QQ60" s="4"/>
      <c r="QR60" s="4"/>
      <c r="QS60" s="4"/>
      <c r="QT60" s="4"/>
      <c r="QU60" s="4"/>
      <c r="QV60" s="4"/>
      <c r="QW60" s="4"/>
      <c r="QX60" s="4"/>
      <c r="QY60" s="4"/>
      <c r="QZ60" s="4"/>
      <c r="RA60" s="4"/>
      <c r="RB60" s="4"/>
      <c r="RC60" s="4"/>
      <c r="RD60" s="4"/>
      <c r="RE60" s="4"/>
      <c r="RF60" s="4"/>
      <c r="RG60" s="4"/>
      <c r="RH60" s="4"/>
      <c r="RI60" s="4"/>
      <c r="RJ60" s="4"/>
      <c r="RK60" s="4"/>
      <c r="RL60" s="4"/>
      <c r="RM60" s="4"/>
      <c r="RN60" s="4"/>
      <c r="RO60" s="4"/>
      <c r="RP60" s="4"/>
      <c r="RQ60" s="4"/>
      <c r="RR60" s="4"/>
      <c r="RS60" s="4"/>
      <c r="RT60" s="4"/>
      <c r="RU60" s="4"/>
      <c r="RV60" s="4"/>
      <c r="RW60" s="4"/>
      <c r="RX60" s="4"/>
      <c r="RY60" s="4"/>
      <c r="RZ60" s="4"/>
      <c r="SA60" s="4"/>
      <c r="SB60" s="4"/>
      <c r="SC60" s="4"/>
      <c r="SD60" s="4"/>
      <c r="SE60" s="4"/>
      <c r="SF60" s="4"/>
      <c r="SG60" s="4"/>
      <c r="SH60" s="4"/>
      <c r="SI60" s="4"/>
      <c r="SJ60" s="4"/>
      <c r="SK60" s="4"/>
      <c r="SL60" s="4"/>
      <c r="SM60" s="4"/>
      <c r="SN60" s="4"/>
      <c r="SO60" s="4"/>
      <c r="SP60" s="4"/>
      <c r="SQ60" s="4"/>
      <c r="SR60" s="4"/>
      <c r="SS60" s="4"/>
      <c r="ST60" s="4"/>
      <c r="SU60" s="4"/>
      <c r="SV60" s="4"/>
      <c r="SW60" s="4"/>
      <c r="SX60" s="4"/>
      <c r="SY60" s="4"/>
      <c r="SZ60" s="4"/>
      <c r="TA60" s="4"/>
      <c r="TB60" s="4"/>
      <c r="TC60" s="4"/>
      <c r="TD60" s="4"/>
      <c r="TE60" s="4"/>
      <c r="TF60" s="4"/>
      <c r="TG60" s="4"/>
      <c r="TH60" s="4"/>
      <c r="TI60" s="4"/>
      <c r="TJ60" s="4"/>
      <c r="TK60" s="4"/>
      <c r="TL60" s="4"/>
      <c r="TM60" s="4"/>
      <c r="TN60" s="4"/>
      <c r="TO60" s="4"/>
      <c r="TP60" s="4"/>
      <c r="TQ60" s="4"/>
      <c r="TR60" s="4"/>
      <c r="TS60" s="4"/>
      <c r="TT60" s="4"/>
      <c r="TU60" s="4"/>
      <c r="TV60" s="4"/>
      <c r="TW60" s="4"/>
      <c r="TX60" s="4"/>
      <c r="TY60" s="4"/>
      <c r="TZ60" s="4"/>
      <c r="UA60" s="4"/>
      <c r="UB60" s="4"/>
      <c r="UC60" s="4"/>
      <c r="UD60" s="4"/>
      <c r="UE60" s="4"/>
      <c r="UF60" s="4"/>
      <c r="UG60" s="4"/>
      <c r="UH60" s="4"/>
      <c r="UI60" s="4"/>
      <c r="UJ60" s="4"/>
      <c r="UK60" s="4"/>
      <c r="UL60" s="4"/>
      <c r="UM60" s="4"/>
      <c r="UN60" s="4"/>
      <c r="UO60" s="4"/>
      <c r="UP60" s="4"/>
      <c r="UQ60" s="4"/>
      <c r="UR60" s="4"/>
      <c r="US60" s="4"/>
      <c r="UT60" s="4"/>
      <c r="UU60" s="4"/>
      <c r="UV60" s="4"/>
      <c r="UW60" s="4"/>
      <c r="UX60" s="4"/>
      <c r="UY60" s="4"/>
      <c r="UZ60" s="4"/>
      <c r="VA60" s="4"/>
      <c r="VB60" s="4"/>
      <c r="VC60" s="4"/>
      <c r="VD60" s="4"/>
      <c r="VE60" s="4"/>
      <c r="VF60" s="4"/>
      <c r="VG60" s="4"/>
      <c r="VH60" s="4"/>
      <c r="VI60" s="4"/>
      <c r="VJ60" s="4"/>
      <c r="VK60" s="4"/>
      <c r="VL60" s="4"/>
      <c r="VM60" s="4"/>
      <c r="VN60" s="4"/>
      <c r="VO60" s="4"/>
      <c r="VP60" s="4"/>
      <c r="VQ60" s="4"/>
      <c r="VR60" s="4"/>
      <c r="VS60" s="4"/>
      <c r="VT60" s="4"/>
      <c r="VU60" s="4"/>
      <c r="VV60" s="4"/>
      <c r="VW60" s="4"/>
      <c r="VX60" s="4"/>
      <c r="VY60" s="4"/>
      <c r="VZ60" s="4"/>
      <c r="WA60" s="4"/>
      <c r="WB60" s="4"/>
      <c r="WC60" s="4"/>
      <c r="WD60" s="4"/>
      <c r="WE60" s="4"/>
      <c r="WF60" s="4"/>
      <c r="WG60" s="4"/>
      <c r="WH60" s="4"/>
      <c r="WI60" s="4"/>
      <c r="WJ60" s="4"/>
      <c r="WK60" s="4"/>
      <c r="WL60" s="4"/>
      <c r="WM60" s="4"/>
      <c r="WN60" s="4"/>
      <c r="WO60" s="4"/>
      <c r="WP60" s="4"/>
      <c r="WQ60" s="4"/>
      <c r="WR60" s="4"/>
      <c r="WS60" s="4"/>
      <c r="WT60" s="4"/>
      <c r="WU60" s="4"/>
      <c r="WV60" s="4"/>
      <c r="WW60" s="4"/>
      <c r="WX60" s="4"/>
      <c r="WY60" s="4"/>
      <c r="WZ60" s="4"/>
      <c r="XA60" s="4"/>
      <c r="XB60" s="4"/>
      <c r="XC60" s="4"/>
      <c r="XD60" s="4"/>
      <c r="XE60" s="4"/>
      <c r="XF60" s="4"/>
      <c r="XG60" s="4"/>
      <c r="XH60" s="4"/>
      <c r="XI60" s="4"/>
      <c r="XJ60" s="4"/>
      <c r="XK60" s="4"/>
      <c r="XL60" s="4"/>
      <c r="XM60" s="4"/>
      <c r="XN60" s="4"/>
      <c r="XO60" s="4"/>
      <c r="XP60" s="4"/>
      <c r="XQ60" s="4"/>
      <c r="XR60" s="4"/>
      <c r="XS60" s="4"/>
      <c r="XT60" s="4"/>
      <c r="XU60" s="4"/>
      <c r="XV60" s="4"/>
      <c r="XW60" s="4"/>
      <c r="XX60" s="4"/>
      <c r="XY60" s="4"/>
      <c r="XZ60" s="4"/>
      <c r="YA60" s="4"/>
      <c r="YB60" s="4"/>
      <c r="YC60" s="4"/>
      <c r="YD60" s="4"/>
      <c r="YE60" s="4"/>
      <c r="YF60" s="4"/>
      <c r="YG60" s="4"/>
      <c r="YH60" s="4"/>
      <c r="YI60" s="4"/>
      <c r="YJ60" s="4"/>
      <c r="YK60" s="4"/>
      <c r="YL60" s="4"/>
      <c r="YM60" s="4"/>
      <c r="YN60" s="4"/>
      <c r="YO60" s="4"/>
      <c r="YP60" s="4"/>
      <c r="YQ60" s="4"/>
      <c r="YR60" s="4"/>
      <c r="YS60" s="4"/>
      <c r="YT60" s="4"/>
      <c r="YU60" s="4"/>
      <c r="YV60" s="4"/>
      <c r="YW60" s="4"/>
      <c r="YX60" s="4"/>
      <c r="YY60" s="4"/>
      <c r="YZ60" s="4"/>
      <c r="ZA60" s="4"/>
      <c r="ZB60" s="4"/>
      <c r="ZC60" s="4"/>
      <c r="ZD60" s="4"/>
      <c r="ZE60" s="4"/>
      <c r="ZF60" s="4"/>
      <c r="ZG60" s="4"/>
      <c r="ZH60" s="4"/>
      <c r="ZI60" s="4"/>
      <c r="ZJ60" s="4"/>
      <c r="ZK60" s="4"/>
      <c r="ZL60" s="4"/>
      <c r="ZM60" s="4"/>
      <c r="ZN60" s="4"/>
      <c r="ZO60" s="4"/>
      <c r="ZP60" s="4"/>
      <c r="ZQ60" s="4"/>
      <c r="ZR60" s="4"/>
      <c r="ZS60" s="4"/>
      <c r="ZT60" s="4"/>
      <c r="ZU60" s="4"/>
      <c r="ZV60" s="4"/>
      <c r="ZW60" s="4"/>
      <c r="ZX60" s="4"/>
      <c r="ZY60" s="4"/>
      <c r="ZZ60" s="4"/>
      <c r="AAA60" s="4"/>
      <c r="AAB60" s="4"/>
      <c r="AAC60" s="4"/>
      <c r="AAD60" s="4"/>
      <c r="AAE60" s="4"/>
      <c r="AAF60" s="4"/>
      <c r="AAG60" s="4"/>
      <c r="AAH60" s="4"/>
      <c r="AAI60" s="4"/>
      <c r="AAJ60" s="4"/>
      <c r="AAK60" s="4"/>
      <c r="AAL60" s="4"/>
      <c r="AAM60" s="4"/>
      <c r="AAN60" s="4"/>
      <c r="AAO60" s="4"/>
      <c r="AAP60" s="4"/>
      <c r="AAQ60" s="4"/>
      <c r="AAR60" s="4"/>
      <c r="AAS60" s="4"/>
      <c r="AAT60" s="4"/>
      <c r="AAU60" s="4"/>
      <c r="AAV60" s="4"/>
      <c r="AAW60" s="4"/>
      <c r="AAX60" s="4"/>
      <c r="AAY60" s="4"/>
      <c r="AAZ60" s="4"/>
      <c r="ABA60" s="4"/>
      <c r="ABB60" s="4"/>
      <c r="ABC60" s="4"/>
      <c r="ABD60" s="4"/>
      <c r="ABE60" s="4"/>
      <c r="ABF60" s="4"/>
      <c r="ABG60" s="4"/>
      <c r="ABH60" s="4"/>
      <c r="ABI60" s="4"/>
      <c r="ABJ60" s="4"/>
      <c r="ABK60" s="4"/>
      <c r="ABL60" s="4"/>
      <c r="ABM60" s="4"/>
      <c r="ABN60" s="4"/>
      <c r="ABO60" s="4"/>
      <c r="ABP60" s="4"/>
      <c r="ABQ60" s="4"/>
      <c r="ABR60" s="4"/>
      <c r="ABS60" s="4"/>
      <c r="ABT60" s="4"/>
      <c r="ABU60" s="4"/>
    </row>
    <row r="61" spans="1:749" s="13" customFormat="1" ht="15" customHeight="1" x14ac:dyDescent="0.2">
      <c r="A61" s="20" t="s">
        <v>245</v>
      </c>
      <c r="B61" s="21" t="s">
        <v>78</v>
      </c>
      <c r="C61" s="24" t="s">
        <v>64</v>
      </c>
      <c r="D61" s="21" t="s">
        <v>121</v>
      </c>
      <c r="E61" s="158">
        <f>IF($D$12&gt;0,1,0)</f>
        <v>0</v>
      </c>
      <c r="F61" s="194" t="s">
        <v>524</v>
      </c>
      <c r="G61" s="194">
        <v>12</v>
      </c>
      <c r="H61" s="162">
        <f t="shared" si="1"/>
        <v>0</v>
      </c>
      <c r="I61" s="97"/>
      <c r="J61" s="312"/>
      <c r="K61" s="14"/>
      <c r="L61" s="318"/>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R61" s="4"/>
      <c r="IS61" s="4"/>
      <c r="IT61" s="4"/>
      <c r="IU61" s="4"/>
      <c r="IV61" s="4"/>
      <c r="IW61" s="4"/>
      <c r="IX61" s="4"/>
      <c r="IY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N61" s="4"/>
      <c r="SO61" s="4"/>
      <c r="SP61" s="4"/>
      <c r="SQ61" s="4"/>
      <c r="SR61" s="4"/>
      <c r="SS61" s="4"/>
      <c r="ST61" s="4"/>
      <c r="SU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row>
    <row r="62" spans="1:749" s="13" customFormat="1" ht="15" customHeight="1" x14ac:dyDescent="0.2">
      <c r="A62" s="20" t="s">
        <v>246</v>
      </c>
      <c r="B62" s="21" t="s">
        <v>79</v>
      </c>
      <c r="C62" s="24" t="s">
        <v>64</v>
      </c>
      <c r="D62" s="21" t="s">
        <v>121</v>
      </c>
      <c r="E62" s="158">
        <f>IF($D$12&lt;0,0,0)+IF($D$12=1,2,0)+IF($D$12&gt;1,2,0)+IF($D$12&gt;60,1,0)</f>
        <v>0</v>
      </c>
      <c r="F62" s="194" t="s">
        <v>524</v>
      </c>
      <c r="G62" s="194">
        <v>8</v>
      </c>
      <c r="H62" s="162">
        <f t="shared" si="1"/>
        <v>0</v>
      </c>
      <c r="I62" s="97"/>
      <c r="J62" s="312"/>
      <c r="K62" s="14"/>
      <c r="L62" s="318"/>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4"/>
      <c r="HE62" s="4"/>
      <c r="HF62" s="4"/>
      <c r="HG62" s="4"/>
      <c r="HH62" s="4"/>
      <c r="HI62" s="4"/>
      <c r="HJ62" s="4"/>
      <c r="HK62" s="4"/>
      <c r="HL62" s="4"/>
      <c r="HM62" s="4"/>
      <c r="HN62" s="4"/>
      <c r="HO62" s="4"/>
      <c r="HP62" s="4"/>
      <c r="HQ62" s="4"/>
      <c r="HR62" s="4"/>
      <c r="HS62" s="4"/>
      <c r="HT62" s="4"/>
      <c r="HU62" s="4"/>
      <c r="HV62" s="4"/>
      <c r="HW62" s="4"/>
      <c r="HX62" s="4"/>
      <c r="HY62" s="4"/>
      <c r="HZ62" s="4"/>
      <c r="IA62" s="4"/>
      <c r="IB62" s="4"/>
      <c r="IC62" s="4"/>
      <c r="ID62" s="4"/>
      <c r="IE62" s="4"/>
      <c r="IF62" s="4"/>
      <c r="IG62" s="4"/>
      <c r="IH62" s="4"/>
      <c r="II62" s="4"/>
      <c r="IJ62" s="4"/>
      <c r="IK62" s="4"/>
      <c r="IL62" s="4"/>
      <c r="IM62" s="4"/>
      <c r="IN62" s="4"/>
      <c r="IO62" s="4"/>
      <c r="IP62" s="4"/>
      <c r="IQ62" s="4"/>
      <c r="IR62" s="4"/>
      <c r="IS62" s="4"/>
      <c r="IT62" s="4"/>
      <c r="IU62" s="4"/>
      <c r="IV62" s="4"/>
      <c r="IW62" s="4"/>
      <c r="IX62" s="4"/>
      <c r="IY62" s="4"/>
      <c r="IZ62" s="4"/>
      <c r="JA62" s="4"/>
      <c r="JB62" s="4"/>
      <c r="JC62" s="4"/>
      <c r="JD62" s="4"/>
      <c r="JE62" s="4"/>
      <c r="JF62" s="4"/>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c r="KN62" s="4"/>
      <c r="KO62" s="4"/>
      <c r="KP62" s="4"/>
      <c r="KQ62" s="4"/>
      <c r="KR62" s="4"/>
      <c r="KS62" s="4"/>
      <c r="KT62" s="4"/>
      <c r="KU62" s="4"/>
      <c r="KV62" s="4"/>
      <c r="KW62" s="4"/>
      <c r="KX62" s="4"/>
      <c r="KY62" s="4"/>
      <c r="KZ62" s="4"/>
      <c r="LA62" s="4"/>
      <c r="LB62" s="4"/>
      <c r="LC62" s="4"/>
      <c r="LD62" s="4"/>
      <c r="LE62" s="4"/>
      <c r="LF62" s="4"/>
      <c r="LG62" s="4"/>
      <c r="LH62" s="4"/>
      <c r="LI62" s="4"/>
      <c r="LJ62" s="4"/>
      <c r="LK62" s="4"/>
      <c r="LL62" s="4"/>
      <c r="LM62" s="4"/>
      <c r="LN62" s="4"/>
      <c r="LO62" s="4"/>
      <c r="LP62" s="4"/>
      <c r="LQ62" s="4"/>
      <c r="LR62" s="4"/>
      <c r="LS62" s="4"/>
      <c r="LT62" s="4"/>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c r="NB62" s="4"/>
      <c r="NC62" s="4"/>
      <c r="ND62" s="4"/>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c r="OH62" s="4"/>
      <c r="OI62" s="4"/>
      <c r="OJ62" s="4"/>
      <c r="OK62" s="4"/>
      <c r="OL62" s="4"/>
      <c r="OM62" s="4"/>
      <c r="ON62" s="4"/>
      <c r="OO62" s="4"/>
      <c r="OP62" s="4"/>
      <c r="OQ62" s="4"/>
      <c r="OR62" s="4"/>
      <c r="OS62" s="4"/>
      <c r="OT62" s="4"/>
      <c r="OU62" s="4"/>
      <c r="OV62" s="4"/>
      <c r="OW62" s="4"/>
      <c r="OX62" s="4"/>
      <c r="OY62" s="4"/>
      <c r="OZ62" s="4"/>
      <c r="PA62" s="4"/>
      <c r="PB62" s="4"/>
      <c r="PC62" s="4"/>
      <c r="PD62" s="4"/>
      <c r="PE62" s="4"/>
      <c r="PF62" s="4"/>
      <c r="PG62" s="4"/>
      <c r="PH62" s="4"/>
      <c r="PI62" s="4"/>
      <c r="PJ62" s="4"/>
      <c r="PK62" s="4"/>
      <c r="PL62" s="4"/>
      <c r="PM62" s="4"/>
      <c r="PN62" s="4"/>
      <c r="PO62" s="4"/>
      <c r="PP62" s="4"/>
      <c r="PQ62" s="4"/>
      <c r="PR62" s="4"/>
      <c r="PS62" s="4"/>
      <c r="PT62" s="4"/>
      <c r="PU62" s="4"/>
      <c r="PV62" s="4"/>
      <c r="PW62" s="4"/>
      <c r="PX62" s="4"/>
      <c r="PY62" s="4"/>
      <c r="PZ62" s="4"/>
      <c r="QA62" s="4"/>
      <c r="QB62" s="4"/>
      <c r="QC62" s="4"/>
      <c r="QD62" s="4"/>
      <c r="QE62" s="4"/>
      <c r="QF62" s="4"/>
      <c r="QG62" s="4"/>
      <c r="QH62" s="4"/>
      <c r="QI62" s="4"/>
      <c r="QJ62" s="4"/>
      <c r="QK62" s="4"/>
      <c r="QL62" s="4"/>
      <c r="QM62" s="4"/>
      <c r="QN62" s="4"/>
      <c r="QO62" s="4"/>
      <c r="QP62" s="4"/>
      <c r="QQ62" s="4"/>
      <c r="QR62" s="4"/>
      <c r="QS62" s="4"/>
      <c r="QT62" s="4"/>
      <c r="QU62" s="4"/>
      <c r="QV62" s="4"/>
      <c r="QW62" s="4"/>
      <c r="QX62" s="4"/>
      <c r="QY62" s="4"/>
      <c r="QZ62" s="4"/>
      <c r="RA62" s="4"/>
      <c r="RB62" s="4"/>
      <c r="RC62" s="4"/>
      <c r="RD62" s="4"/>
      <c r="RE62" s="4"/>
      <c r="RF62" s="4"/>
      <c r="RG62" s="4"/>
      <c r="RH62" s="4"/>
      <c r="RI62" s="4"/>
      <c r="RJ62" s="4"/>
      <c r="RK62" s="4"/>
      <c r="RL62" s="4"/>
      <c r="RM62" s="4"/>
      <c r="RN62" s="4"/>
      <c r="RO62" s="4"/>
      <c r="RP62" s="4"/>
      <c r="RQ62" s="4"/>
      <c r="RR62" s="4"/>
      <c r="RS62" s="4"/>
      <c r="RT62" s="4"/>
      <c r="RU62" s="4"/>
      <c r="RV62" s="4"/>
      <c r="RW62" s="4"/>
      <c r="RX62" s="4"/>
      <c r="RY62" s="4"/>
      <c r="RZ62" s="4"/>
      <c r="SA62" s="4"/>
      <c r="SB62" s="4"/>
      <c r="SC62" s="4"/>
      <c r="SD62" s="4"/>
      <c r="SE62" s="4"/>
      <c r="SF62" s="4"/>
      <c r="SG62" s="4"/>
      <c r="SH62" s="4"/>
      <c r="SI62" s="4"/>
      <c r="SJ62" s="4"/>
      <c r="SK62" s="4"/>
      <c r="SL62" s="4"/>
      <c r="SM62" s="4"/>
      <c r="SN62" s="4"/>
      <c r="SO62" s="4"/>
      <c r="SP62" s="4"/>
      <c r="SQ62" s="4"/>
      <c r="SR62" s="4"/>
      <c r="SS62" s="4"/>
      <c r="ST62" s="4"/>
      <c r="SU62" s="4"/>
      <c r="SV62" s="4"/>
      <c r="SW62" s="4"/>
      <c r="SX62" s="4"/>
      <c r="SY62" s="4"/>
      <c r="SZ62" s="4"/>
      <c r="TA62" s="4"/>
      <c r="TB62" s="4"/>
      <c r="TC62" s="4"/>
      <c r="TD62" s="4"/>
      <c r="TE62" s="4"/>
      <c r="TF62" s="4"/>
      <c r="TG62" s="4"/>
      <c r="TH62" s="4"/>
      <c r="TI62" s="4"/>
      <c r="TJ62" s="4"/>
      <c r="TK62" s="4"/>
      <c r="TL62" s="4"/>
      <c r="TM62" s="4"/>
      <c r="TN62" s="4"/>
      <c r="TO62" s="4"/>
      <c r="TP62" s="4"/>
      <c r="TQ62" s="4"/>
      <c r="TR62" s="4"/>
      <c r="TS62" s="4"/>
      <c r="TT62" s="4"/>
      <c r="TU62" s="4"/>
      <c r="TV62" s="4"/>
      <c r="TW62" s="4"/>
      <c r="TX62" s="4"/>
      <c r="TY62" s="4"/>
      <c r="TZ62" s="4"/>
      <c r="UA62" s="4"/>
      <c r="UB62" s="4"/>
      <c r="UC62" s="4"/>
      <c r="UD62" s="4"/>
      <c r="UE62" s="4"/>
      <c r="UF62" s="4"/>
      <c r="UG62" s="4"/>
      <c r="UH62" s="4"/>
      <c r="UI62" s="4"/>
      <c r="UJ62" s="4"/>
      <c r="UK62" s="4"/>
      <c r="UL62" s="4"/>
      <c r="UM62" s="4"/>
      <c r="UN62" s="4"/>
      <c r="UO62" s="4"/>
      <c r="UP62" s="4"/>
      <c r="UQ62" s="4"/>
      <c r="UR62" s="4"/>
      <c r="US62" s="4"/>
      <c r="UT62" s="4"/>
      <c r="UU62" s="4"/>
      <c r="UV62" s="4"/>
      <c r="UW62" s="4"/>
      <c r="UX62" s="4"/>
      <c r="UY62" s="4"/>
      <c r="UZ62" s="4"/>
      <c r="VA62" s="4"/>
      <c r="VB62" s="4"/>
      <c r="VC62" s="4"/>
      <c r="VD62" s="4"/>
      <c r="VE62" s="4"/>
      <c r="VF62" s="4"/>
      <c r="VG62" s="4"/>
      <c r="VH62" s="4"/>
      <c r="VI62" s="4"/>
      <c r="VJ62" s="4"/>
      <c r="VK62" s="4"/>
      <c r="VL62" s="4"/>
      <c r="VM62" s="4"/>
      <c r="VN62" s="4"/>
      <c r="VO62" s="4"/>
      <c r="VP62" s="4"/>
      <c r="VQ62" s="4"/>
      <c r="VR62" s="4"/>
      <c r="VS62" s="4"/>
      <c r="VT62" s="4"/>
      <c r="VU62" s="4"/>
      <c r="VV62" s="4"/>
      <c r="VW62" s="4"/>
      <c r="VX62" s="4"/>
      <c r="VY62" s="4"/>
      <c r="VZ62" s="4"/>
      <c r="WA62" s="4"/>
      <c r="WB62" s="4"/>
      <c r="WC62" s="4"/>
      <c r="WD62" s="4"/>
      <c r="WE62" s="4"/>
      <c r="WF62" s="4"/>
      <c r="WG62" s="4"/>
      <c r="WH62" s="4"/>
      <c r="WI62" s="4"/>
      <c r="WJ62" s="4"/>
      <c r="WK62" s="4"/>
      <c r="WL62" s="4"/>
      <c r="WM62" s="4"/>
      <c r="WN62" s="4"/>
      <c r="WO62" s="4"/>
      <c r="WP62" s="4"/>
      <c r="WQ62" s="4"/>
      <c r="WR62" s="4"/>
      <c r="WS62" s="4"/>
      <c r="WT62" s="4"/>
      <c r="WU62" s="4"/>
      <c r="WV62" s="4"/>
      <c r="WW62" s="4"/>
      <c r="WX62" s="4"/>
      <c r="WY62" s="4"/>
      <c r="WZ62" s="4"/>
      <c r="XA62" s="4"/>
      <c r="XB62" s="4"/>
      <c r="XC62" s="4"/>
      <c r="XD62" s="4"/>
      <c r="XE62" s="4"/>
      <c r="XF62" s="4"/>
      <c r="XG62" s="4"/>
      <c r="XH62" s="4"/>
      <c r="XI62" s="4"/>
      <c r="XJ62" s="4"/>
      <c r="XK62" s="4"/>
      <c r="XL62" s="4"/>
      <c r="XM62" s="4"/>
      <c r="XN62" s="4"/>
      <c r="XO62" s="4"/>
      <c r="XP62" s="4"/>
      <c r="XQ62" s="4"/>
      <c r="XR62" s="4"/>
      <c r="XS62" s="4"/>
      <c r="XT62" s="4"/>
      <c r="XU62" s="4"/>
      <c r="XV62" s="4"/>
      <c r="XW62" s="4"/>
      <c r="XX62" s="4"/>
      <c r="XY62" s="4"/>
      <c r="XZ62" s="4"/>
      <c r="YA62" s="4"/>
      <c r="YB62" s="4"/>
      <c r="YC62" s="4"/>
      <c r="YD62" s="4"/>
      <c r="YE62" s="4"/>
      <c r="YF62" s="4"/>
      <c r="YG62" s="4"/>
      <c r="YH62" s="4"/>
      <c r="YI62" s="4"/>
      <c r="YJ62" s="4"/>
      <c r="YK62" s="4"/>
      <c r="YL62" s="4"/>
      <c r="YM62" s="4"/>
      <c r="YN62" s="4"/>
      <c r="YO62" s="4"/>
      <c r="YP62" s="4"/>
      <c r="YQ62" s="4"/>
      <c r="YR62" s="4"/>
      <c r="YS62" s="4"/>
      <c r="YT62" s="4"/>
      <c r="YU62" s="4"/>
      <c r="YV62" s="4"/>
      <c r="YW62" s="4"/>
      <c r="YX62" s="4"/>
      <c r="YY62" s="4"/>
      <c r="YZ62" s="4"/>
      <c r="ZA62" s="4"/>
      <c r="ZB62" s="4"/>
      <c r="ZC62" s="4"/>
      <c r="ZD62" s="4"/>
      <c r="ZE62" s="4"/>
      <c r="ZF62" s="4"/>
      <c r="ZG62" s="4"/>
      <c r="ZH62" s="4"/>
      <c r="ZI62" s="4"/>
      <c r="ZJ62" s="4"/>
      <c r="ZK62" s="4"/>
      <c r="ZL62" s="4"/>
      <c r="ZM62" s="4"/>
      <c r="ZN62" s="4"/>
      <c r="ZO62" s="4"/>
      <c r="ZP62" s="4"/>
      <c r="ZQ62" s="4"/>
      <c r="ZR62" s="4"/>
      <c r="ZS62" s="4"/>
      <c r="ZT62" s="4"/>
      <c r="ZU62" s="4"/>
      <c r="ZV62" s="4"/>
      <c r="ZW62" s="4"/>
      <c r="ZX62" s="4"/>
      <c r="ZY62" s="4"/>
      <c r="ZZ62" s="4"/>
      <c r="AAA62" s="4"/>
      <c r="AAB62" s="4"/>
      <c r="AAC62" s="4"/>
      <c r="AAD62" s="4"/>
      <c r="AAE62" s="4"/>
      <c r="AAF62" s="4"/>
      <c r="AAG62" s="4"/>
      <c r="AAH62" s="4"/>
      <c r="AAI62" s="4"/>
      <c r="AAJ62" s="4"/>
      <c r="AAK62" s="4"/>
      <c r="AAL62" s="4"/>
      <c r="AAM62" s="4"/>
      <c r="AAN62" s="4"/>
      <c r="AAO62" s="4"/>
      <c r="AAP62" s="4"/>
      <c r="AAQ62" s="4"/>
      <c r="AAR62" s="4"/>
      <c r="AAS62" s="4"/>
      <c r="AAT62" s="4"/>
      <c r="AAU62" s="4"/>
      <c r="AAV62" s="4"/>
      <c r="AAW62" s="4"/>
      <c r="AAX62" s="4"/>
      <c r="AAY62" s="4"/>
      <c r="AAZ62" s="4"/>
      <c r="ABA62" s="4"/>
      <c r="ABB62" s="4"/>
      <c r="ABC62" s="4"/>
      <c r="ABD62" s="4"/>
      <c r="ABE62" s="4"/>
      <c r="ABF62" s="4"/>
      <c r="ABG62" s="4"/>
      <c r="ABH62" s="4"/>
      <c r="ABI62" s="4"/>
      <c r="ABJ62" s="4"/>
      <c r="ABK62" s="4"/>
      <c r="ABL62" s="4"/>
      <c r="ABM62" s="4"/>
      <c r="ABN62" s="4"/>
      <c r="ABO62" s="4"/>
      <c r="ABP62" s="4"/>
      <c r="ABQ62" s="4"/>
      <c r="ABR62" s="4"/>
      <c r="ABS62" s="4"/>
      <c r="ABT62" s="4"/>
      <c r="ABU62" s="4"/>
    </row>
    <row r="63" spans="1:749" s="13" customFormat="1" ht="15" customHeight="1" x14ac:dyDescent="0.2">
      <c r="A63" s="20" t="s">
        <v>860</v>
      </c>
      <c r="B63" s="21" t="s">
        <v>917</v>
      </c>
      <c r="C63" s="24" t="s">
        <v>137</v>
      </c>
      <c r="D63" s="21" t="s">
        <v>918</v>
      </c>
      <c r="E63" s="377"/>
      <c r="F63" s="194" t="s">
        <v>524</v>
      </c>
      <c r="G63" s="194">
        <v>15</v>
      </c>
      <c r="H63" s="162">
        <f>_xlfn.CEILING.MATH(G63*E63)</f>
        <v>0</v>
      </c>
      <c r="I63" s="97"/>
      <c r="J63" s="312"/>
      <c r="K63" s="14"/>
      <c r="L63" s="318"/>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R63" s="4"/>
      <c r="IS63" s="4"/>
      <c r="IT63" s="4"/>
      <c r="IU63" s="4"/>
      <c r="IV63" s="4"/>
      <c r="IW63" s="4"/>
      <c r="IX63" s="4"/>
      <c r="IY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N63" s="4"/>
      <c r="SO63" s="4"/>
      <c r="SP63" s="4"/>
      <c r="SQ63" s="4"/>
      <c r="SR63" s="4"/>
      <c r="SS63" s="4"/>
      <c r="ST63" s="4"/>
      <c r="SU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row>
    <row r="64" spans="1:749" s="13" customFormat="1" ht="15" customHeight="1" collapsed="1" x14ac:dyDescent="0.2">
      <c r="A64" s="4"/>
      <c r="B64" s="4"/>
      <c r="C64" s="4"/>
      <c r="D64" s="4"/>
      <c r="E64" s="161"/>
      <c r="F64" s="189"/>
      <c r="G64" s="189"/>
      <c r="H64" s="173"/>
      <c r="I64" s="225"/>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R64" s="4"/>
      <c r="IS64" s="4"/>
      <c r="IT64" s="4"/>
      <c r="IU64" s="4"/>
      <c r="IV64" s="4"/>
      <c r="IW64" s="4"/>
      <c r="IX64" s="4"/>
      <c r="IY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N64" s="4"/>
      <c r="SO64" s="4"/>
      <c r="SP64" s="4"/>
      <c r="SQ64" s="4"/>
      <c r="SR64" s="4"/>
      <c r="SS64" s="4"/>
      <c r="ST64" s="4"/>
      <c r="SU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row>
    <row r="65" spans="1:749" s="13" customFormat="1" ht="15" customHeight="1" x14ac:dyDescent="0.2">
      <c r="A65" s="19" t="s">
        <v>247</v>
      </c>
      <c r="B65" s="19" t="s">
        <v>30</v>
      </c>
      <c r="C65" s="4"/>
      <c r="D65" s="4"/>
      <c r="E65" s="161"/>
      <c r="F65" s="189"/>
      <c r="G65" s="189"/>
      <c r="H65" s="173"/>
      <c r="I65" s="225"/>
      <c r="J65" s="312"/>
      <c r="K65" s="312"/>
      <c r="L65" s="313"/>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c r="GK65" s="4"/>
      <c r="GL65" s="4"/>
      <c r="GM65" s="4"/>
      <c r="GN65" s="4"/>
      <c r="GO65" s="4"/>
      <c r="GP65" s="4"/>
      <c r="GQ65" s="4"/>
      <c r="GR65" s="4"/>
      <c r="GS65" s="4"/>
      <c r="GT65" s="4"/>
      <c r="GU65" s="4"/>
      <c r="GV65" s="4"/>
      <c r="GW65" s="4"/>
      <c r="GX65" s="4"/>
      <c r="GY65" s="4"/>
      <c r="GZ65" s="4"/>
      <c r="HA65" s="4"/>
      <c r="HB65" s="4"/>
      <c r="HC65" s="4"/>
      <c r="HD65" s="4"/>
      <c r="HE65" s="4"/>
      <c r="HF65" s="4"/>
      <c r="HG65" s="4"/>
      <c r="HH65" s="4"/>
      <c r="HI65" s="4"/>
      <c r="HJ65" s="4"/>
      <c r="HK65" s="4"/>
      <c r="HL65" s="4"/>
      <c r="HM65" s="4"/>
      <c r="HN65" s="4"/>
      <c r="HO65" s="4"/>
      <c r="HP65" s="4"/>
      <c r="HQ65" s="4"/>
      <c r="HR65" s="4"/>
      <c r="HS65" s="4"/>
      <c r="HT65" s="4"/>
      <c r="HU65" s="4"/>
      <c r="HV65" s="4"/>
      <c r="HW65" s="4"/>
      <c r="HX65" s="4"/>
      <c r="HY65" s="4"/>
      <c r="HZ65" s="4"/>
      <c r="IA65" s="4"/>
      <c r="IB65" s="4"/>
      <c r="IC65" s="4"/>
      <c r="ID65" s="4"/>
      <c r="IE65" s="4"/>
      <c r="IF65" s="4"/>
      <c r="IG65" s="4"/>
      <c r="IH65" s="4"/>
      <c r="II65" s="4"/>
      <c r="IJ65" s="4"/>
      <c r="IK65" s="4"/>
      <c r="IL65" s="4"/>
      <c r="IM65" s="4"/>
      <c r="IN65" s="4"/>
      <c r="IO65" s="4"/>
      <c r="IP65" s="4"/>
      <c r="IQ65" s="4"/>
      <c r="IR65" s="4"/>
      <c r="IS65" s="4"/>
      <c r="IT65" s="4"/>
      <c r="IU65" s="4"/>
      <c r="IV65" s="4"/>
      <c r="IW65" s="4"/>
      <c r="IX65" s="4"/>
      <c r="IY65" s="4"/>
      <c r="IZ65" s="4"/>
      <c r="JA65" s="4"/>
      <c r="JB65" s="4"/>
      <c r="JC65" s="4"/>
      <c r="JD65" s="4"/>
      <c r="JE65" s="4"/>
      <c r="JF65" s="4"/>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c r="KN65" s="4"/>
      <c r="KO65" s="4"/>
      <c r="KP65" s="4"/>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c r="LT65" s="4"/>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c r="NB65" s="4"/>
      <c r="NC65" s="4"/>
      <c r="ND65" s="4"/>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c r="OH65" s="4"/>
      <c r="OI65" s="4"/>
      <c r="OJ65" s="4"/>
      <c r="OK65" s="4"/>
      <c r="OL65" s="4"/>
      <c r="OM65" s="4"/>
      <c r="ON65" s="4"/>
      <c r="OO65" s="4"/>
      <c r="OP65" s="4"/>
      <c r="OQ65" s="4"/>
      <c r="OR65" s="4"/>
      <c r="OS65" s="4"/>
      <c r="OT65" s="4"/>
      <c r="OU65" s="4"/>
      <c r="OV65" s="4"/>
      <c r="OW65" s="4"/>
      <c r="OX65" s="4"/>
      <c r="OY65" s="4"/>
      <c r="OZ65" s="4"/>
      <c r="PA65" s="4"/>
      <c r="PB65" s="4"/>
      <c r="PC65" s="4"/>
      <c r="PD65" s="4"/>
      <c r="PE65" s="4"/>
      <c r="PF65" s="4"/>
      <c r="PG65" s="4"/>
      <c r="PH65" s="4"/>
      <c r="PI65" s="4"/>
      <c r="PJ65" s="4"/>
      <c r="PK65" s="4"/>
      <c r="PL65" s="4"/>
      <c r="PM65" s="4"/>
      <c r="PN65" s="4"/>
      <c r="PO65" s="4"/>
      <c r="PP65" s="4"/>
      <c r="PQ65" s="4"/>
      <c r="PR65" s="4"/>
      <c r="PS65" s="4"/>
      <c r="PT65" s="4"/>
      <c r="PU65" s="4"/>
      <c r="PV65" s="4"/>
      <c r="PW65" s="4"/>
      <c r="PX65" s="4"/>
      <c r="PY65" s="4"/>
      <c r="PZ65" s="4"/>
      <c r="QA65" s="4"/>
      <c r="QB65" s="4"/>
      <c r="QC65" s="4"/>
      <c r="QD65" s="4"/>
      <c r="QE65" s="4"/>
      <c r="QF65" s="4"/>
      <c r="QG65" s="4"/>
      <c r="QH65" s="4"/>
      <c r="QI65" s="4"/>
      <c r="QJ65" s="4"/>
      <c r="QK65" s="4"/>
      <c r="QL65" s="4"/>
      <c r="QM65" s="4"/>
      <c r="QN65" s="4"/>
      <c r="QO65" s="4"/>
      <c r="QP65" s="4"/>
      <c r="QQ65" s="4"/>
      <c r="QR65" s="4"/>
      <c r="QS65" s="4"/>
      <c r="QT65" s="4"/>
      <c r="QU65" s="4"/>
      <c r="QV65" s="4"/>
      <c r="QW65" s="4"/>
      <c r="QX65" s="4"/>
      <c r="QY65" s="4"/>
      <c r="QZ65" s="4"/>
      <c r="RA65" s="4"/>
      <c r="RB65" s="4"/>
      <c r="RC65" s="4"/>
      <c r="RD65" s="4"/>
      <c r="RE65" s="4"/>
      <c r="RF65" s="4"/>
      <c r="RG65" s="4"/>
      <c r="RH65" s="4"/>
      <c r="RI65" s="4"/>
      <c r="RJ65" s="4"/>
      <c r="RK65" s="4"/>
      <c r="RL65" s="4"/>
      <c r="RM65" s="4"/>
      <c r="RN65" s="4"/>
      <c r="RO65" s="4"/>
      <c r="RP65" s="4"/>
      <c r="RQ65" s="4"/>
      <c r="RR65" s="4"/>
      <c r="RS65" s="4"/>
      <c r="RT65" s="4"/>
      <c r="RU65" s="4"/>
      <c r="RV65" s="4"/>
      <c r="RW65" s="4"/>
      <c r="RX65" s="4"/>
      <c r="RY65" s="4"/>
      <c r="RZ65" s="4"/>
      <c r="SA65" s="4"/>
      <c r="SB65" s="4"/>
      <c r="SC65" s="4"/>
      <c r="SD65" s="4"/>
      <c r="SE65" s="4"/>
      <c r="SF65" s="4"/>
      <c r="SG65" s="4"/>
      <c r="SH65" s="4"/>
      <c r="SI65" s="4"/>
      <c r="SJ65" s="4"/>
      <c r="SK65" s="4"/>
      <c r="SL65" s="4"/>
      <c r="SM65" s="4"/>
      <c r="SN65" s="4"/>
      <c r="SO65" s="4"/>
      <c r="SP65" s="4"/>
      <c r="SQ65" s="4"/>
      <c r="SR65" s="4"/>
      <c r="SS65" s="4"/>
      <c r="ST65" s="4"/>
      <c r="SU65" s="4"/>
      <c r="SV65" s="4"/>
      <c r="SW65" s="4"/>
      <c r="SX65" s="4"/>
      <c r="SY65" s="4"/>
      <c r="SZ65" s="4"/>
      <c r="TA65" s="4"/>
      <c r="TB65" s="4"/>
      <c r="TC65" s="4"/>
      <c r="TD65" s="4"/>
      <c r="TE65" s="4"/>
      <c r="TF65" s="4"/>
      <c r="TG65" s="4"/>
      <c r="TH65" s="4"/>
      <c r="TI65" s="4"/>
      <c r="TJ65" s="4"/>
      <c r="TK65" s="4"/>
      <c r="TL65" s="4"/>
      <c r="TM65" s="4"/>
      <c r="TN65" s="4"/>
      <c r="TO65" s="4"/>
      <c r="TP65" s="4"/>
      <c r="TQ65" s="4"/>
      <c r="TR65" s="4"/>
      <c r="TS65" s="4"/>
      <c r="TT65" s="4"/>
      <c r="TU65" s="4"/>
      <c r="TV65" s="4"/>
      <c r="TW65" s="4"/>
      <c r="TX65" s="4"/>
      <c r="TY65" s="4"/>
      <c r="TZ65" s="4"/>
      <c r="UA65" s="4"/>
      <c r="UB65" s="4"/>
      <c r="UC65" s="4"/>
      <c r="UD65" s="4"/>
      <c r="UE65" s="4"/>
      <c r="UF65" s="4"/>
      <c r="UG65" s="4"/>
      <c r="UH65" s="4"/>
      <c r="UI65" s="4"/>
      <c r="UJ65" s="4"/>
      <c r="UK65" s="4"/>
      <c r="UL65" s="4"/>
      <c r="UM65" s="4"/>
      <c r="UN65" s="4"/>
      <c r="UO65" s="4"/>
      <c r="UP65" s="4"/>
      <c r="UQ65" s="4"/>
      <c r="UR65" s="4"/>
      <c r="US65" s="4"/>
      <c r="UT65" s="4"/>
      <c r="UU65" s="4"/>
      <c r="UV65" s="4"/>
      <c r="UW65" s="4"/>
      <c r="UX65" s="4"/>
      <c r="UY65" s="4"/>
      <c r="UZ65" s="4"/>
      <c r="VA65" s="4"/>
      <c r="VB65" s="4"/>
      <c r="VC65" s="4"/>
      <c r="VD65" s="4"/>
      <c r="VE65" s="4"/>
      <c r="VF65" s="4"/>
      <c r="VG65" s="4"/>
      <c r="VH65" s="4"/>
      <c r="VI65" s="4"/>
      <c r="VJ65" s="4"/>
      <c r="VK65" s="4"/>
      <c r="VL65" s="4"/>
      <c r="VM65" s="4"/>
      <c r="VN65" s="4"/>
      <c r="VO65" s="4"/>
      <c r="VP65" s="4"/>
      <c r="VQ65" s="4"/>
      <c r="VR65" s="4"/>
      <c r="VS65" s="4"/>
      <c r="VT65" s="4"/>
      <c r="VU65" s="4"/>
      <c r="VV65" s="4"/>
      <c r="VW65" s="4"/>
      <c r="VX65" s="4"/>
      <c r="VY65" s="4"/>
      <c r="VZ65" s="4"/>
      <c r="WA65" s="4"/>
      <c r="WB65" s="4"/>
      <c r="WC65" s="4"/>
      <c r="WD65" s="4"/>
      <c r="WE65" s="4"/>
      <c r="WF65" s="4"/>
      <c r="WG65" s="4"/>
      <c r="WH65" s="4"/>
      <c r="WI65" s="4"/>
      <c r="WJ65" s="4"/>
      <c r="WK65" s="4"/>
      <c r="WL65" s="4"/>
      <c r="WM65" s="4"/>
      <c r="WN65" s="4"/>
      <c r="WO65" s="4"/>
      <c r="WP65" s="4"/>
      <c r="WQ65" s="4"/>
      <c r="WR65" s="4"/>
      <c r="WS65" s="4"/>
      <c r="WT65" s="4"/>
      <c r="WU65" s="4"/>
      <c r="WV65" s="4"/>
      <c r="WW65" s="4"/>
      <c r="WX65" s="4"/>
      <c r="WY65" s="4"/>
      <c r="WZ65" s="4"/>
      <c r="XA65" s="4"/>
      <c r="XB65" s="4"/>
      <c r="XC65" s="4"/>
      <c r="XD65" s="4"/>
      <c r="XE65" s="4"/>
      <c r="XF65" s="4"/>
      <c r="XG65" s="4"/>
      <c r="XH65" s="4"/>
      <c r="XI65" s="4"/>
      <c r="XJ65" s="4"/>
      <c r="XK65" s="4"/>
      <c r="XL65" s="4"/>
      <c r="XM65" s="4"/>
      <c r="XN65" s="4"/>
      <c r="XO65" s="4"/>
      <c r="XP65" s="4"/>
      <c r="XQ65" s="4"/>
      <c r="XR65" s="4"/>
      <c r="XS65" s="4"/>
      <c r="XT65" s="4"/>
      <c r="XU65" s="4"/>
      <c r="XV65" s="4"/>
      <c r="XW65" s="4"/>
      <c r="XX65" s="4"/>
      <c r="XY65" s="4"/>
      <c r="XZ65" s="4"/>
      <c r="YA65" s="4"/>
      <c r="YB65" s="4"/>
      <c r="YC65" s="4"/>
      <c r="YD65" s="4"/>
      <c r="YE65" s="4"/>
      <c r="YF65" s="4"/>
      <c r="YG65" s="4"/>
      <c r="YH65" s="4"/>
      <c r="YI65" s="4"/>
      <c r="YJ65" s="4"/>
      <c r="YK65" s="4"/>
      <c r="YL65" s="4"/>
      <c r="YM65" s="4"/>
      <c r="YN65" s="4"/>
      <c r="YO65" s="4"/>
      <c r="YP65" s="4"/>
      <c r="YQ65" s="4"/>
      <c r="YR65" s="4"/>
      <c r="YS65" s="4"/>
      <c r="YT65" s="4"/>
      <c r="YU65" s="4"/>
      <c r="YV65" s="4"/>
      <c r="YW65" s="4"/>
      <c r="YX65" s="4"/>
      <c r="YY65" s="4"/>
      <c r="YZ65" s="4"/>
      <c r="ZA65" s="4"/>
      <c r="ZB65" s="4"/>
      <c r="ZC65" s="4"/>
      <c r="ZD65" s="4"/>
      <c r="ZE65" s="4"/>
      <c r="ZF65" s="4"/>
      <c r="ZG65" s="4"/>
      <c r="ZH65" s="4"/>
      <c r="ZI65" s="4"/>
      <c r="ZJ65" s="4"/>
      <c r="ZK65" s="4"/>
      <c r="ZL65" s="4"/>
      <c r="ZM65" s="4"/>
      <c r="ZN65" s="4"/>
      <c r="ZO65" s="4"/>
      <c r="ZP65" s="4"/>
      <c r="ZQ65" s="4"/>
      <c r="ZR65" s="4"/>
      <c r="ZS65" s="4"/>
      <c r="ZT65" s="4"/>
      <c r="ZU65" s="4"/>
      <c r="ZV65" s="4"/>
      <c r="ZW65" s="4"/>
      <c r="ZX65" s="4"/>
      <c r="ZY65" s="4"/>
      <c r="ZZ65" s="4"/>
      <c r="AAA65" s="4"/>
      <c r="AAB65" s="4"/>
      <c r="AAC65" s="4"/>
      <c r="AAD65" s="4"/>
      <c r="AAE65" s="4"/>
      <c r="AAF65" s="4"/>
      <c r="AAG65" s="4"/>
      <c r="AAH65" s="4"/>
      <c r="AAI65" s="4"/>
      <c r="AAJ65" s="4"/>
      <c r="AAK65" s="4"/>
      <c r="AAL65" s="4"/>
      <c r="AAM65" s="4"/>
      <c r="AAN65" s="4"/>
      <c r="AAO65" s="4"/>
      <c r="AAP65" s="4"/>
      <c r="AAQ65" s="4"/>
      <c r="AAR65" s="4"/>
      <c r="AAS65" s="4"/>
      <c r="AAT65" s="4"/>
      <c r="AAU65" s="4"/>
      <c r="AAV65" s="4"/>
      <c r="AAW65" s="4"/>
      <c r="AAX65" s="4"/>
      <c r="AAY65" s="4"/>
      <c r="AAZ65" s="4"/>
      <c r="ABA65" s="4"/>
      <c r="ABB65" s="4"/>
      <c r="ABC65" s="4"/>
      <c r="ABD65" s="4"/>
      <c r="ABE65" s="4"/>
      <c r="ABF65" s="4"/>
      <c r="ABG65" s="4"/>
      <c r="ABH65" s="4"/>
      <c r="ABI65" s="4"/>
      <c r="ABJ65" s="4"/>
      <c r="ABK65" s="4"/>
      <c r="ABL65" s="4"/>
      <c r="ABM65" s="4"/>
      <c r="ABN65" s="4"/>
      <c r="ABO65" s="4"/>
      <c r="ABP65" s="4"/>
      <c r="ABQ65" s="4"/>
      <c r="ABR65" s="4"/>
      <c r="ABS65" s="4"/>
      <c r="ABT65" s="4"/>
      <c r="ABU65" s="4"/>
    </row>
    <row r="66" spans="1:749" s="13" customFormat="1" ht="15" customHeight="1" x14ac:dyDescent="0.2">
      <c r="A66" s="20" t="s">
        <v>248</v>
      </c>
      <c r="B66" s="21" t="s">
        <v>53</v>
      </c>
      <c r="C66" s="24" t="s">
        <v>64</v>
      </c>
      <c r="D66" s="21" t="s">
        <v>121</v>
      </c>
      <c r="E66" s="158">
        <f>IF($D$12&gt;0,1,0)</f>
        <v>0</v>
      </c>
      <c r="F66" s="194" t="s">
        <v>524</v>
      </c>
      <c r="G66" s="194">
        <v>8</v>
      </c>
      <c r="H66" s="162">
        <f>_xlfn.CEILING.MATH(G66*E66)</f>
        <v>0</v>
      </c>
      <c r="I66" s="97"/>
      <c r="J66" s="312"/>
      <c r="K66" s="14"/>
      <c r="L66" s="318"/>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c r="GK66" s="4"/>
      <c r="GL66" s="4"/>
      <c r="GM66" s="4"/>
      <c r="GN66" s="4"/>
      <c r="GO66" s="4"/>
      <c r="GP66" s="4"/>
      <c r="GQ66" s="4"/>
      <c r="GR66" s="4"/>
      <c r="GS66" s="4"/>
      <c r="GT66" s="4"/>
      <c r="GU66" s="4"/>
      <c r="GV66" s="4"/>
      <c r="GW66" s="4"/>
      <c r="GX66" s="4"/>
      <c r="GY66" s="4"/>
      <c r="GZ66" s="4"/>
      <c r="HA66" s="4"/>
      <c r="HB66" s="4"/>
      <c r="HC66" s="4"/>
      <c r="HD66" s="4"/>
      <c r="HE66" s="4"/>
      <c r="HF66" s="4"/>
      <c r="HG66" s="4"/>
      <c r="HH66" s="4"/>
      <c r="HI66" s="4"/>
      <c r="HJ66" s="4"/>
      <c r="HK66" s="4"/>
      <c r="HL66" s="4"/>
      <c r="HM66" s="4"/>
      <c r="HN66" s="4"/>
      <c r="HO66" s="4"/>
      <c r="HP66" s="4"/>
      <c r="HQ66" s="4"/>
      <c r="HR66" s="4"/>
      <c r="HS66" s="4"/>
      <c r="HT66" s="4"/>
      <c r="HU66" s="4"/>
      <c r="HV66" s="4"/>
      <c r="HW66" s="4"/>
      <c r="HX66" s="4"/>
      <c r="HY66" s="4"/>
      <c r="HZ66" s="4"/>
      <c r="IA66" s="4"/>
      <c r="IB66" s="4"/>
      <c r="IC66" s="4"/>
      <c r="ID66" s="4"/>
      <c r="IE66" s="4"/>
      <c r="IF66" s="4"/>
      <c r="IG66" s="4"/>
      <c r="IH66" s="4"/>
      <c r="II66" s="4"/>
      <c r="IJ66" s="4"/>
      <c r="IK66" s="4"/>
      <c r="IL66" s="4"/>
      <c r="IM66" s="4"/>
      <c r="IN66" s="4"/>
      <c r="IO66" s="4"/>
      <c r="IP66" s="4"/>
      <c r="IQ66" s="4"/>
      <c r="IR66" s="4"/>
      <c r="IS66" s="4"/>
      <c r="IT66" s="4"/>
      <c r="IU66" s="4"/>
      <c r="IV66" s="4"/>
      <c r="IW66" s="4"/>
      <c r="IX66" s="4"/>
      <c r="IY66" s="4"/>
      <c r="IZ66" s="4"/>
      <c r="JA66" s="4"/>
      <c r="JB66" s="4"/>
      <c r="JC66" s="4"/>
      <c r="JD66" s="4"/>
      <c r="JE66" s="4"/>
      <c r="JF66" s="4"/>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c r="KN66" s="4"/>
      <c r="KO66" s="4"/>
      <c r="KP66" s="4"/>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c r="LT66" s="4"/>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c r="NB66" s="4"/>
      <c r="NC66" s="4"/>
      <c r="ND66" s="4"/>
      <c r="NE66" s="4"/>
      <c r="NF66" s="4"/>
      <c r="NG66" s="4"/>
      <c r="NH66" s="4"/>
      <c r="NI66" s="4"/>
      <c r="NJ66" s="4"/>
      <c r="NK66" s="4"/>
      <c r="NL66" s="4"/>
      <c r="NM66" s="4"/>
      <c r="NN66" s="4"/>
      <c r="NO66" s="4"/>
      <c r="NP66" s="4"/>
      <c r="NQ66" s="4"/>
      <c r="NR66" s="4"/>
      <c r="NS66" s="4"/>
      <c r="NT66" s="4"/>
      <c r="NU66" s="4"/>
      <c r="NV66" s="4"/>
      <c r="NW66" s="4"/>
      <c r="NX66" s="4"/>
      <c r="NY66" s="4"/>
      <c r="NZ66" s="4"/>
      <c r="OA66" s="4"/>
      <c r="OB66" s="4"/>
      <c r="OC66" s="4"/>
      <c r="OD66" s="4"/>
      <c r="OE66" s="4"/>
      <c r="OF66" s="4"/>
      <c r="OG66" s="4"/>
      <c r="OH66" s="4"/>
      <c r="OI66" s="4"/>
      <c r="OJ66" s="4"/>
      <c r="OK66" s="4"/>
      <c r="OL66" s="4"/>
      <c r="OM66" s="4"/>
      <c r="ON66" s="4"/>
      <c r="OO66" s="4"/>
      <c r="OP66" s="4"/>
      <c r="OQ66" s="4"/>
      <c r="OR66" s="4"/>
      <c r="OS66" s="4"/>
      <c r="OT66" s="4"/>
      <c r="OU66" s="4"/>
      <c r="OV66" s="4"/>
      <c r="OW66" s="4"/>
      <c r="OX66" s="4"/>
      <c r="OY66" s="4"/>
      <c r="OZ66" s="4"/>
      <c r="PA66" s="4"/>
      <c r="PB66" s="4"/>
      <c r="PC66" s="4"/>
      <c r="PD66" s="4"/>
      <c r="PE66" s="4"/>
      <c r="PF66" s="4"/>
      <c r="PG66" s="4"/>
      <c r="PH66" s="4"/>
      <c r="PI66" s="4"/>
      <c r="PJ66" s="4"/>
      <c r="PK66" s="4"/>
      <c r="PL66" s="4"/>
      <c r="PM66" s="4"/>
      <c r="PN66" s="4"/>
      <c r="PO66" s="4"/>
      <c r="PP66" s="4"/>
      <c r="PQ66" s="4"/>
      <c r="PR66" s="4"/>
      <c r="PS66" s="4"/>
      <c r="PT66" s="4"/>
      <c r="PU66" s="4"/>
      <c r="PV66" s="4"/>
      <c r="PW66" s="4"/>
      <c r="PX66" s="4"/>
      <c r="PY66" s="4"/>
      <c r="PZ66" s="4"/>
      <c r="QA66" s="4"/>
      <c r="QB66" s="4"/>
      <c r="QC66" s="4"/>
      <c r="QD66" s="4"/>
      <c r="QE66" s="4"/>
      <c r="QF66" s="4"/>
      <c r="QG66" s="4"/>
      <c r="QH66" s="4"/>
      <c r="QI66" s="4"/>
      <c r="QJ66" s="4"/>
      <c r="QK66" s="4"/>
      <c r="QL66" s="4"/>
      <c r="QM66" s="4"/>
      <c r="QN66" s="4"/>
      <c r="QO66" s="4"/>
      <c r="QP66" s="4"/>
      <c r="QQ66" s="4"/>
      <c r="QR66" s="4"/>
      <c r="QS66" s="4"/>
      <c r="QT66" s="4"/>
      <c r="QU66" s="4"/>
      <c r="QV66" s="4"/>
      <c r="QW66" s="4"/>
      <c r="QX66" s="4"/>
      <c r="QY66" s="4"/>
      <c r="QZ66" s="4"/>
      <c r="RA66" s="4"/>
      <c r="RB66" s="4"/>
      <c r="RC66" s="4"/>
      <c r="RD66" s="4"/>
      <c r="RE66" s="4"/>
      <c r="RF66" s="4"/>
      <c r="RG66" s="4"/>
      <c r="RH66" s="4"/>
      <c r="RI66" s="4"/>
      <c r="RJ66" s="4"/>
      <c r="RK66" s="4"/>
      <c r="RL66" s="4"/>
      <c r="RM66" s="4"/>
      <c r="RN66" s="4"/>
      <c r="RO66" s="4"/>
      <c r="RP66" s="4"/>
      <c r="RQ66" s="4"/>
      <c r="RR66" s="4"/>
      <c r="RS66" s="4"/>
      <c r="RT66" s="4"/>
      <c r="RU66" s="4"/>
      <c r="RV66" s="4"/>
      <c r="RW66" s="4"/>
      <c r="RX66" s="4"/>
      <c r="RY66" s="4"/>
      <c r="RZ66" s="4"/>
      <c r="SA66" s="4"/>
      <c r="SB66" s="4"/>
      <c r="SC66" s="4"/>
      <c r="SD66" s="4"/>
      <c r="SE66" s="4"/>
      <c r="SF66" s="4"/>
      <c r="SG66" s="4"/>
      <c r="SH66" s="4"/>
      <c r="SI66" s="4"/>
      <c r="SJ66" s="4"/>
      <c r="SK66" s="4"/>
      <c r="SL66" s="4"/>
      <c r="SM66" s="4"/>
      <c r="SN66" s="4"/>
      <c r="SO66" s="4"/>
      <c r="SP66" s="4"/>
      <c r="SQ66" s="4"/>
      <c r="SR66" s="4"/>
      <c r="SS66" s="4"/>
      <c r="ST66" s="4"/>
      <c r="SU66" s="4"/>
      <c r="SV66" s="4"/>
      <c r="SW66" s="4"/>
      <c r="SX66" s="4"/>
      <c r="SY66" s="4"/>
      <c r="SZ66" s="4"/>
      <c r="TA66" s="4"/>
      <c r="TB66" s="4"/>
      <c r="TC66" s="4"/>
      <c r="TD66" s="4"/>
      <c r="TE66" s="4"/>
      <c r="TF66" s="4"/>
      <c r="TG66" s="4"/>
      <c r="TH66" s="4"/>
      <c r="TI66" s="4"/>
      <c r="TJ66" s="4"/>
      <c r="TK66" s="4"/>
      <c r="TL66" s="4"/>
      <c r="TM66" s="4"/>
      <c r="TN66" s="4"/>
      <c r="TO66" s="4"/>
      <c r="TP66" s="4"/>
      <c r="TQ66" s="4"/>
      <c r="TR66" s="4"/>
      <c r="TS66" s="4"/>
      <c r="TT66" s="4"/>
      <c r="TU66" s="4"/>
      <c r="TV66" s="4"/>
      <c r="TW66" s="4"/>
      <c r="TX66" s="4"/>
      <c r="TY66" s="4"/>
      <c r="TZ66" s="4"/>
      <c r="UA66" s="4"/>
      <c r="UB66" s="4"/>
      <c r="UC66" s="4"/>
      <c r="UD66" s="4"/>
      <c r="UE66" s="4"/>
      <c r="UF66" s="4"/>
      <c r="UG66" s="4"/>
      <c r="UH66" s="4"/>
      <c r="UI66" s="4"/>
      <c r="UJ66" s="4"/>
      <c r="UK66" s="4"/>
      <c r="UL66" s="4"/>
      <c r="UM66" s="4"/>
      <c r="UN66" s="4"/>
      <c r="UO66" s="4"/>
      <c r="UP66" s="4"/>
      <c r="UQ66" s="4"/>
      <c r="UR66" s="4"/>
      <c r="US66" s="4"/>
      <c r="UT66" s="4"/>
      <c r="UU66" s="4"/>
      <c r="UV66" s="4"/>
      <c r="UW66" s="4"/>
      <c r="UX66" s="4"/>
      <c r="UY66" s="4"/>
      <c r="UZ66" s="4"/>
      <c r="VA66" s="4"/>
      <c r="VB66" s="4"/>
      <c r="VC66" s="4"/>
      <c r="VD66" s="4"/>
      <c r="VE66" s="4"/>
      <c r="VF66" s="4"/>
      <c r="VG66" s="4"/>
      <c r="VH66" s="4"/>
      <c r="VI66" s="4"/>
      <c r="VJ66" s="4"/>
      <c r="VK66" s="4"/>
      <c r="VL66" s="4"/>
      <c r="VM66" s="4"/>
      <c r="VN66" s="4"/>
      <c r="VO66" s="4"/>
      <c r="VP66" s="4"/>
      <c r="VQ66" s="4"/>
      <c r="VR66" s="4"/>
      <c r="VS66" s="4"/>
      <c r="VT66" s="4"/>
      <c r="VU66" s="4"/>
      <c r="VV66" s="4"/>
      <c r="VW66" s="4"/>
      <c r="VX66" s="4"/>
      <c r="VY66" s="4"/>
      <c r="VZ66" s="4"/>
      <c r="WA66" s="4"/>
      <c r="WB66" s="4"/>
      <c r="WC66" s="4"/>
      <c r="WD66" s="4"/>
      <c r="WE66" s="4"/>
      <c r="WF66" s="4"/>
      <c r="WG66" s="4"/>
      <c r="WH66" s="4"/>
      <c r="WI66" s="4"/>
      <c r="WJ66" s="4"/>
      <c r="WK66" s="4"/>
      <c r="WL66" s="4"/>
      <c r="WM66" s="4"/>
      <c r="WN66" s="4"/>
      <c r="WO66" s="4"/>
      <c r="WP66" s="4"/>
      <c r="WQ66" s="4"/>
      <c r="WR66" s="4"/>
      <c r="WS66" s="4"/>
      <c r="WT66" s="4"/>
      <c r="WU66" s="4"/>
      <c r="WV66" s="4"/>
      <c r="WW66" s="4"/>
      <c r="WX66" s="4"/>
      <c r="WY66" s="4"/>
      <c r="WZ66" s="4"/>
      <c r="XA66" s="4"/>
      <c r="XB66" s="4"/>
      <c r="XC66" s="4"/>
      <c r="XD66" s="4"/>
      <c r="XE66" s="4"/>
      <c r="XF66" s="4"/>
      <c r="XG66" s="4"/>
      <c r="XH66" s="4"/>
      <c r="XI66" s="4"/>
      <c r="XJ66" s="4"/>
      <c r="XK66" s="4"/>
      <c r="XL66" s="4"/>
      <c r="XM66" s="4"/>
      <c r="XN66" s="4"/>
      <c r="XO66" s="4"/>
      <c r="XP66" s="4"/>
      <c r="XQ66" s="4"/>
      <c r="XR66" s="4"/>
      <c r="XS66" s="4"/>
      <c r="XT66" s="4"/>
      <c r="XU66" s="4"/>
      <c r="XV66" s="4"/>
      <c r="XW66" s="4"/>
      <c r="XX66" s="4"/>
      <c r="XY66" s="4"/>
      <c r="XZ66" s="4"/>
      <c r="YA66" s="4"/>
      <c r="YB66" s="4"/>
      <c r="YC66" s="4"/>
      <c r="YD66" s="4"/>
      <c r="YE66" s="4"/>
      <c r="YF66" s="4"/>
      <c r="YG66" s="4"/>
      <c r="YH66" s="4"/>
      <c r="YI66" s="4"/>
      <c r="YJ66" s="4"/>
      <c r="YK66" s="4"/>
      <c r="YL66" s="4"/>
      <c r="YM66" s="4"/>
      <c r="YN66" s="4"/>
      <c r="YO66" s="4"/>
      <c r="YP66" s="4"/>
      <c r="YQ66" s="4"/>
      <c r="YR66" s="4"/>
      <c r="YS66" s="4"/>
      <c r="YT66" s="4"/>
      <c r="YU66" s="4"/>
      <c r="YV66" s="4"/>
      <c r="YW66" s="4"/>
      <c r="YX66" s="4"/>
      <c r="YY66" s="4"/>
      <c r="YZ66" s="4"/>
      <c r="ZA66" s="4"/>
      <c r="ZB66" s="4"/>
      <c r="ZC66" s="4"/>
      <c r="ZD66" s="4"/>
      <c r="ZE66" s="4"/>
      <c r="ZF66" s="4"/>
      <c r="ZG66" s="4"/>
      <c r="ZH66" s="4"/>
      <c r="ZI66" s="4"/>
      <c r="ZJ66" s="4"/>
      <c r="ZK66" s="4"/>
      <c r="ZL66" s="4"/>
      <c r="ZM66" s="4"/>
      <c r="ZN66" s="4"/>
      <c r="ZO66" s="4"/>
      <c r="ZP66" s="4"/>
      <c r="ZQ66" s="4"/>
      <c r="ZR66" s="4"/>
      <c r="ZS66" s="4"/>
      <c r="ZT66" s="4"/>
      <c r="ZU66" s="4"/>
      <c r="ZV66" s="4"/>
      <c r="ZW66" s="4"/>
      <c r="ZX66" s="4"/>
      <c r="ZY66" s="4"/>
      <c r="ZZ66" s="4"/>
      <c r="AAA66" s="4"/>
      <c r="AAB66" s="4"/>
      <c r="AAC66" s="4"/>
      <c r="AAD66" s="4"/>
      <c r="AAE66" s="4"/>
      <c r="AAF66" s="4"/>
      <c r="AAG66" s="4"/>
      <c r="AAH66" s="4"/>
      <c r="AAI66" s="4"/>
      <c r="AAJ66" s="4"/>
      <c r="AAK66" s="4"/>
      <c r="AAL66" s="4"/>
      <c r="AAM66" s="4"/>
      <c r="AAN66" s="4"/>
      <c r="AAO66" s="4"/>
      <c r="AAP66" s="4"/>
      <c r="AAQ66" s="4"/>
      <c r="AAR66" s="4"/>
      <c r="AAS66" s="4"/>
      <c r="AAT66" s="4"/>
      <c r="AAU66" s="4"/>
      <c r="AAV66" s="4"/>
      <c r="AAW66" s="4"/>
      <c r="AAX66" s="4"/>
      <c r="AAY66" s="4"/>
      <c r="AAZ66" s="4"/>
      <c r="ABA66" s="4"/>
      <c r="ABB66" s="4"/>
      <c r="ABC66" s="4"/>
      <c r="ABD66" s="4"/>
      <c r="ABE66" s="4"/>
      <c r="ABF66" s="4"/>
      <c r="ABG66" s="4"/>
      <c r="ABH66" s="4"/>
      <c r="ABI66" s="4"/>
      <c r="ABJ66" s="4"/>
      <c r="ABK66" s="4"/>
      <c r="ABL66" s="4"/>
      <c r="ABM66" s="4"/>
      <c r="ABN66" s="4"/>
      <c r="ABO66" s="4"/>
      <c r="ABP66" s="4"/>
      <c r="ABQ66" s="4"/>
      <c r="ABR66" s="4"/>
      <c r="ABS66" s="4"/>
      <c r="ABT66" s="4"/>
      <c r="ABU66" s="4"/>
    </row>
    <row r="67" spans="1:749" s="13" customFormat="1" ht="15" customHeight="1" collapsed="1" x14ac:dyDescent="0.2">
      <c r="A67" s="4"/>
      <c r="B67" s="4"/>
      <c r="C67" s="4"/>
      <c r="D67" s="4"/>
      <c r="E67" s="161"/>
      <c r="F67" s="189"/>
      <c r="G67" s="189"/>
      <c r="H67" s="173"/>
      <c r="I67" s="225"/>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c r="GK67" s="4"/>
      <c r="GL67" s="4"/>
      <c r="GM67" s="4"/>
      <c r="GN67" s="4"/>
      <c r="GO67" s="4"/>
      <c r="GP67" s="4"/>
      <c r="GQ67" s="4"/>
      <c r="GR67" s="4"/>
      <c r="GS67" s="4"/>
      <c r="GT67" s="4"/>
      <c r="GU67" s="4"/>
      <c r="GV67" s="4"/>
      <c r="GW67" s="4"/>
      <c r="GX67" s="4"/>
      <c r="GY67" s="4"/>
      <c r="GZ67" s="4"/>
      <c r="HA67" s="4"/>
      <c r="HB67" s="4"/>
      <c r="HC67" s="4"/>
      <c r="HD67" s="4"/>
      <c r="HE67" s="4"/>
      <c r="HF67" s="4"/>
      <c r="HG67" s="4"/>
      <c r="HH67" s="4"/>
      <c r="HI67" s="4"/>
      <c r="HJ67" s="4"/>
      <c r="HK67" s="4"/>
      <c r="HL67" s="4"/>
      <c r="HM67" s="4"/>
      <c r="HN67" s="4"/>
      <c r="HO67" s="4"/>
      <c r="HP67" s="4"/>
      <c r="HQ67" s="4"/>
      <c r="HR67" s="4"/>
      <c r="HS67" s="4"/>
      <c r="HT67" s="4"/>
      <c r="HU67" s="4"/>
      <c r="HV67" s="4"/>
      <c r="HW67" s="4"/>
      <c r="HX67" s="4"/>
      <c r="HY67" s="4"/>
      <c r="HZ67" s="4"/>
      <c r="IA67" s="4"/>
      <c r="IB67" s="4"/>
      <c r="IC67" s="4"/>
      <c r="ID67" s="4"/>
      <c r="IE67" s="4"/>
      <c r="IF67" s="4"/>
      <c r="IG67" s="4"/>
      <c r="IH67" s="4"/>
      <c r="II67" s="4"/>
      <c r="IJ67" s="4"/>
      <c r="IK67" s="4"/>
      <c r="IL67" s="4"/>
      <c r="IM67" s="4"/>
      <c r="IN67" s="4"/>
      <c r="IO67" s="4"/>
      <c r="IP67" s="4"/>
      <c r="IQ67" s="4"/>
      <c r="IR67" s="4"/>
      <c r="IS67" s="4"/>
      <c r="IT67" s="4"/>
      <c r="IU67" s="4"/>
      <c r="IV67" s="4"/>
      <c r="IW67" s="4"/>
      <c r="IX67" s="4"/>
      <c r="IY67" s="4"/>
      <c r="IZ67" s="4"/>
      <c r="JA67" s="4"/>
      <c r="JB67" s="4"/>
      <c r="JC67" s="4"/>
      <c r="JD67" s="4"/>
      <c r="JE67" s="4"/>
      <c r="JF67" s="4"/>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c r="KN67" s="4"/>
      <c r="KO67" s="4"/>
      <c r="KP67" s="4"/>
      <c r="KQ67" s="4"/>
      <c r="KR67" s="4"/>
      <c r="KS67" s="4"/>
      <c r="KT67" s="4"/>
      <c r="KU67" s="4"/>
      <c r="KV67" s="4"/>
      <c r="KW67" s="4"/>
      <c r="KX67" s="4"/>
      <c r="KY67" s="4"/>
      <c r="KZ67" s="4"/>
      <c r="LA67" s="4"/>
      <c r="LB67" s="4"/>
      <c r="LC67" s="4"/>
      <c r="LD67" s="4"/>
      <c r="LE67" s="4"/>
      <c r="LF67" s="4"/>
      <c r="LG67" s="4"/>
      <c r="LH67" s="4"/>
      <c r="LI67" s="4"/>
      <c r="LJ67" s="4"/>
      <c r="LK67" s="4"/>
      <c r="LL67" s="4"/>
      <c r="LM67" s="4"/>
      <c r="LN67" s="4"/>
      <c r="LO67" s="4"/>
      <c r="LP67" s="4"/>
      <c r="LQ67" s="4"/>
      <c r="LR67" s="4"/>
      <c r="LS67" s="4"/>
      <c r="LT67" s="4"/>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c r="NB67" s="4"/>
      <c r="NC67" s="4"/>
      <c r="ND67" s="4"/>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c r="OH67" s="4"/>
      <c r="OI67" s="4"/>
      <c r="OJ67" s="4"/>
      <c r="OK67" s="4"/>
      <c r="OL67" s="4"/>
      <c r="OM67" s="4"/>
      <c r="ON67" s="4"/>
      <c r="OO67" s="4"/>
      <c r="OP67" s="4"/>
      <c r="OQ67" s="4"/>
      <c r="OR67" s="4"/>
      <c r="OS67" s="4"/>
      <c r="OT67" s="4"/>
      <c r="OU67" s="4"/>
      <c r="OV67" s="4"/>
      <c r="OW67" s="4"/>
      <c r="OX67" s="4"/>
      <c r="OY67" s="4"/>
      <c r="OZ67" s="4"/>
      <c r="PA67" s="4"/>
      <c r="PB67" s="4"/>
      <c r="PC67" s="4"/>
      <c r="PD67" s="4"/>
      <c r="PE67" s="4"/>
      <c r="PF67" s="4"/>
      <c r="PG67" s="4"/>
      <c r="PH67" s="4"/>
      <c r="PI67" s="4"/>
      <c r="PJ67" s="4"/>
      <c r="PK67" s="4"/>
      <c r="PL67" s="4"/>
      <c r="PM67" s="4"/>
      <c r="PN67" s="4"/>
      <c r="PO67" s="4"/>
      <c r="PP67" s="4"/>
      <c r="PQ67" s="4"/>
      <c r="PR67" s="4"/>
      <c r="PS67" s="4"/>
      <c r="PT67" s="4"/>
      <c r="PU67" s="4"/>
      <c r="PV67" s="4"/>
      <c r="PW67" s="4"/>
      <c r="PX67" s="4"/>
      <c r="PY67" s="4"/>
      <c r="PZ67" s="4"/>
      <c r="QA67" s="4"/>
      <c r="QB67" s="4"/>
      <c r="QC67" s="4"/>
      <c r="QD67" s="4"/>
      <c r="QE67" s="4"/>
      <c r="QF67" s="4"/>
      <c r="QG67" s="4"/>
      <c r="QH67" s="4"/>
      <c r="QI67" s="4"/>
      <c r="QJ67" s="4"/>
      <c r="QK67" s="4"/>
      <c r="QL67" s="4"/>
      <c r="QM67" s="4"/>
      <c r="QN67" s="4"/>
      <c r="QO67" s="4"/>
      <c r="QP67" s="4"/>
      <c r="QQ67" s="4"/>
      <c r="QR67" s="4"/>
      <c r="QS67" s="4"/>
      <c r="QT67" s="4"/>
      <c r="QU67" s="4"/>
      <c r="QV67" s="4"/>
      <c r="QW67" s="4"/>
      <c r="QX67" s="4"/>
      <c r="QY67" s="4"/>
      <c r="QZ67" s="4"/>
      <c r="RA67" s="4"/>
      <c r="RB67" s="4"/>
      <c r="RC67" s="4"/>
      <c r="RD67" s="4"/>
      <c r="RE67" s="4"/>
      <c r="RF67" s="4"/>
      <c r="RG67" s="4"/>
      <c r="RH67" s="4"/>
      <c r="RI67" s="4"/>
      <c r="RJ67" s="4"/>
      <c r="RK67" s="4"/>
      <c r="RL67" s="4"/>
      <c r="RM67" s="4"/>
      <c r="RN67" s="4"/>
      <c r="RO67" s="4"/>
      <c r="RP67" s="4"/>
      <c r="RQ67" s="4"/>
      <c r="RR67" s="4"/>
      <c r="RS67" s="4"/>
      <c r="RT67" s="4"/>
      <c r="RU67" s="4"/>
      <c r="RV67" s="4"/>
      <c r="RW67" s="4"/>
      <c r="RX67" s="4"/>
      <c r="RY67" s="4"/>
      <c r="RZ67" s="4"/>
      <c r="SA67" s="4"/>
      <c r="SB67" s="4"/>
      <c r="SC67" s="4"/>
      <c r="SD67" s="4"/>
      <c r="SE67" s="4"/>
      <c r="SF67" s="4"/>
      <c r="SG67" s="4"/>
      <c r="SH67" s="4"/>
      <c r="SI67" s="4"/>
      <c r="SJ67" s="4"/>
      <c r="SK67" s="4"/>
      <c r="SL67" s="4"/>
      <c r="SM67" s="4"/>
      <c r="SN67" s="4"/>
      <c r="SO67" s="4"/>
      <c r="SP67" s="4"/>
      <c r="SQ67" s="4"/>
      <c r="SR67" s="4"/>
      <c r="SS67" s="4"/>
      <c r="ST67" s="4"/>
      <c r="SU67" s="4"/>
      <c r="SV67" s="4"/>
      <c r="SW67" s="4"/>
      <c r="SX67" s="4"/>
      <c r="SY67" s="4"/>
      <c r="SZ67" s="4"/>
      <c r="TA67" s="4"/>
      <c r="TB67" s="4"/>
      <c r="TC67" s="4"/>
      <c r="TD67" s="4"/>
      <c r="TE67" s="4"/>
      <c r="TF67" s="4"/>
      <c r="TG67" s="4"/>
      <c r="TH67" s="4"/>
      <c r="TI67" s="4"/>
      <c r="TJ67" s="4"/>
      <c r="TK67" s="4"/>
      <c r="TL67" s="4"/>
      <c r="TM67" s="4"/>
      <c r="TN67" s="4"/>
      <c r="TO67" s="4"/>
      <c r="TP67" s="4"/>
      <c r="TQ67" s="4"/>
      <c r="TR67" s="4"/>
      <c r="TS67" s="4"/>
      <c r="TT67" s="4"/>
      <c r="TU67" s="4"/>
      <c r="TV67" s="4"/>
      <c r="TW67" s="4"/>
      <c r="TX67" s="4"/>
      <c r="TY67" s="4"/>
      <c r="TZ67" s="4"/>
      <c r="UA67" s="4"/>
      <c r="UB67" s="4"/>
      <c r="UC67" s="4"/>
      <c r="UD67" s="4"/>
      <c r="UE67" s="4"/>
      <c r="UF67" s="4"/>
      <c r="UG67" s="4"/>
      <c r="UH67" s="4"/>
      <c r="UI67" s="4"/>
      <c r="UJ67" s="4"/>
      <c r="UK67" s="4"/>
      <c r="UL67" s="4"/>
      <c r="UM67" s="4"/>
      <c r="UN67" s="4"/>
      <c r="UO67" s="4"/>
      <c r="UP67" s="4"/>
      <c r="UQ67" s="4"/>
      <c r="UR67" s="4"/>
      <c r="US67" s="4"/>
      <c r="UT67" s="4"/>
      <c r="UU67" s="4"/>
      <c r="UV67" s="4"/>
      <c r="UW67" s="4"/>
      <c r="UX67" s="4"/>
      <c r="UY67" s="4"/>
      <c r="UZ67" s="4"/>
      <c r="VA67" s="4"/>
      <c r="VB67" s="4"/>
      <c r="VC67" s="4"/>
      <c r="VD67" s="4"/>
      <c r="VE67" s="4"/>
      <c r="VF67" s="4"/>
      <c r="VG67" s="4"/>
      <c r="VH67" s="4"/>
      <c r="VI67" s="4"/>
      <c r="VJ67" s="4"/>
      <c r="VK67" s="4"/>
      <c r="VL67" s="4"/>
      <c r="VM67" s="4"/>
      <c r="VN67" s="4"/>
      <c r="VO67" s="4"/>
      <c r="VP67" s="4"/>
      <c r="VQ67" s="4"/>
      <c r="VR67" s="4"/>
      <c r="VS67" s="4"/>
      <c r="VT67" s="4"/>
      <c r="VU67" s="4"/>
      <c r="VV67" s="4"/>
      <c r="VW67" s="4"/>
      <c r="VX67" s="4"/>
      <c r="VY67" s="4"/>
      <c r="VZ67" s="4"/>
      <c r="WA67" s="4"/>
      <c r="WB67" s="4"/>
      <c r="WC67" s="4"/>
      <c r="WD67" s="4"/>
      <c r="WE67" s="4"/>
      <c r="WF67" s="4"/>
      <c r="WG67" s="4"/>
      <c r="WH67" s="4"/>
      <c r="WI67" s="4"/>
      <c r="WJ67" s="4"/>
      <c r="WK67" s="4"/>
      <c r="WL67" s="4"/>
      <c r="WM67" s="4"/>
      <c r="WN67" s="4"/>
      <c r="WO67" s="4"/>
      <c r="WP67" s="4"/>
      <c r="WQ67" s="4"/>
      <c r="WR67" s="4"/>
      <c r="WS67" s="4"/>
      <c r="WT67" s="4"/>
      <c r="WU67" s="4"/>
      <c r="WV67" s="4"/>
      <c r="WW67" s="4"/>
      <c r="WX67" s="4"/>
      <c r="WY67" s="4"/>
      <c r="WZ67" s="4"/>
      <c r="XA67" s="4"/>
      <c r="XB67" s="4"/>
      <c r="XC67" s="4"/>
      <c r="XD67" s="4"/>
      <c r="XE67" s="4"/>
      <c r="XF67" s="4"/>
      <c r="XG67" s="4"/>
      <c r="XH67" s="4"/>
      <c r="XI67" s="4"/>
      <c r="XJ67" s="4"/>
      <c r="XK67" s="4"/>
      <c r="XL67" s="4"/>
      <c r="XM67" s="4"/>
      <c r="XN67" s="4"/>
      <c r="XO67" s="4"/>
      <c r="XP67" s="4"/>
      <c r="XQ67" s="4"/>
      <c r="XR67" s="4"/>
      <c r="XS67" s="4"/>
      <c r="XT67" s="4"/>
      <c r="XU67" s="4"/>
      <c r="XV67" s="4"/>
      <c r="XW67" s="4"/>
      <c r="XX67" s="4"/>
      <c r="XY67" s="4"/>
      <c r="XZ67" s="4"/>
      <c r="YA67" s="4"/>
      <c r="YB67" s="4"/>
      <c r="YC67" s="4"/>
      <c r="YD67" s="4"/>
      <c r="YE67" s="4"/>
      <c r="YF67" s="4"/>
      <c r="YG67" s="4"/>
      <c r="YH67" s="4"/>
      <c r="YI67" s="4"/>
      <c r="YJ67" s="4"/>
      <c r="YK67" s="4"/>
      <c r="YL67" s="4"/>
      <c r="YM67" s="4"/>
      <c r="YN67" s="4"/>
      <c r="YO67" s="4"/>
      <c r="YP67" s="4"/>
      <c r="YQ67" s="4"/>
      <c r="YR67" s="4"/>
      <c r="YS67" s="4"/>
      <c r="YT67" s="4"/>
      <c r="YU67" s="4"/>
      <c r="YV67" s="4"/>
      <c r="YW67" s="4"/>
      <c r="YX67" s="4"/>
      <c r="YY67" s="4"/>
      <c r="YZ67" s="4"/>
      <c r="ZA67" s="4"/>
      <c r="ZB67" s="4"/>
      <c r="ZC67" s="4"/>
      <c r="ZD67" s="4"/>
      <c r="ZE67" s="4"/>
      <c r="ZF67" s="4"/>
      <c r="ZG67" s="4"/>
      <c r="ZH67" s="4"/>
      <c r="ZI67" s="4"/>
      <c r="ZJ67" s="4"/>
      <c r="ZK67" s="4"/>
      <c r="ZL67" s="4"/>
      <c r="ZM67" s="4"/>
      <c r="ZN67" s="4"/>
      <c r="ZO67" s="4"/>
      <c r="ZP67" s="4"/>
      <c r="ZQ67" s="4"/>
      <c r="ZR67" s="4"/>
      <c r="ZS67" s="4"/>
      <c r="ZT67" s="4"/>
      <c r="ZU67" s="4"/>
      <c r="ZV67" s="4"/>
      <c r="ZW67" s="4"/>
      <c r="ZX67" s="4"/>
      <c r="ZY67" s="4"/>
      <c r="ZZ67" s="4"/>
      <c r="AAA67" s="4"/>
      <c r="AAB67" s="4"/>
      <c r="AAC67" s="4"/>
      <c r="AAD67" s="4"/>
      <c r="AAE67" s="4"/>
      <c r="AAF67" s="4"/>
      <c r="AAG67" s="4"/>
      <c r="AAH67" s="4"/>
      <c r="AAI67" s="4"/>
      <c r="AAJ67" s="4"/>
      <c r="AAK67" s="4"/>
      <c r="AAL67" s="4"/>
      <c r="AAM67" s="4"/>
      <c r="AAN67" s="4"/>
      <c r="AAO67" s="4"/>
      <c r="AAP67" s="4"/>
      <c r="AAQ67" s="4"/>
      <c r="AAR67" s="4"/>
      <c r="AAS67" s="4"/>
      <c r="AAT67" s="4"/>
      <c r="AAU67" s="4"/>
      <c r="AAV67" s="4"/>
      <c r="AAW67" s="4"/>
      <c r="AAX67" s="4"/>
      <c r="AAY67" s="4"/>
      <c r="AAZ67" s="4"/>
      <c r="ABA67" s="4"/>
      <c r="ABB67" s="4"/>
      <c r="ABC67" s="4"/>
      <c r="ABD67" s="4"/>
      <c r="ABE67" s="4"/>
      <c r="ABF67" s="4"/>
      <c r="ABG67" s="4"/>
      <c r="ABH67" s="4"/>
      <c r="ABI67" s="4"/>
      <c r="ABJ67" s="4"/>
      <c r="ABK67" s="4"/>
      <c r="ABL67" s="4"/>
      <c r="ABM67" s="4"/>
      <c r="ABN67" s="4"/>
      <c r="ABO67" s="4"/>
      <c r="ABP67" s="4"/>
      <c r="ABQ67" s="4"/>
      <c r="ABR67" s="4"/>
      <c r="ABS67" s="4"/>
      <c r="ABT67" s="4"/>
      <c r="ABU67" s="4"/>
    </row>
    <row r="68" spans="1:749" s="13" customFormat="1" ht="15" customHeight="1" x14ac:dyDescent="0.2">
      <c r="A68" s="19" t="s">
        <v>249</v>
      </c>
      <c r="B68" s="19" t="s">
        <v>38</v>
      </c>
      <c r="C68" s="4"/>
      <c r="D68" s="4"/>
      <c r="E68" s="161"/>
      <c r="F68" s="189"/>
      <c r="G68" s="189"/>
      <c r="H68" s="173"/>
      <c r="I68" s="225"/>
      <c r="J68" s="312"/>
      <c r="K68" s="312"/>
      <c r="L68" s="313"/>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c r="IW68" s="4"/>
      <c r="IX68" s="4"/>
      <c r="IY68" s="4"/>
      <c r="IZ68" s="4"/>
      <c r="JA68" s="4"/>
      <c r="JB68" s="4"/>
      <c r="JC68" s="4"/>
      <c r="JD68" s="4"/>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c r="LT68" s="4"/>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c r="OH68" s="4"/>
      <c r="OI68" s="4"/>
      <c r="OJ68" s="4"/>
      <c r="OK68" s="4"/>
      <c r="OL68" s="4"/>
      <c r="OM68" s="4"/>
      <c r="ON68" s="4"/>
      <c r="OO68" s="4"/>
      <c r="OP68" s="4"/>
      <c r="OQ68" s="4"/>
      <c r="OR68" s="4"/>
      <c r="OS68" s="4"/>
      <c r="OT68" s="4"/>
      <c r="OU68" s="4"/>
      <c r="OV68" s="4"/>
      <c r="OW68" s="4"/>
      <c r="OX68" s="4"/>
      <c r="OY68" s="4"/>
      <c r="OZ68" s="4"/>
      <c r="PA68" s="4"/>
      <c r="PB68" s="4"/>
      <c r="PC68" s="4"/>
      <c r="PD68" s="4"/>
      <c r="PE68" s="4"/>
      <c r="PF68" s="4"/>
      <c r="PG68" s="4"/>
      <c r="PH68" s="4"/>
      <c r="PI68" s="4"/>
      <c r="PJ68" s="4"/>
      <c r="PK68" s="4"/>
      <c r="PL68" s="4"/>
      <c r="PM68" s="4"/>
      <c r="PN68" s="4"/>
      <c r="PO68" s="4"/>
      <c r="PP68" s="4"/>
      <c r="PQ68" s="4"/>
      <c r="PR68" s="4"/>
      <c r="PS68" s="4"/>
      <c r="PT68" s="4"/>
      <c r="PU68" s="4"/>
      <c r="PV68" s="4"/>
      <c r="PW68" s="4"/>
      <c r="PX68" s="4"/>
      <c r="PY68" s="4"/>
      <c r="PZ68" s="4"/>
      <c r="QA68" s="4"/>
      <c r="QB68" s="4"/>
      <c r="QC68" s="4"/>
      <c r="QD68" s="4"/>
      <c r="QE68" s="4"/>
      <c r="QF68" s="4"/>
      <c r="QG68" s="4"/>
      <c r="QH68" s="4"/>
      <c r="QI68" s="4"/>
      <c r="QJ68" s="4"/>
      <c r="QK68" s="4"/>
      <c r="QL68" s="4"/>
      <c r="QM68" s="4"/>
      <c r="QN68" s="4"/>
      <c r="QO68" s="4"/>
      <c r="QP68" s="4"/>
      <c r="QQ68" s="4"/>
      <c r="QR68" s="4"/>
      <c r="QS68" s="4"/>
      <c r="QT68" s="4"/>
      <c r="QU68" s="4"/>
      <c r="QV68" s="4"/>
      <c r="QW68" s="4"/>
      <c r="QX68" s="4"/>
      <c r="QY68" s="4"/>
      <c r="QZ68" s="4"/>
      <c r="RA68" s="4"/>
      <c r="RB68" s="4"/>
      <c r="RC68" s="4"/>
      <c r="RD68" s="4"/>
      <c r="RE68" s="4"/>
      <c r="RF68" s="4"/>
      <c r="RG68" s="4"/>
      <c r="RH68" s="4"/>
      <c r="RI68" s="4"/>
      <c r="RJ68" s="4"/>
      <c r="RK68" s="4"/>
      <c r="RL68" s="4"/>
      <c r="RM68" s="4"/>
      <c r="RN68" s="4"/>
      <c r="RO68" s="4"/>
      <c r="RP68" s="4"/>
      <c r="RQ68" s="4"/>
      <c r="RR68" s="4"/>
      <c r="RS68" s="4"/>
      <c r="RT68" s="4"/>
      <c r="RU68" s="4"/>
      <c r="RV68" s="4"/>
      <c r="RW68" s="4"/>
      <c r="RX68" s="4"/>
      <c r="RY68" s="4"/>
      <c r="RZ68" s="4"/>
      <c r="SA68" s="4"/>
      <c r="SB68" s="4"/>
      <c r="SC68" s="4"/>
      <c r="SD68" s="4"/>
      <c r="SE68" s="4"/>
      <c r="SF68" s="4"/>
      <c r="SG68" s="4"/>
      <c r="SH68" s="4"/>
      <c r="SI68" s="4"/>
      <c r="SJ68" s="4"/>
      <c r="SK68" s="4"/>
      <c r="SL68" s="4"/>
      <c r="SM68" s="4"/>
      <c r="SN68" s="4"/>
      <c r="SO68" s="4"/>
      <c r="SP68" s="4"/>
      <c r="SQ68" s="4"/>
      <c r="SR68" s="4"/>
      <c r="SS68" s="4"/>
      <c r="ST68" s="4"/>
      <c r="SU68" s="4"/>
      <c r="SV68" s="4"/>
      <c r="SW68" s="4"/>
      <c r="SX68" s="4"/>
      <c r="SY68" s="4"/>
      <c r="SZ68" s="4"/>
      <c r="TA68" s="4"/>
      <c r="TB68" s="4"/>
      <c r="TC68" s="4"/>
      <c r="TD68" s="4"/>
      <c r="TE68" s="4"/>
      <c r="TF68" s="4"/>
      <c r="TG68" s="4"/>
      <c r="TH68" s="4"/>
      <c r="TI68" s="4"/>
      <c r="TJ68" s="4"/>
      <c r="TK68" s="4"/>
      <c r="TL68" s="4"/>
      <c r="TM68" s="4"/>
      <c r="TN68" s="4"/>
      <c r="TO68" s="4"/>
      <c r="TP68" s="4"/>
      <c r="TQ68" s="4"/>
      <c r="TR68" s="4"/>
      <c r="TS68" s="4"/>
      <c r="TT68" s="4"/>
      <c r="TU68" s="4"/>
      <c r="TV68" s="4"/>
      <c r="TW68" s="4"/>
      <c r="TX68" s="4"/>
      <c r="TY68" s="4"/>
      <c r="TZ68" s="4"/>
      <c r="UA68" s="4"/>
      <c r="UB68" s="4"/>
      <c r="UC68" s="4"/>
      <c r="UD68" s="4"/>
      <c r="UE68" s="4"/>
      <c r="UF68" s="4"/>
      <c r="UG68" s="4"/>
      <c r="UH68" s="4"/>
      <c r="UI68" s="4"/>
      <c r="UJ68" s="4"/>
      <c r="UK68" s="4"/>
      <c r="UL68" s="4"/>
      <c r="UM68" s="4"/>
      <c r="UN68" s="4"/>
      <c r="UO68" s="4"/>
      <c r="UP68" s="4"/>
      <c r="UQ68" s="4"/>
      <c r="UR68" s="4"/>
      <c r="US68" s="4"/>
      <c r="UT68" s="4"/>
      <c r="UU68" s="4"/>
      <c r="UV68" s="4"/>
      <c r="UW68" s="4"/>
      <c r="UX68" s="4"/>
      <c r="UY68" s="4"/>
      <c r="UZ68" s="4"/>
      <c r="VA68" s="4"/>
      <c r="VB68" s="4"/>
      <c r="VC68" s="4"/>
      <c r="VD68" s="4"/>
      <c r="VE68" s="4"/>
      <c r="VF68" s="4"/>
      <c r="VG68" s="4"/>
      <c r="VH68" s="4"/>
      <c r="VI68" s="4"/>
      <c r="VJ68" s="4"/>
      <c r="VK68" s="4"/>
      <c r="VL68" s="4"/>
      <c r="VM68" s="4"/>
      <c r="VN68" s="4"/>
      <c r="VO68" s="4"/>
      <c r="VP68" s="4"/>
      <c r="VQ68" s="4"/>
      <c r="VR68" s="4"/>
      <c r="VS68" s="4"/>
      <c r="VT68" s="4"/>
      <c r="VU68" s="4"/>
      <c r="VV68" s="4"/>
      <c r="VW68" s="4"/>
      <c r="VX68" s="4"/>
      <c r="VY68" s="4"/>
      <c r="VZ68" s="4"/>
      <c r="WA68" s="4"/>
      <c r="WB68" s="4"/>
      <c r="WC68" s="4"/>
      <c r="WD68" s="4"/>
      <c r="WE68" s="4"/>
      <c r="WF68" s="4"/>
      <c r="WG68" s="4"/>
      <c r="WH68" s="4"/>
      <c r="WI68" s="4"/>
      <c r="WJ68" s="4"/>
      <c r="WK68" s="4"/>
      <c r="WL68" s="4"/>
      <c r="WM68" s="4"/>
      <c r="WN68" s="4"/>
      <c r="WO68" s="4"/>
      <c r="WP68" s="4"/>
      <c r="WQ68" s="4"/>
      <c r="WR68" s="4"/>
      <c r="WS68" s="4"/>
      <c r="WT68" s="4"/>
      <c r="WU68" s="4"/>
      <c r="WV68" s="4"/>
      <c r="WW68" s="4"/>
      <c r="WX68" s="4"/>
      <c r="WY68" s="4"/>
      <c r="WZ68" s="4"/>
      <c r="XA68" s="4"/>
      <c r="XB68" s="4"/>
      <c r="XC68" s="4"/>
      <c r="XD68" s="4"/>
      <c r="XE68" s="4"/>
      <c r="XF68" s="4"/>
      <c r="XG68" s="4"/>
      <c r="XH68" s="4"/>
      <c r="XI68" s="4"/>
      <c r="XJ68" s="4"/>
      <c r="XK68" s="4"/>
      <c r="XL68" s="4"/>
      <c r="XM68" s="4"/>
      <c r="XN68" s="4"/>
      <c r="XO68" s="4"/>
      <c r="XP68" s="4"/>
      <c r="XQ68" s="4"/>
      <c r="XR68" s="4"/>
      <c r="XS68" s="4"/>
      <c r="XT68" s="4"/>
      <c r="XU68" s="4"/>
      <c r="XV68" s="4"/>
      <c r="XW68" s="4"/>
      <c r="XX68" s="4"/>
      <c r="XY68" s="4"/>
      <c r="XZ68" s="4"/>
      <c r="YA68" s="4"/>
      <c r="YB68" s="4"/>
      <c r="YC68" s="4"/>
      <c r="YD68" s="4"/>
      <c r="YE68" s="4"/>
      <c r="YF68" s="4"/>
      <c r="YG68" s="4"/>
      <c r="YH68" s="4"/>
      <c r="YI68" s="4"/>
      <c r="YJ68" s="4"/>
      <c r="YK68" s="4"/>
      <c r="YL68" s="4"/>
      <c r="YM68" s="4"/>
      <c r="YN68" s="4"/>
      <c r="YO68" s="4"/>
      <c r="YP68" s="4"/>
      <c r="YQ68" s="4"/>
      <c r="YR68" s="4"/>
      <c r="YS68" s="4"/>
      <c r="YT68" s="4"/>
      <c r="YU68" s="4"/>
      <c r="YV68" s="4"/>
      <c r="YW68" s="4"/>
      <c r="YX68" s="4"/>
      <c r="YY68" s="4"/>
      <c r="YZ68" s="4"/>
      <c r="ZA68" s="4"/>
      <c r="ZB68" s="4"/>
      <c r="ZC68" s="4"/>
      <c r="ZD68" s="4"/>
      <c r="ZE68" s="4"/>
      <c r="ZF68" s="4"/>
      <c r="ZG68" s="4"/>
      <c r="ZH68" s="4"/>
      <c r="ZI68" s="4"/>
      <c r="ZJ68" s="4"/>
      <c r="ZK68" s="4"/>
      <c r="ZL68" s="4"/>
      <c r="ZM68" s="4"/>
      <c r="ZN68" s="4"/>
      <c r="ZO68" s="4"/>
      <c r="ZP68" s="4"/>
      <c r="ZQ68" s="4"/>
      <c r="ZR68" s="4"/>
      <c r="ZS68" s="4"/>
      <c r="ZT68" s="4"/>
      <c r="ZU68" s="4"/>
      <c r="ZV68" s="4"/>
      <c r="ZW68" s="4"/>
      <c r="ZX68" s="4"/>
      <c r="ZY68" s="4"/>
      <c r="ZZ68" s="4"/>
      <c r="AAA68" s="4"/>
      <c r="AAB68" s="4"/>
      <c r="AAC68" s="4"/>
      <c r="AAD68" s="4"/>
      <c r="AAE68" s="4"/>
      <c r="AAF68" s="4"/>
      <c r="AAG68" s="4"/>
      <c r="AAH68" s="4"/>
      <c r="AAI68" s="4"/>
      <c r="AAJ68" s="4"/>
      <c r="AAK68" s="4"/>
      <c r="AAL68" s="4"/>
      <c r="AAM68" s="4"/>
      <c r="AAN68" s="4"/>
      <c r="AAO68" s="4"/>
      <c r="AAP68" s="4"/>
      <c r="AAQ68" s="4"/>
      <c r="AAR68" s="4"/>
      <c r="AAS68" s="4"/>
      <c r="AAT68" s="4"/>
      <c r="AAU68" s="4"/>
      <c r="AAV68" s="4"/>
      <c r="AAW68" s="4"/>
      <c r="AAX68" s="4"/>
      <c r="AAY68" s="4"/>
      <c r="AAZ68" s="4"/>
      <c r="ABA68" s="4"/>
      <c r="ABB68" s="4"/>
      <c r="ABC68" s="4"/>
      <c r="ABD68" s="4"/>
      <c r="ABE68" s="4"/>
      <c r="ABF68" s="4"/>
      <c r="ABG68" s="4"/>
      <c r="ABH68" s="4"/>
      <c r="ABI68" s="4"/>
      <c r="ABJ68" s="4"/>
      <c r="ABK68" s="4"/>
      <c r="ABL68" s="4"/>
      <c r="ABM68" s="4"/>
      <c r="ABN68" s="4"/>
      <c r="ABO68" s="4"/>
      <c r="ABP68" s="4"/>
      <c r="ABQ68" s="4"/>
      <c r="ABR68" s="4"/>
      <c r="ABS68" s="4"/>
      <c r="ABT68" s="4"/>
      <c r="ABU68" s="4"/>
    </row>
    <row r="69" spans="1:749" s="13" customFormat="1" ht="15" customHeight="1" x14ac:dyDescent="0.2">
      <c r="A69" s="20" t="s">
        <v>250</v>
      </c>
      <c r="B69" s="21" t="s">
        <v>55</v>
      </c>
      <c r="C69" s="24" t="s">
        <v>64</v>
      </c>
      <c r="D69" s="21" t="s">
        <v>121</v>
      </c>
      <c r="E69" s="158">
        <f>IF($D$12&gt;0,3,0)</f>
        <v>0</v>
      </c>
      <c r="F69" s="194" t="s">
        <v>524</v>
      </c>
      <c r="G69" s="194">
        <v>24</v>
      </c>
      <c r="H69" s="162">
        <f>_xlfn.CEILING.MATH(G69*E69)</f>
        <v>0</v>
      </c>
      <c r="I69" s="379"/>
      <c r="J69" s="312"/>
      <c r="K69" s="14"/>
      <c r="L69" s="318"/>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c r="IZ69" s="4"/>
      <c r="JA69" s="4"/>
      <c r="JB69" s="4"/>
      <c r="JC69" s="4"/>
      <c r="JD69" s="4"/>
      <c r="JE69" s="4"/>
      <c r="JF69" s="4"/>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c r="KN69" s="4"/>
      <c r="KO69" s="4"/>
      <c r="KP69" s="4"/>
      <c r="KQ69" s="4"/>
      <c r="KR69" s="4"/>
      <c r="KS69" s="4"/>
      <c r="KT69" s="4"/>
      <c r="KU69" s="4"/>
      <c r="KV69" s="4"/>
      <c r="KW69" s="4"/>
      <c r="KX69" s="4"/>
      <c r="KY69" s="4"/>
      <c r="KZ69" s="4"/>
      <c r="LA69" s="4"/>
      <c r="LB69" s="4"/>
      <c r="LC69" s="4"/>
      <c r="LD69" s="4"/>
      <c r="LE69" s="4"/>
      <c r="LF69" s="4"/>
      <c r="LG69" s="4"/>
      <c r="LH69" s="4"/>
      <c r="LI69" s="4"/>
      <c r="LJ69" s="4"/>
      <c r="LK69" s="4"/>
      <c r="LL69" s="4"/>
      <c r="LM69" s="4"/>
      <c r="LN69" s="4"/>
      <c r="LO69" s="4"/>
      <c r="LP69" s="4"/>
      <c r="LQ69" s="4"/>
      <c r="LR69" s="4"/>
      <c r="LS69" s="4"/>
      <c r="LT69" s="4"/>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c r="NB69" s="4"/>
      <c r="NC69" s="4"/>
      <c r="ND69" s="4"/>
      <c r="NE69" s="4"/>
      <c r="NF69" s="4"/>
      <c r="NG69" s="4"/>
      <c r="NH69" s="4"/>
      <c r="NI69" s="4"/>
      <c r="NJ69" s="4"/>
      <c r="NK69" s="4"/>
      <c r="NL69" s="4"/>
      <c r="NM69" s="4"/>
      <c r="NN69" s="4"/>
      <c r="NO69" s="4"/>
      <c r="NP69" s="4"/>
      <c r="NQ69" s="4"/>
      <c r="NR69" s="4"/>
      <c r="NS69" s="4"/>
      <c r="NT69" s="4"/>
      <c r="NU69" s="4"/>
      <c r="NV69" s="4"/>
      <c r="NW69" s="4"/>
      <c r="NX69" s="4"/>
      <c r="NY69" s="4"/>
      <c r="NZ69" s="4"/>
      <c r="OA69" s="4"/>
      <c r="OB69" s="4"/>
      <c r="OC69" s="4"/>
      <c r="OD69" s="4"/>
      <c r="OE69" s="4"/>
      <c r="OF69" s="4"/>
      <c r="OG69" s="4"/>
      <c r="OH69" s="4"/>
      <c r="OI69" s="4"/>
      <c r="OJ69" s="4"/>
      <c r="OK69" s="4"/>
      <c r="OL69" s="4"/>
      <c r="OM69" s="4"/>
      <c r="ON69" s="4"/>
      <c r="OO69" s="4"/>
      <c r="OP69" s="4"/>
      <c r="OQ69" s="4"/>
      <c r="OR69" s="4"/>
      <c r="OS69" s="4"/>
      <c r="OT69" s="4"/>
      <c r="OU69" s="4"/>
      <c r="OV69" s="4"/>
      <c r="OW69" s="4"/>
      <c r="OX69" s="4"/>
      <c r="OY69" s="4"/>
      <c r="OZ69" s="4"/>
      <c r="PA69" s="4"/>
      <c r="PB69" s="4"/>
      <c r="PC69" s="4"/>
      <c r="PD69" s="4"/>
      <c r="PE69" s="4"/>
      <c r="PF69" s="4"/>
      <c r="PG69" s="4"/>
      <c r="PH69" s="4"/>
      <c r="PI69" s="4"/>
      <c r="PJ69" s="4"/>
      <c r="PK69" s="4"/>
      <c r="PL69" s="4"/>
      <c r="PM69" s="4"/>
      <c r="PN69" s="4"/>
      <c r="PO69" s="4"/>
      <c r="PP69" s="4"/>
      <c r="PQ69" s="4"/>
      <c r="PR69" s="4"/>
      <c r="PS69" s="4"/>
      <c r="PT69" s="4"/>
      <c r="PU69" s="4"/>
      <c r="PV69" s="4"/>
      <c r="PW69" s="4"/>
      <c r="PX69" s="4"/>
      <c r="PY69" s="4"/>
      <c r="PZ69" s="4"/>
      <c r="QA69" s="4"/>
      <c r="QB69" s="4"/>
      <c r="QC69" s="4"/>
      <c r="QD69" s="4"/>
      <c r="QE69" s="4"/>
      <c r="QF69" s="4"/>
      <c r="QG69" s="4"/>
      <c r="QH69" s="4"/>
      <c r="QI69" s="4"/>
      <c r="QJ69" s="4"/>
      <c r="QK69" s="4"/>
      <c r="QL69" s="4"/>
      <c r="QM69" s="4"/>
      <c r="QN69" s="4"/>
      <c r="QO69" s="4"/>
      <c r="QP69" s="4"/>
      <c r="QQ69" s="4"/>
      <c r="QR69" s="4"/>
      <c r="QS69" s="4"/>
      <c r="QT69" s="4"/>
      <c r="QU69" s="4"/>
      <c r="QV69" s="4"/>
      <c r="QW69" s="4"/>
      <c r="QX69" s="4"/>
      <c r="QY69" s="4"/>
      <c r="QZ69" s="4"/>
      <c r="RA69" s="4"/>
      <c r="RB69" s="4"/>
      <c r="RC69" s="4"/>
      <c r="RD69" s="4"/>
      <c r="RE69" s="4"/>
      <c r="RF69" s="4"/>
      <c r="RG69" s="4"/>
      <c r="RH69" s="4"/>
      <c r="RI69" s="4"/>
      <c r="RJ69" s="4"/>
      <c r="RK69" s="4"/>
      <c r="RL69" s="4"/>
      <c r="RM69" s="4"/>
      <c r="RN69" s="4"/>
      <c r="RO69" s="4"/>
      <c r="RP69" s="4"/>
      <c r="RQ69" s="4"/>
      <c r="RR69" s="4"/>
      <c r="RS69" s="4"/>
      <c r="RT69" s="4"/>
      <c r="RU69" s="4"/>
      <c r="RV69" s="4"/>
      <c r="RW69" s="4"/>
      <c r="RX69" s="4"/>
      <c r="RY69" s="4"/>
      <c r="RZ69" s="4"/>
      <c r="SA69" s="4"/>
      <c r="SB69" s="4"/>
      <c r="SC69" s="4"/>
      <c r="SD69" s="4"/>
      <c r="SE69" s="4"/>
      <c r="SF69" s="4"/>
      <c r="SG69" s="4"/>
      <c r="SH69" s="4"/>
      <c r="SI69" s="4"/>
      <c r="SJ69" s="4"/>
      <c r="SK69" s="4"/>
      <c r="SL69" s="4"/>
      <c r="SM69" s="4"/>
      <c r="SN69" s="4"/>
      <c r="SO69" s="4"/>
      <c r="SP69" s="4"/>
      <c r="SQ69" s="4"/>
      <c r="SR69" s="4"/>
      <c r="SS69" s="4"/>
      <c r="ST69" s="4"/>
      <c r="SU69" s="4"/>
      <c r="SV69" s="4"/>
      <c r="SW69" s="4"/>
      <c r="SX69" s="4"/>
      <c r="SY69" s="4"/>
      <c r="SZ69" s="4"/>
      <c r="TA69" s="4"/>
      <c r="TB69" s="4"/>
      <c r="TC69" s="4"/>
      <c r="TD69" s="4"/>
      <c r="TE69" s="4"/>
      <c r="TF69" s="4"/>
      <c r="TG69" s="4"/>
      <c r="TH69" s="4"/>
      <c r="TI69" s="4"/>
      <c r="TJ69" s="4"/>
      <c r="TK69" s="4"/>
      <c r="TL69" s="4"/>
      <c r="TM69" s="4"/>
      <c r="TN69" s="4"/>
      <c r="TO69" s="4"/>
      <c r="TP69" s="4"/>
      <c r="TQ69" s="4"/>
      <c r="TR69" s="4"/>
      <c r="TS69" s="4"/>
      <c r="TT69" s="4"/>
      <c r="TU69" s="4"/>
      <c r="TV69" s="4"/>
      <c r="TW69" s="4"/>
      <c r="TX69" s="4"/>
      <c r="TY69" s="4"/>
      <c r="TZ69" s="4"/>
      <c r="UA69" s="4"/>
      <c r="UB69" s="4"/>
      <c r="UC69" s="4"/>
      <c r="UD69" s="4"/>
      <c r="UE69" s="4"/>
      <c r="UF69" s="4"/>
      <c r="UG69" s="4"/>
      <c r="UH69" s="4"/>
      <c r="UI69" s="4"/>
      <c r="UJ69" s="4"/>
      <c r="UK69" s="4"/>
      <c r="UL69" s="4"/>
      <c r="UM69" s="4"/>
      <c r="UN69" s="4"/>
      <c r="UO69" s="4"/>
      <c r="UP69" s="4"/>
      <c r="UQ69" s="4"/>
      <c r="UR69" s="4"/>
      <c r="US69" s="4"/>
      <c r="UT69" s="4"/>
      <c r="UU69" s="4"/>
      <c r="UV69" s="4"/>
      <c r="UW69" s="4"/>
      <c r="UX69" s="4"/>
      <c r="UY69" s="4"/>
      <c r="UZ69" s="4"/>
      <c r="VA69" s="4"/>
      <c r="VB69" s="4"/>
      <c r="VC69" s="4"/>
      <c r="VD69" s="4"/>
      <c r="VE69" s="4"/>
      <c r="VF69" s="4"/>
      <c r="VG69" s="4"/>
      <c r="VH69" s="4"/>
      <c r="VI69" s="4"/>
      <c r="VJ69" s="4"/>
      <c r="VK69" s="4"/>
      <c r="VL69" s="4"/>
      <c r="VM69" s="4"/>
      <c r="VN69" s="4"/>
      <c r="VO69" s="4"/>
      <c r="VP69" s="4"/>
      <c r="VQ69" s="4"/>
      <c r="VR69" s="4"/>
      <c r="VS69" s="4"/>
      <c r="VT69" s="4"/>
      <c r="VU69" s="4"/>
      <c r="VV69" s="4"/>
      <c r="VW69" s="4"/>
      <c r="VX69" s="4"/>
      <c r="VY69" s="4"/>
      <c r="VZ69" s="4"/>
      <c r="WA69" s="4"/>
      <c r="WB69" s="4"/>
      <c r="WC69" s="4"/>
      <c r="WD69" s="4"/>
      <c r="WE69" s="4"/>
      <c r="WF69" s="4"/>
      <c r="WG69" s="4"/>
      <c r="WH69" s="4"/>
      <c r="WI69" s="4"/>
      <c r="WJ69" s="4"/>
      <c r="WK69" s="4"/>
      <c r="WL69" s="4"/>
      <c r="WM69" s="4"/>
      <c r="WN69" s="4"/>
      <c r="WO69" s="4"/>
      <c r="WP69" s="4"/>
      <c r="WQ69" s="4"/>
      <c r="WR69" s="4"/>
      <c r="WS69" s="4"/>
      <c r="WT69" s="4"/>
      <c r="WU69" s="4"/>
      <c r="WV69" s="4"/>
      <c r="WW69" s="4"/>
      <c r="WX69" s="4"/>
      <c r="WY69" s="4"/>
      <c r="WZ69" s="4"/>
      <c r="XA69" s="4"/>
      <c r="XB69" s="4"/>
      <c r="XC69" s="4"/>
      <c r="XD69" s="4"/>
      <c r="XE69" s="4"/>
      <c r="XF69" s="4"/>
      <c r="XG69" s="4"/>
      <c r="XH69" s="4"/>
      <c r="XI69" s="4"/>
      <c r="XJ69" s="4"/>
      <c r="XK69" s="4"/>
      <c r="XL69" s="4"/>
      <c r="XM69" s="4"/>
      <c r="XN69" s="4"/>
      <c r="XO69" s="4"/>
      <c r="XP69" s="4"/>
      <c r="XQ69" s="4"/>
      <c r="XR69" s="4"/>
      <c r="XS69" s="4"/>
      <c r="XT69" s="4"/>
      <c r="XU69" s="4"/>
      <c r="XV69" s="4"/>
      <c r="XW69" s="4"/>
      <c r="XX69" s="4"/>
      <c r="XY69" s="4"/>
      <c r="XZ69" s="4"/>
      <c r="YA69" s="4"/>
      <c r="YB69" s="4"/>
      <c r="YC69" s="4"/>
      <c r="YD69" s="4"/>
      <c r="YE69" s="4"/>
      <c r="YF69" s="4"/>
      <c r="YG69" s="4"/>
      <c r="YH69" s="4"/>
      <c r="YI69" s="4"/>
      <c r="YJ69" s="4"/>
      <c r="YK69" s="4"/>
      <c r="YL69" s="4"/>
      <c r="YM69" s="4"/>
      <c r="YN69" s="4"/>
      <c r="YO69" s="4"/>
      <c r="YP69" s="4"/>
      <c r="YQ69" s="4"/>
      <c r="YR69" s="4"/>
      <c r="YS69" s="4"/>
      <c r="YT69" s="4"/>
      <c r="YU69" s="4"/>
      <c r="YV69" s="4"/>
      <c r="YW69" s="4"/>
      <c r="YX69" s="4"/>
      <c r="YY69" s="4"/>
      <c r="YZ69" s="4"/>
      <c r="ZA69" s="4"/>
      <c r="ZB69" s="4"/>
      <c r="ZC69" s="4"/>
      <c r="ZD69" s="4"/>
      <c r="ZE69" s="4"/>
      <c r="ZF69" s="4"/>
      <c r="ZG69" s="4"/>
      <c r="ZH69" s="4"/>
      <c r="ZI69" s="4"/>
      <c r="ZJ69" s="4"/>
      <c r="ZK69" s="4"/>
      <c r="ZL69" s="4"/>
      <c r="ZM69" s="4"/>
      <c r="ZN69" s="4"/>
      <c r="ZO69" s="4"/>
      <c r="ZP69" s="4"/>
      <c r="ZQ69" s="4"/>
      <c r="ZR69" s="4"/>
      <c r="ZS69" s="4"/>
      <c r="ZT69" s="4"/>
      <c r="ZU69" s="4"/>
      <c r="ZV69" s="4"/>
      <c r="ZW69" s="4"/>
      <c r="ZX69" s="4"/>
      <c r="ZY69" s="4"/>
      <c r="ZZ69" s="4"/>
      <c r="AAA69" s="4"/>
      <c r="AAB69" s="4"/>
      <c r="AAC69" s="4"/>
      <c r="AAD69" s="4"/>
      <c r="AAE69" s="4"/>
      <c r="AAF69" s="4"/>
      <c r="AAG69" s="4"/>
      <c r="AAH69" s="4"/>
      <c r="AAI69" s="4"/>
      <c r="AAJ69" s="4"/>
      <c r="AAK69" s="4"/>
      <c r="AAL69" s="4"/>
      <c r="AAM69" s="4"/>
      <c r="AAN69" s="4"/>
      <c r="AAO69" s="4"/>
      <c r="AAP69" s="4"/>
      <c r="AAQ69" s="4"/>
      <c r="AAR69" s="4"/>
      <c r="AAS69" s="4"/>
      <c r="AAT69" s="4"/>
      <c r="AAU69" s="4"/>
      <c r="AAV69" s="4"/>
      <c r="AAW69" s="4"/>
      <c r="AAX69" s="4"/>
      <c r="AAY69" s="4"/>
      <c r="AAZ69" s="4"/>
      <c r="ABA69" s="4"/>
      <c r="ABB69" s="4"/>
      <c r="ABC69" s="4"/>
      <c r="ABD69" s="4"/>
      <c r="ABE69" s="4"/>
      <c r="ABF69" s="4"/>
      <c r="ABG69" s="4"/>
      <c r="ABH69" s="4"/>
      <c r="ABI69" s="4"/>
      <c r="ABJ69" s="4"/>
      <c r="ABK69" s="4"/>
      <c r="ABL69" s="4"/>
      <c r="ABM69" s="4"/>
      <c r="ABN69" s="4"/>
      <c r="ABO69" s="4"/>
      <c r="ABP69" s="4"/>
      <c r="ABQ69" s="4"/>
      <c r="ABR69" s="4"/>
      <c r="ABS69" s="4"/>
      <c r="ABT69" s="4"/>
      <c r="ABU69" s="4"/>
    </row>
    <row r="70" spans="1:749" s="13" customFormat="1" ht="15" customHeight="1" x14ac:dyDescent="0.2">
      <c r="A70" s="20" t="s">
        <v>251</v>
      </c>
      <c r="B70" s="21" t="s">
        <v>56</v>
      </c>
      <c r="C70" s="24" t="s">
        <v>64</v>
      </c>
      <c r="D70" s="21" t="s">
        <v>121</v>
      </c>
      <c r="E70" s="158">
        <f>IF($D$12&gt;0,1,0)</f>
        <v>0</v>
      </c>
      <c r="F70" s="194" t="s">
        <v>524</v>
      </c>
      <c r="G70" s="194">
        <v>40</v>
      </c>
      <c r="H70" s="162">
        <f>_xlfn.CEILING.MATH(G70*E70)</f>
        <v>0</v>
      </c>
      <c r="I70" s="97"/>
      <c r="J70" s="312"/>
      <c r="K70" s="14"/>
      <c r="L70" s="318"/>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c r="JF70" s="4"/>
      <c r="JG70" s="4"/>
      <c r="JH70" s="4"/>
      <c r="JI70" s="4"/>
      <c r="JJ70" s="4"/>
      <c r="JK70" s="4"/>
      <c r="JL70" s="4"/>
      <c r="JM70" s="4"/>
      <c r="JN70" s="4"/>
      <c r="JO70" s="4"/>
      <c r="JP70" s="4"/>
      <c r="JQ70" s="4"/>
      <c r="JR70" s="4"/>
      <c r="JS70" s="4"/>
      <c r="JT70" s="4"/>
      <c r="JU70" s="4"/>
      <c r="JV70" s="4"/>
      <c r="JW70" s="4"/>
      <c r="JX70" s="4"/>
      <c r="JY70" s="4"/>
      <c r="JZ70" s="4"/>
      <c r="KA70" s="4"/>
      <c r="KB70" s="4"/>
      <c r="KC70" s="4"/>
      <c r="KD70" s="4"/>
      <c r="KE70" s="4"/>
      <c r="KF70" s="4"/>
      <c r="KG70" s="4"/>
      <c r="KH70" s="4"/>
      <c r="KI70" s="4"/>
      <c r="KJ70" s="4"/>
      <c r="KK70" s="4"/>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c r="OH70" s="4"/>
      <c r="OI70" s="4"/>
      <c r="OJ70" s="4"/>
      <c r="OK70" s="4"/>
      <c r="OL70" s="4"/>
      <c r="OM70" s="4"/>
      <c r="ON70" s="4"/>
      <c r="OO70" s="4"/>
      <c r="OP70" s="4"/>
      <c r="OQ70" s="4"/>
      <c r="OR70" s="4"/>
      <c r="OS70" s="4"/>
      <c r="OT70" s="4"/>
      <c r="OU70" s="4"/>
      <c r="OV70" s="4"/>
      <c r="OW70" s="4"/>
      <c r="OX70" s="4"/>
      <c r="OY70" s="4"/>
      <c r="OZ70" s="4"/>
      <c r="PA70" s="4"/>
      <c r="PB70" s="4"/>
      <c r="PC70" s="4"/>
      <c r="PD70" s="4"/>
      <c r="PE70" s="4"/>
      <c r="PF70" s="4"/>
      <c r="PG70" s="4"/>
      <c r="PH70" s="4"/>
      <c r="PI70" s="4"/>
      <c r="PJ70" s="4"/>
      <c r="PK70" s="4"/>
      <c r="PL70" s="4"/>
      <c r="PM70" s="4"/>
      <c r="PN70" s="4"/>
      <c r="PO70" s="4"/>
      <c r="PP70" s="4"/>
      <c r="PQ70" s="4"/>
      <c r="PR70" s="4"/>
      <c r="PS70" s="4"/>
      <c r="PT70" s="4"/>
      <c r="PU70" s="4"/>
      <c r="PV70" s="4"/>
      <c r="PW70" s="4"/>
      <c r="PX70" s="4"/>
      <c r="PY70" s="4"/>
      <c r="PZ70" s="4"/>
      <c r="QA70" s="4"/>
      <c r="QB70" s="4"/>
      <c r="QC70" s="4"/>
      <c r="QD70" s="4"/>
      <c r="QE70" s="4"/>
      <c r="QF70" s="4"/>
      <c r="QG70" s="4"/>
      <c r="QH70" s="4"/>
      <c r="QI70" s="4"/>
      <c r="QJ70" s="4"/>
      <c r="QK70" s="4"/>
      <c r="QL70" s="4"/>
      <c r="QM70" s="4"/>
      <c r="QN70" s="4"/>
      <c r="QO70" s="4"/>
      <c r="QP70" s="4"/>
      <c r="QQ70" s="4"/>
      <c r="QR70" s="4"/>
      <c r="QS70" s="4"/>
      <c r="QT70" s="4"/>
      <c r="QU70" s="4"/>
      <c r="QV70" s="4"/>
      <c r="QW70" s="4"/>
      <c r="QX70" s="4"/>
      <c r="QY70" s="4"/>
      <c r="QZ70" s="4"/>
      <c r="RA70" s="4"/>
      <c r="RB70" s="4"/>
      <c r="RC70" s="4"/>
      <c r="RD70" s="4"/>
      <c r="RE70" s="4"/>
      <c r="RF70" s="4"/>
      <c r="RG70" s="4"/>
      <c r="RH70" s="4"/>
      <c r="RI70" s="4"/>
      <c r="RJ70" s="4"/>
      <c r="RK70" s="4"/>
      <c r="RL70" s="4"/>
      <c r="RM70" s="4"/>
      <c r="RN70" s="4"/>
      <c r="RO70" s="4"/>
      <c r="RP70" s="4"/>
      <c r="RQ70" s="4"/>
      <c r="RR70" s="4"/>
      <c r="RS70" s="4"/>
      <c r="RT70" s="4"/>
      <c r="RU70" s="4"/>
      <c r="RV70" s="4"/>
      <c r="RW70" s="4"/>
      <c r="RX70" s="4"/>
      <c r="RY70" s="4"/>
      <c r="RZ70" s="4"/>
      <c r="SA70" s="4"/>
      <c r="SB70" s="4"/>
      <c r="SC70" s="4"/>
      <c r="SD70" s="4"/>
      <c r="SE70" s="4"/>
      <c r="SF70" s="4"/>
      <c r="SG70" s="4"/>
      <c r="SH70" s="4"/>
      <c r="SI70" s="4"/>
      <c r="SJ70" s="4"/>
      <c r="SK70" s="4"/>
      <c r="SL70" s="4"/>
      <c r="SM70" s="4"/>
      <c r="SN70" s="4"/>
      <c r="SO70" s="4"/>
      <c r="SP70" s="4"/>
      <c r="SQ70" s="4"/>
      <c r="SR70" s="4"/>
      <c r="SS70" s="4"/>
      <c r="ST70" s="4"/>
      <c r="SU70" s="4"/>
      <c r="SV70" s="4"/>
      <c r="SW70" s="4"/>
      <c r="SX70" s="4"/>
      <c r="SY70" s="4"/>
      <c r="SZ70" s="4"/>
      <c r="TA70" s="4"/>
      <c r="TB70" s="4"/>
      <c r="TC70" s="4"/>
      <c r="TD70" s="4"/>
      <c r="TE70" s="4"/>
      <c r="TF70" s="4"/>
      <c r="TG70" s="4"/>
      <c r="TH70" s="4"/>
      <c r="TI70" s="4"/>
      <c r="TJ70" s="4"/>
      <c r="TK70" s="4"/>
      <c r="TL70" s="4"/>
      <c r="TM70" s="4"/>
      <c r="TN70" s="4"/>
      <c r="TO70" s="4"/>
      <c r="TP70" s="4"/>
      <c r="TQ70" s="4"/>
      <c r="TR70" s="4"/>
      <c r="TS70" s="4"/>
      <c r="TT70" s="4"/>
      <c r="TU70" s="4"/>
      <c r="TV70" s="4"/>
      <c r="TW70" s="4"/>
      <c r="TX70" s="4"/>
      <c r="TY70" s="4"/>
      <c r="TZ70" s="4"/>
      <c r="UA70" s="4"/>
      <c r="UB70" s="4"/>
      <c r="UC70" s="4"/>
      <c r="UD70" s="4"/>
      <c r="UE70" s="4"/>
      <c r="UF70" s="4"/>
      <c r="UG70" s="4"/>
      <c r="UH70" s="4"/>
      <c r="UI70" s="4"/>
      <c r="UJ70" s="4"/>
      <c r="UK70" s="4"/>
      <c r="UL70" s="4"/>
      <c r="UM70" s="4"/>
      <c r="UN70" s="4"/>
      <c r="UO70" s="4"/>
      <c r="UP70" s="4"/>
      <c r="UQ70" s="4"/>
      <c r="UR70" s="4"/>
      <c r="US70" s="4"/>
      <c r="UT70" s="4"/>
      <c r="UU70" s="4"/>
      <c r="UV70" s="4"/>
      <c r="UW70" s="4"/>
      <c r="UX70" s="4"/>
      <c r="UY70" s="4"/>
      <c r="UZ70" s="4"/>
      <c r="VA70" s="4"/>
      <c r="VB70" s="4"/>
      <c r="VC70" s="4"/>
      <c r="VD70" s="4"/>
      <c r="VE70" s="4"/>
      <c r="VF70" s="4"/>
      <c r="VG70" s="4"/>
      <c r="VH70" s="4"/>
      <c r="VI70" s="4"/>
      <c r="VJ70" s="4"/>
      <c r="VK70" s="4"/>
      <c r="VL70" s="4"/>
      <c r="VM70" s="4"/>
      <c r="VN70" s="4"/>
      <c r="VO70" s="4"/>
      <c r="VP70" s="4"/>
      <c r="VQ70" s="4"/>
      <c r="VR70" s="4"/>
      <c r="VS70" s="4"/>
      <c r="VT70" s="4"/>
      <c r="VU70" s="4"/>
      <c r="VV70" s="4"/>
      <c r="VW70" s="4"/>
      <c r="VX70" s="4"/>
      <c r="VY70" s="4"/>
      <c r="VZ70" s="4"/>
      <c r="WA70" s="4"/>
      <c r="WB70" s="4"/>
      <c r="WC70" s="4"/>
      <c r="WD70" s="4"/>
      <c r="WE70" s="4"/>
      <c r="WF70" s="4"/>
      <c r="WG70" s="4"/>
      <c r="WH70" s="4"/>
      <c r="WI70" s="4"/>
      <c r="WJ70" s="4"/>
      <c r="WK70" s="4"/>
      <c r="WL70" s="4"/>
      <c r="WM70" s="4"/>
      <c r="WN70" s="4"/>
      <c r="WO70" s="4"/>
      <c r="WP70" s="4"/>
      <c r="WQ70" s="4"/>
      <c r="WR70" s="4"/>
      <c r="WS70" s="4"/>
      <c r="WT70" s="4"/>
      <c r="WU70" s="4"/>
      <c r="WV70" s="4"/>
      <c r="WW70" s="4"/>
      <c r="WX70" s="4"/>
      <c r="WY70" s="4"/>
      <c r="WZ70" s="4"/>
      <c r="XA70" s="4"/>
      <c r="XB70" s="4"/>
      <c r="XC70" s="4"/>
      <c r="XD70" s="4"/>
      <c r="XE70" s="4"/>
      <c r="XF70" s="4"/>
      <c r="XG70" s="4"/>
      <c r="XH70" s="4"/>
      <c r="XI70" s="4"/>
      <c r="XJ70" s="4"/>
      <c r="XK70" s="4"/>
      <c r="XL70" s="4"/>
      <c r="XM70" s="4"/>
      <c r="XN70" s="4"/>
      <c r="XO70" s="4"/>
      <c r="XP70" s="4"/>
      <c r="XQ70" s="4"/>
      <c r="XR70" s="4"/>
      <c r="XS70" s="4"/>
      <c r="XT70" s="4"/>
      <c r="XU70" s="4"/>
      <c r="XV70" s="4"/>
      <c r="XW70" s="4"/>
      <c r="XX70" s="4"/>
      <c r="XY70" s="4"/>
      <c r="XZ70" s="4"/>
      <c r="YA70" s="4"/>
      <c r="YB70" s="4"/>
      <c r="YC70" s="4"/>
      <c r="YD70" s="4"/>
      <c r="YE70" s="4"/>
      <c r="YF70" s="4"/>
      <c r="YG70" s="4"/>
      <c r="YH70" s="4"/>
      <c r="YI70" s="4"/>
      <c r="YJ70" s="4"/>
      <c r="YK70" s="4"/>
      <c r="YL70" s="4"/>
      <c r="YM70" s="4"/>
      <c r="YN70" s="4"/>
      <c r="YO70" s="4"/>
      <c r="YP70" s="4"/>
      <c r="YQ70" s="4"/>
      <c r="YR70" s="4"/>
      <c r="YS70" s="4"/>
      <c r="YT70" s="4"/>
      <c r="YU70" s="4"/>
      <c r="YV70" s="4"/>
      <c r="YW70" s="4"/>
      <c r="YX70" s="4"/>
      <c r="YY70" s="4"/>
      <c r="YZ70" s="4"/>
      <c r="ZA70" s="4"/>
      <c r="ZB70" s="4"/>
      <c r="ZC70" s="4"/>
      <c r="ZD70" s="4"/>
      <c r="ZE70" s="4"/>
      <c r="ZF70" s="4"/>
      <c r="ZG70" s="4"/>
      <c r="ZH70" s="4"/>
      <c r="ZI70" s="4"/>
      <c r="ZJ70" s="4"/>
      <c r="ZK70" s="4"/>
      <c r="ZL70" s="4"/>
      <c r="ZM70" s="4"/>
      <c r="ZN70" s="4"/>
      <c r="ZO70" s="4"/>
      <c r="ZP70" s="4"/>
      <c r="ZQ70" s="4"/>
      <c r="ZR70" s="4"/>
      <c r="ZS70" s="4"/>
      <c r="ZT70" s="4"/>
      <c r="ZU70" s="4"/>
      <c r="ZV70" s="4"/>
      <c r="ZW70" s="4"/>
      <c r="ZX70" s="4"/>
      <c r="ZY70" s="4"/>
      <c r="ZZ70" s="4"/>
      <c r="AAA70" s="4"/>
      <c r="AAB70" s="4"/>
      <c r="AAC70" s="4"/>
      <c r="AAD70" s="4"/>
      <c r="AAE70" s="4"/>
      <c r="AAF70" s="4"/>
      <c r="AAG70" s="4"/>
      <c r="AAH70" s="4"/>
      <c r="AAI70" s="4"/>
      <c r="AAJ70" s="4"/>
      <c r="AAK70" s="4"/>
      <c r="AAL70" s="4"/>
      <c r="AAM70" s="4"/>
      <c r="AAN70" s="4"/>
      <c r="AAO70" s="4"/>
      <c r="AAP70" s="4"/>
      <c r="AAQ70" s="4"/>
      <c r="AAR70" s="4"/>
      <c r="AAS70" s="4"/>
      <c r="AAT70" s="4"/>
      <c r="AAU70" s="4"/>
      <c r="AAV70" s="4"/>
      <c r="AAW70" s="4"/>
      <c r="AAX70" s="4"/>
      <c r="AAY70" s="4"/>
      <c r="AAZ70" s="4"/>
      <c r="ABA70" s="4"/>
      <c r="ABB70" s="4"/>
      <c r="ABC70" s="4"/>
      <c r="ABD70" s="4"/>
      <c r="ABE70" s="4"/>
      <c r="ABF70" s="4"/>
      <c r="ABG70" s="4"/>
      <c r="ABH70" s="4"/>
      <c r="ABI70" s="4"/>
      <c r="ABJ70" s="4"/>
      <c r="ABK70" s="4"/>
      <c r="ABL70" s="4"/>
      <c r="ABM70" s="4"/>
      <c r="ABN70" s="4"/>
      <c r="ABO70" s="4"/>
      <c r="ABP70" s="4"/>
      <c r="ABQ70" s="4"/>
      <c r="ABR70" s="4"/>
      <c r="ABS70" s="4"/>
      <c r="ABT70" s="4"/>
      <c r="ABU70" s="4"/>
    </row>
    <row r="71" spans="1:749" s="13" customFormat="1" ht="15" customHeight="1" x14ac:dyDescent="0.2">
      <c r="A71" s="20" t="s">
        <v>252</v>
      </c>
      <c r="B71" s="21" t="s">
        <v>905</v>
      </c>
      <c r="C71" s="24" t="s">
        <v>64</v>
      </c>
      <c r="D71" s="21" t="s">
        <v>121</v>
      </c>
      <c r="E71" s="158">
        <f>IF($D$12&gt;0,1,0)</f>
        <v>0</v>
      </c>
      <c r="F71" s="194" t="s">
        <v>524</v>
      </c>
      <c r="G71" s="194">
        <v>40</v>
      </c>
      <c r="H71" s="162">
        <f>_xlfn.CEILING.MATH(G71*E71)</f>
        <v>0</v>
      </c>
      <c r="I71" s="379"/>
      <c r="J71" s="312"/>
      <c r="K71" s="14"/>
      <c r="L71" s="318"/>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c r="GK71" s="4"/>
      <c r="GL71" s="4"/>
      <c r="GM71" s="4"/>
      <c r="GN71" s="4"/>
      <c r="GO71" s="4"/>
      <c r="GP71" s="4"/>
      <c r="GQ71" s="4"/>
      <c r="GR71" s="4"/>
      <c r="GS71" s="4"/>
      <c r="GT71" s="4"/>
      <c r="GU71" s="4"/>
      <c r="GV71" s="4"/>
      <c r="GW71" s="4"/>
      <c r="GX71" s="4"/>
      <c r="GY71" s="4"/>
      <c r="GZ71" s="4"/>
      <c r="HA71" s="4"/>
      <c r="HB71" s="4"/>
      <c r="HC71" s="4"/>
      <c r="HD71" s="4"/>
      <c r="HE71" s="4"/>
      <c r="HF71" s="4"/>
      <c r="HG71" s="4"/>
      <c r="HH71" s="4"/>
      <c r="HI71" s="4"/>
      <c r="HJ71" s="4"/>
      <c r="HK71" s="4"/>
      <c r="HL71" s="4"/>
      <c r="HM71" s="4"/>
      <c r="HN71" s="4"/>
      <c r="HO71" s="4"/>
      <c r="HP71" s="4"/>
      <c r="HQ71" s="4"/>
      <c r="HR71" s="4"/>
      <c r="HS71" s="4"/>
      <c r="HT71" s="4"/>
      <c r="HU71" s="4"/>
      <c r="HV71" s="4"/>
      <c r="HW71" s="4"/>
      <c r="HX71" s="4"/>
      <c r="HY71" s="4"/>
      <c r="HZ71" s="4"/>
      <c r="IA71" s="4"/>
      <c r="IB71" s="4"/>
      <c r="IC71" s="4"/>
      <c r="ID71" s="4"/>
      <c r="IE71" s="4"/>
      <c r="IF71" s="4"/>
      <c r="IG71" s="4"/>
      <c r="IH71" s="4"/>
      <c r="II71" s="4"/>
      <c r="IJ71" s="4"/>
      <c r="IK71" s="4"/>
      <c r="IL71" s="4"/>
      <c r="IM71" s="4"/>
      <c r="IN71" s="4"/>
      <c r="IO71" s="4"/>
      <c r="IP71" s="4"/>
      <c r="IQ71" s="4"/>
      <c r="IR71" s="4"/>
      <c r="IS71" s="4"/>
      <c r="IT71" s="4"/>
      <c r="IU71" s="4"/>
      <c r="IV71" s="4"/>
      <c r="IW71" s="4"/>
      <c r="IX71" s="4"/>
      <c r="IY71" s="4"/>
      <c r="IZ71" s="4"/>
      <c r="JA71" s="4"/>
      <c r="JB71" s="4"/>
      <c r="JC71" s="4"/>
      <c r="JD71" s="4"/>
      <c r="JE71" s="4"/>
      <c r="JF71" s="4"/>
      <c r="JG71" s="4"/>
      <c r="JH71" s="4"/>
      <c r="JI71" s="4"/>
      <c r="JJ71" s="4"/>
      <c r="JK71" s="4"/>
      <c r="JL71" s="4"/>
      <c r="JM71" s="4"/>
      <c r="JN71" s="4"/>
      <c r="JO71" s="4"/>
      <c r="JP71" s="4"/>
      <c r="JQ71" s="4"/>
      <c r="JR71" s="4"/>
      <c r="JS71" s="4"/>
      <c r="JT71" s="4"/>
      <c r="JU71" s="4"/>
      <c r="JV71" s="4"/>
      <c r="JW71" s="4"/>
      <c r="JX71" s="4"/>
      <c r="JY71" s="4"/>
      <c r="JZ71" s="4"/>
      <c r="KA71" s="4"/>
      <c r="KB71" s="4"/>
      <c r="KC71" s="4"/>
      <c r="KD71" s="4"/>
      <c r="KE71" s="4"/>
      <c r="KF71" s="4"/>
      <c r="KG71" s="4"/>
      <c r="KH71" s="4"/>
      <c r="KI71" s="4"/>
      <c r="KJ71" s="4"/>
      <c r="KK71" s="4"/>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c r="LT71" s="4"/>
      <c r="LU71" s="4"/>
      <c r="LV71" s="4"/>
      <c r="LW71" s="4"/>
      <c r="LX71" s="4"/>
      <c r="LY71" s="4"/>
      <c r="LZ71" s="4"/>
      <c r="MA71" s="4"/>
      <c r="MB71" s="4"/>
      <c r="MC71" s="4"/>
      <c r="MD71" s="4"/>
      <c r="ME71" s="4"/>
      <c r="MF71" s="4"/>
      <c r="MG71" s="4"/>
      <c r="MH71" s="4"/>
      <c r="MI71" s="4"/>
      <c r="MJ71" s="4"/>
      <c r="MK71" s="4"/>
      <c r="ML71" s="4"/>
      <c r="MM71" s="4"/>
      <c r="MN71" s="4"/>
      <c r="MO71" s="4"/>
      <c r="MP71" s="4"/>
      <c r="MQ71" s="4"/>
      <c r="MR71" s="4"/>
      <c r="MS71" s="4"/>
      <c r="MT71" s="4"/>
      <c r="MU71" s="4"/>
      <c r="MV71" s="4"/>
      <c r="MW71" s="4"/>
      <c r="MX71" s="4"/>
      <c r="MY71" s="4"/>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c r="OH71" s="4"/>
      <c r="OI71" s="4"/>
      <c r="OJ71" s="4"/>
      <c r="OK71" s="4"/>
      <c r="OL71" s="4"/>
      <c r="OM71" s="4"/>
      <c r="ON71" s="4"/>
      <c r="OO71" s="4"/>
      <c r="OP71" s="4"/>
      <c r="OQ71" s="4"/>
      <c r="OR71" s="4"/>
      <c r="OS71" s="4"/>
      <c r="OT71" s="4"/>
      <c r="OU71" s="4"/>
      <c r="OV71" s="4"/>
      <c r="OW71" s="4"/>
      <c r="OX71" s="4"/>
      <c r="OY71" s="4"/>
      <c r="OZ71" s="4"/>
      <c r="PA71" s="4"/>
      <c r="PB71" s="4"/>
      <c r="PC71" s="4"/>
      <c r="PD71" s="4"/>
      <c r="PE71" s="4"/>
      <c r="PF71" s="4"/>
      <c r="PG71" s="4"/>
      <c r="PH71" s="4"/>
      <c r="PI71" s="4"/>
      <c r="PJ71" s="4"/>
      <c r="PK71" s="4"/>
      <c r="PL71" s="4"/>
      <c r="PM71" s="4"/>
      <c r="PN71" s="4"/>
      <c r="PO71" s="4"/>
      <c r="PP71" s="4"/>
      <c r="PQ71" s="4"/>
      <c r="PR71" s="4"/>
      <c r="PS71" s="4"/>
      <c r="PT71" s="4"/>
      <c r="PU71" s="4"/>
      <c r="PV71" s="4"/>
      <c r="PW71" s="4"/>
      <c r="PX71" s="4"/>
      <c r="PY71" s="4"/>
      <c r="PZ71" s="4"/>
      <c r="QA71" s="4"/>
      <c r="QB71" s="4"/>
      <c r="QC71" s="4"/>
      <c r="QD71" s="4"/>
      <c r="QE71" s="4"/>
      <c r="QF71" s="4"/>
      <c r="QG71" s="4"/>
      <c r="QH71" s="4"/>
      <c r="QI71" s="4"/>
      <c r="QJ71" s="4"/>
      <c r="QK71" s="4"/>
      <c r="QL71" s="4"/>
      <c r="QM71" s="4"/>
      <c r="QN71" s="4"/>
      <c r="QO71" s="4"/>
      <c r="QP71" s="4"/>
      <c r="QQ71" s="4"/>
      <c r="QR71" s="4"/>
      <c r="QS71" s="4"/>
      <c r="QT71" s="4"/>
      <c r="QU71" s="4"/>
      <c r="QV71" s="4"/>
      <c r="QW71" s="4"/>
      <c r="QX71" s="4"/>
      <c r="QY71" s="4"/>
      <c r="QZ71" s="4"/>
      <c r="RA71" s="4"/>
      <c r="RB71" s="4"/>
      <c r="RC71" s="4"/>
      <c r="RD71" s="4"/>
      <c r="RE71" s="4"/>
      <c r="RF71" s="4"/>
      <c r="RG71" s="4"/>
      <c r="RH71" s="4"/>
      <c r="RI71" s="4"/>
      <c r="RJ71" s="4"/>
      <c r="RK71" s="4"/>
      <c r="RL71" s="4"/>
      <c r="RM71" s="4"/>
      <c r="RN71" s="4"/>
      <c r="RO71" s="4"/>
      <c r="RP71" s="4"/>
      <c r="RQ71" s="4"/>
      <c r="RR71" s="4"/>
      <c r="RS71" s="4"/>
      <c r="RT71" s="4"/>
      <c r="RU71" s="4"/>
      <c r="RV71" s="4"/>
      <c r="RW71" s="4"/>
      <c r="RX71" s="4"/>
      <c r="RY71" s="4"/>
      <c r="RZ71" s="4"/>
      <c r="SA71" s="4"/>
      <c r="SB71" s="4"/>
      <c r="SC71" s="4"/>
      <c r="SD71" s="4"/>
      <c r="SE71" s="4"/>
      <c r="SF71" s="4"/>
      <c r="SG71" s="4"/>
      <c r="SH71" s="4"/>
      <c r="SI71" s="4"/>
      <c r="SJ71" s="4"/>
      <c r="SK71" s="4"/>
      <c r="SL71" s="4"/>
      <c r="SM71" s="4"/>
      <c r="SN71" s="4"/>
      <c r="SO71" s="4"/>
      <c r="SP71" s="4"/>
      <c r="SQ71" s="4"/>
      <c r="SR71" s="4"/>
      <c r="SS71" s="4"/>
      <c r="ST71" s="4"/>
      <c r="SU71" s="4"/>
      <c r="SV71" s="4"/>
      <c r="SW71" s="4"/>
      <c r="SX71" s="4"/>
      <c r="SY71" s="4"/>
      <c r="SZ71" s="4"/>
      <c r="TA71" s="4"/>
      <c r="TB71" s="4"/>
      <c r="TC71" s="4"/>
      <c r="TD71" s="4"/>
      <c r="TE71" s="4"/>
      <c r="TF71" s="4"/>
      <c r="TG71" s="4"/>
      <c r="TH71" s="4"/>
      <c r="TI71" s="4"/>
      <c r="TJ71" s="4"/>
      <c r="TK71" s="4"/>
      <c r="TL71" s="4"/>
      <c r="TM71" s="4"/>
      <c r="TN71" s="4"/>
      <c r="TO71" s="4"/>
      <c r="TP71" s="4"/>
      <c r="TQ71" s="4"/>
      <c r="TR71" s="4"/>
      <c r="TS71" s="4"/>
      <c r="TT71" s="4"/>
      <c r="TU71" s="4"/>
      <c r="TV71" s="4"/>
      <c r="TW71" s="4"/>
      <c r="TX71" s="4"/>
      <c r="TY71" s="4"/>
      <c r="TZ71" s="4"/>
      <c r="UA71" s="4"/>
      <c r="UB71" s="4"/>
      <c r="UC71" s="4"/>
      <c r="UD71" s="4"/>
      <c r="UE71" s="4"/>
      <c r="UF71" s="4"/>
      <c r="UG71" s="4"/>
      <c r="UH71" s="4"/>
      <c r="UI71" s="4"/>
      <c r="UJ71" s="4"/>
      <c r="UK71" s="4"/>
      <c r="UL71" s="4"/>
      <c r="UM71" s="4"/>
      <c r="UN71" s="4"/>
      <c r="UO71" s="4"/>
      <c r="UP71" s="4"/>
      <c r="UQ71" s="4"/>
      <c r="UR71" s="4"/>
      <c r="US71" s="4"/>
      <c r="UT71" s="4"/>
      <c r="UU71" s="4"/>
      <c r="UV71" s="4"/>
      <c r="UW71" s="4"/>
      <c r="UX71" s="4"/>
      <c r="UY71" s="4"/>
      <c r="UZ71" s="4"/>
      <c r="VA71" s="4"/>
      <c r="VB71" s="4"/>
      <c r="VC71" s="4"/>
      <c r="VD71" s="4"/>
      <c r="VE71" s="4"/>
      <c r="VF71" s="4"/>
      <c r="VG71" s="4"/>
      <c r="VH71" s="4"/>
      <c r="VI71" s="4"/>
      <c r="VJ71" s="4"/>
      <c r="VK71" s="4"/>
      <c r="VL71" s="4"/>
      <c r="VM71" s="4"/>
      <c r="VN71" s="4"/>
      <c r="VO71" s="4"/>
      <c r="VP71" s="4"/>
      <c r="VQ71" s="4"/>
      <c r="VR71" s="4"/>
      <c r="VS71" s="4"/>
      <c r="VT71" s="4"/>
      <c r="VU71" s="4"/>
      <c r="VV71" s="4"/>
      <c r="VW71" s="4"/>
      <c r="VX71" s="4"/>
      <c r="VY71" s="4"/>
      <c r="VZ71" s="4"/>
      <c r="WA71" s="4"/>
      <c r="WB71" s="4"/>
      <c r="WC71" s="4"/>
      <c r="WD71" s="4"/>
      <c r="WE71" s="4"/>
      <c r="WF71" s="4"/>
      <c r="WG71" s="4"/>
      <c r="WH71" s="4"/>
      <c r="WI71" s="4"/>
      <c r="WJ71" s="4"/>
      <c r="WK71" s="4"/>
      <c r="WL71" s="4"/>
      <c r="WM71" s="4"/>
      <c r="WN71" s="4"/>
      <c r="WO71" s="4"/>
      <c r="WP71" s="4"/>
      <c r="WQ71" s="4"/>
      <c r="WR71" s="4"/>
      <c r="WS71" s="4"/>
      <c r="WT71" s="4"/>
      <c r="WU71" s="4"/>
      <c r="WV71" s="4"/>
      <c r="WW71" s="4"/>
      <c r="WX71" s="4"/>
      <c r="WY71" s="4"/>
      <c r="WZ71" s="4"/>
      <c r="XA71" s="4"/>
      <c r="XB71" s="4"/>
      <c r="XC71" s="4"/>
      <c r="XD71" s="4"/>
      <c r="XE71" s="4"/>
      <c r="XF71" s="4"/>
      <c r="XG71" s="4"/>
      <c r="XH71" s="4"/>
      <c r="XI71" s="4"/>
      <c r="XJ71" s="4"/>
      <c r="XK71" s="4"/>
      <c r="XL71" s="4"/>
      <c r="XM71" s="4"/>
      <c r="XN71" s="4"/>
      <c r="XO71" s="4"/>
      <c r="XP71" s="4"/>
      <c r="XQ71" s="4"/>
      <c r="XR71" s="4"/>
      <c r="XS71" s="4"/>
      <c r="XT71" s="4"/>
      <c r="XU71" s="4"/>
      <c r="XV71" s="4"/>
      <c r="XW71" s="4"/>
      <c r="XX71" s="4"/>
      <c r="XY71" s="4"/>
      <c r="XZ71" s="4"/>
      <c r="YA71" s="4"/>
      <c r="YB71" s="4"/>
      <c r="YC71" s="4"/>
      <c r="YD71" s="4"/>
      <c r="YE71" s="4"/>
      <c r="YF71" s="4"/>
      <c r="YG71" s="4"/>
      <c r="YH71" s="4"/>
      <c r="YI71" s="4"/>
      <c r="YJ71" s="4"/>
      <c r="YK71" s="4"/>
      <c r="YL71" s="4"/>
      <c r="YM71" s="4"/>
      <c r="YN71" s="4"/>
      <c r="YO71" s="4"/>
      <c r="YP71" s="4"/>
      <c r="YQ71" s="4"/>
      <c r="YR71" s="4"/>
      <c r="YS71" s="4"/>
      <c r="YT71" s="4"/>
      <c r="YU71" s="4"/>
      <c r="YV71" s="4"/>
      <c r="YW71" s="4"/>
      <c r="YX71" s="4"/>
      <c r="YY71" s="4"/>
      <c r="YZ71" s="4"/>
      <c r="ZA71" s="4"/>
      <c r="ZB71" s="4"/>
      <c r="ZC71" s="4"/>
      <c r="ZD71" s="4"/>
      <c r="ZE71" s="4"/>
      <c r="ZF71" s="4"/>
      <c r="ZG71" s="4"/>
      <c r="ZH71" s="4"/>
      <c r="ZI71" s="4"/>
      <c r="ZJ71" s="4"/>
      <c r="ZK71" s="4"/>
      <c r="ZL71" s="4"/>
      <c r="ZM71" s="4"/>
      <c r="ZN71" s="4"/>
      <c r="ZO71" s="4"/>
      <c r="ZP71" s="4"/>
      <c r="ZQ71" s="4"/>
      <c r="ZR71" s="4"/>
      <c r="ZS71" s="4"/>
      <c r="ZT71" s="4"/>
      <c r="ZU71" s="4"/>
      <c r="ZV71" s="4"/>
      <c r="ZW71" s="4"/>
      <c r="ZX71" s="4"/>
      <c r="ZY71" s="4"/>
      <c r="ZZ71" s="4"/>
      <c r="AAA71" s="4"/>
      <c r="AAB71" s="4"/>
      <c r="AAC71" s="4"/>
      <c r="AAD71" s="4"/>
      <c r="AAE71" s="4"/>
      <c r="AAF71" s="4"/>
      <c r="AAG71" s="4"/>
      <c r="AAH71" s="4"/>
      <c r="AAI71" s="4"/>
      <c r="AAJ71" s="4"/>
      <c r="AAK71" s="4"/>
      <c r="AAL71" s="4"/>
      <c r="AAM71" s="4"/>
      <c r="AAN71" s="4"/>
      <c r="AAO71" s="4"/>
      <c r="AAP71" s="4"/>
      <c r="AAQ71" s="4"/>
      <c r="AAR71" s="4"/>
      <c r="AAS71" s="4"/>
      <c r="AAT71" s="4"/>
      <c r="AAU71" s="4"/>
      <c r="AAV71" s="4"/>
      <c r="AAW71" s="4"/>
      <c r="AAX71" s="4"/>
      <c r="AAY71" s="4"/>
      <c r="AAZ71" s="4"/>
      <c r="ABA71" s="4"/>
      <c r="ABB71" s="4"/>
      <c r="ABC71" s="4"/>
      <c r="ABD71" s="4"/>
      <c r="ABE71" s="4"/>
      <c r="ABF71" s="4"/>
      <c r="ABG71" s="4"/>
      <c r="ABH71" s="4"/>
      <c r="ABI71" s="4"/>
      <c r="ABJ71" s="4"/>
      <c r="ABK71" s="4"/>
      <c r="ABL71" s="4"/>
      <c r="ABM71" s="4"/>
      <c r="ABN71" s="4"/>
      <c r="ABO71" s="4"/>
      <c r="ABP71" s="4"/>
      <c r="ABQ71" s="4"/>
      <c r="ABR71" s="4"/>
      <c r="ABS71" s="4"/>
      <c r="ABT71" s="4"/>
      <c r="ABU71" s="4"/>
    </row>
    <row r="72" spans="1:749" s="13" customFormat="1" ht="15" customHeight="1" x14ac:dyDescent="0.2">
      <c r="A72" s="20" t="s">
        <v>253</v>
      </c>
      <c r="B72" s="21" t="s">
        <v>906</v>
      </c>
      <c r="C72" s="24" t="s">
        <v>64</v>
      </c>
      <c r="D72" s="21" t="s">
        <v>121</v>
      </c>
      <c r="E72" s="158">
        <f>IF($D$12&gt;0,1,0)</f>
        <v>0</v>
      </c>
      <c r="F72" s="194" t="s">
        <v>524</v>
      </c>
      <c r="G72" s="194">
        <v>10</v>
      </c>
      <c r="H72" s="162">
        <f>_xlfn.CEILING.MATH(G72*E72)</f>
        <v>0</v>
      </c>
      <c r="I72" s="97"/>
      <c r="J72" s="312"/>
      <c r="K72" s="14"/>
      <c r="L72" s="318"/>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c r="JF72" s="4"/>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c r="OH72" s="4"/>
      <c r="OI72" s="4"/>
      <c r="OJ72" s="4"/>
      <c r="OK72" s="4"/>
      <c r="OL72" s="4"/>
      <c r="OM72" s="4"/>
      <c r="ON72" s="4"/>
      <c r="OO72" s="4"/>
      <c r="OP72" s="4"/>
      <c r="OQ72" s="4"/>
      <c r="OR72" s="4"/>
      <c r="OS72" s="4"/>
      <c r="OT72" s="4"/>
      <c r="OU72" s="4"/>
      <c r="OV72" s="4"/>
      <c r="OW72" s="4"/>
      <c r="OX72" s="4"/>
      <c r="OY72" s="4"/>
      <c r="OZ72" s="4"/>
      <c r="PA72" s="4"/>
      <c r="PB72" s="4"/>
      <c r="PC72" s="4"/>
      <c r="PD72" s="4"/>
      <c r="PE72" s="4"/>
      <c r="PF72" s="4"/>
      <c r="PG72" s="4"/>
      <c r="PH72" s="4"/>
      <c r="PI72" s="4"/>
      <c r="PJ72" s="4"/>
      <c r="PK72" s="4"/>
      <c r="PL72" s="4"/>
      <c r="PM72" s="4"/>
      <c r="PN72" s="4"/>
      <c r="PO72" s="4"/>
      <c r="PP72" s="4"/>
      <c r="PQ72" s="4"/>
      <c r="PR72" s="4"/>
      <c r="PS72" s="4"/>
      <c r="PT72" s="4"/>
      <c r="PU72" s="4"/>
      <c r="PV72" s="4"/>
      <c r="PW72" s="4"/>
      <c r="PX72" s="4"/>
      <c r="PY72" s="4"/>
      <c r="PZ72" s="4"/>
      <c r="QA72" s="4"/>
      <c r="QB72" s="4"/>
      <c r="QC72" s="4"/>
      <c r="QD72" s="4"/>
      <c r="QE72" s="4"/>
      <c r="QF72" s="4"/>
      <c r="QG72" s="4"/>
      <c r="QH72" s="4"/>
      <c r="QI72" s="4"/>
      <c r="QJ72" s="4"/>
      <c r="QK72" s="4"/>
      <c r="QL72" s="4"/>
      <c r="QM72" s="4"/>
      <c r="QN72" s="4"/>
      <c r="QO72" s="4"/>
      <c r="QP72" s="4"/>
      <c r="QQ72" s="4"/>
      <c r="QR72" s="4"/>
      <c r="QS72" s="4"/>
      <c r="QT72" s="4"/>
      <c r="QU72" s="4"/>
      <c r="QV72" s="4"/>
      <c r="QW72" s="4"/>
      <c r="QX72" s="4"/>
      <c r="QY72" s="4"/>
      <c r="QZ72" s="4"/>
      <c r="RA72" s="4"/>
      <c r="RB72" s="4"/>
      <c r="RC72" s="4"/>
      <c r="RD72" s="4"/>
      <c r="RE72" s="4"/>
      <c r="RF72" s="4"/>
      <c r="RG72" s="4"/>
      <c r="RH72" s="4"/>
      <c r="RI72" s="4"/>
      <c r="RJ72" s="4"/>
      <c r="RK72" s="4"/>
      <c r="RL72" s="4"/>
      <c r="RM72" s="4"/>
      <c r="RN72" s="4"/>
      <c r="RO72" s="4"/>
      <c r="RP72" s="4"/>
      <c r="RQ72" s="4"/>
      <c r="RR72" s="4"/>
      <c r="RS72" s="4"/>
      <c r="RT72" s="4"/>
      <c r="RU72" s="4"/>
      <c r="RV72" s="4"/>
      <c r="RW72" s="4"/>
      <c r="RX72" s="4"/>
      <c r="RY72" s="4"/>
      <c r="RZ72" s="4"/>
      <c r="SA72" s="4"/>
      <c r="SB72" s="4"/>
      <c r="SC72" s="4"/>
      <c r="SD72" s="4"/>
      <c r="SE72" s="4"/>
      <c r="SF72" s="4"/>
      <c r="SG72" s="4"/>
      <c r="SH72" s="4"/>
      <c r="SI72" s="4"/>
      <c r="SJ72" s="4"/>
      <c r="SK72" s="4"/>
      <c r="SL72" s="4"/>
      <c r="SM72" s="4"/>
      <c r="SN72" s="4"/>
      <c r="SO72" s="4"/>
      <c r="SP72" s="4"/>
      <c r="SQ72" s="4"/>
      <c r="SR72" s="4"/>
      <c r="SS72" s="4"/>
      <c r="ST72" s="4"/>
      <c r="SU72" s="4"/>
      <c r="SV72" s="4"/>
      <c r="SW72" s="4"/>
      <c r="SX72" s="4"/>
      <c r="SY72" s="4"/>
      <c r="SZ72" s="4"/>
      <c r="TA72" s="4"/>
      <c r="TB72" s="4"/>
      <c r="TC72" s="4"/>
      <c r="TD72" s="4"/>
      <c r="TE72" s="4"/>
      <c r="TF72" s="4"/>
      <c r="TG72" s="4"/>
      <c r="TH72" s="4"/>
      <c r="TI72" s="4"/>
      <c r="TJ72" s="4"/>
      <c r="TK72" s="4"/>
      <c r="TL72" s="4"/>
      <c r="TM72" s="4"/>
      <c r="TN72" s="4"/>
      <c r="TO72" s="4"/>
      <c r="TP72" s="4"/>
      <c r="TQ72" s="4"/>
      <c r="TR72" s="4"/>
      <c r="TS72" s="4"/>
      <c r="TT72" s="4"/>
      <c r="TU72" s="4"/>
      <c r="TV72" s="4"/>
      <c r="TW72" s="4"/>
      <c r="TX72" s="4"/>
      <c r="TY72" s="4"/>
      <c r="TZ72" s="4"/>
      <c r="UA72" s="4"/>
      <c r="UB72" s="4"/>
      <c r="UC72" s="4"/>
      <c r="UD72" s="4"/>
      <c r="UE72" s="4"/>
      <c r="UF72" s="4"/>
      <c r="UG72" s="4"/>
      <c r="UH72" s="4"/>
      <c r="UI72" s="4"/>
      <c r="UJ72" s="4"/>
      <c r="UK72" s="4"/>
      <c r="UL72" s="4"/>
      <c r="UM72" s="4"/>
      <c r="UN72" s="4"/>
      <c r="UO72" s="4"/>
      <c r="UP72" s="4"/>
      <c r="UQ72" s="4"/>
      <c r="UR72" s="4"/>
      <c r="US72" s="4"/>
      <c r="UT72" s="4"/>
      <c r="UU72" s="4"/>
      <c r="UV72" s="4"/>
      <c r="UW72" s="4"/>
      <c r="UX72" s="4"/>
      <c r="UY72" s="4"/>
      <c r="UZ72" s="4"/>
      <c r="VA72" s="4"/>
      <c r="VB72" s="4"/>
      <c r="VC72" s="4"/>
      <c r="VD72" s="4"/>
      <c r="VE72" s="4"/>
      <c r="VF72" s="4"/>
      <c r="VG72" s="4"/>
      <c r="VH72" s="4"/>
      <c r="VI72" s="4"/>
      <c r="VJ72" s="4"/>
      <c r="VK72" s="4"/>
      <c r="VL72" s="4"/>
      <c r="VM72" s="4"/>
      <c r="VN72" s="4"/>
      <c r="VO72" s="4"/>
      <c r="VP72" s="4"/>
      <c r="VQ72" s="4"/>
      <c r="VR72" s="4"/>
      <c r="VS72" s="4"/>
      <c r="VT72" s="4"/>
      <c r="VU72" s="4"/>
      <c r="VV72" s="4"/>
      <c r="VW72" s="4"/>
      <c r="VX72" s="4"/>
      <c r="VY72" s="4"/>
      <c r="VZ72" s="4"/>
      <c r="WA72" s="4"/>
      <c r="WB72" s="4"/>
      <c r="WC72" s="4"/>
      <c r="WD72" s="4"/>
      <c r="WE72" s="4"/>
      <c r="WF72" s="4"/>
      <c r="WG72" s="4"/>
      <c r="WH72" s="4"/>
      <c r="WI72" s="4"/>
      <c r="WJ72" s="4"/>
      <c r="WK72" s="4"/>
      <c r="WL72" s="4"/>
      <c r="WM72" s="4"/>
      <c r="WN72" s="4"/>
      <c r="WO72" s="4"/>
      <c r="WP72" s="4"/>
      <c r="WQ72" s="4"/>
      <c r="WR72" s="4"/>
      <c r="WS72" s="4"/>
      <c r="WT72" s="4"/>
      <c r="WU72" s="4"/>
      <c r="WV72" s="4"/>
      <c r="WW72" s="4"/>
      <c r="WX72" s="4"/>
      <c r="WY72" s="4"/>
      <c r="WZ72" s="4"/>
      <c r="XA72" s="4"/>
      <c r="XB72" s="4"/>
      <c r="XC72" s="4"/>
      <c r="XD72" s="4"/>
      <c r="XE72" s="4"/>
      <c r="XF72" s="4"/>
      <c r="XG72" s="4"/>
      <c r="XH72" s="4"/>
      <c r="XI72" s="4"/>
      <c r="XJ72" s="4"/>
      <c r="XK72" s="4"/>
      <c r="XL72" s="4"/>
      <c r="XM72" s="4"/>
      <c r="XN72" s="4"/>
      <c r="XO72" s="4"/>
      <c r="XP72" s="4"/>
      <c r="XQ72" s="4"/>
      <c r="XR72" s="4"/>
      <c r="XS72" s="4"/>
      <c r="XT72" s="4"/>
      <c r="XU72" s="4"/>
      <c r="XV72" s="4"/>
      <c r="XW72" s="4"/>
      <c r="XX72" s="4"/>
      <c r="XY72" s="4"/>
      <c r="XZ72" s="4"/>
      <c r="YA72" s="4"/>
      <c r="YB72" s="4"/>
      <c r="YC72" s="4"/>
      <c r="YD72" s="4"/>
      <c r="YE72" s="4"/>
      <c r="YF72" s="4"/>
      <c r="YG72" s="4"/>
      <c r="YH72" s="4"/>
      <c r="YI72" s="4"/>
      <c r="YJ72" s="4"/>
      <c r="YK72" s="4"/>
      <c r="YL72" s="4"/>
      <c r="YM72" s="4"/>
      <c r="YN72" s="4"/>
      <c r="YO72" s="4"/>
      <c r="YP72" s="4"/>
      <c r="YQ72" s="4"/>
      <c r="YR72" s="4"/>
      <c r="YS72" s="4"/>
      <c r="YT72" s="4"/>
      <c r="YU72" s="4"/>
      <c r="YV72" s="4"/>
      <c r="YW72" s="4"/>
      <c r="YX72" s="4"/>
      <c r="YY72" s="4"/>
      <c r="YZ72" s="4"/>
      <c r="ZA72" s="4"/>
      <c r="ZB72" s="4"/>
      <c r="ZC72" s="4"/>
      <c r="ZD72" s="4"/>
      <c r="ZE72" s="4"/>
      <c r="ZF72" s="4"/>
      <c r="ZG72" s="4"/>
      <c r="ZH72" s="4"/>
      <c r="ZI72" s="4"/>
      <c r="ZJ72" s="4"/>
      <c r="ZK72" s="4"/>
      <c r="ZL72" s="4"/>
      <c r="ZM72" s="4"/>
      <c r="ZN72" s="4"/>
      <c r="ZO72" s="4"/>
      <c r="ZP72" s="4"/>
      <c r="ZQ72" s="4"/>
      <c r="ZR72" s="4"/>
      <c r="ZS72" s="4"/>
      <c r="ZT72" s="4"/>
      <c r="ZU72" s="4"/>
      <c r="ZV72" s="4"/>
      <c r="ZW72" s="4"/>
      <c r="ZX72" s="4"/>
      <c r="ZY72" s="4"/>
      <c r="ZZ72" s="4"/>
      <c r="AAA72" s="4"/>
      <c r="AAB72" s="4"/>
      <c r="AAC72" s="4"/>
      <c r="AAD72" s="4"/>
      <c r="AAE72" s="4"/>
      <c r="AAF72" s="4"/>
      <c r="AAG72" s="4"/>
      <c r="AAH72" s="4"/>
      <c r="AAI72" s="4"/>
      <c r="AAJ72" s="4"/>
      <c r="AAK72" s="4"/>
      <c r="AAL72" s="4"/>
      <c r="AAM72" s="4"/>
      <c r="AAN72" s="4"/>
      <c r="AAO72" s="4"/>
      <c r="AAP72" s="4"/>
      <c r="AAQ72" s="4"/>
      <c r="AAR72" s="4"/>
      <c r="AAS72" s="4"/>
      <c r="AAT72" s="4"/>
      <c r="AAU72" s="4"/>
      <c r="AAV72" s="4"/>
      <c r="AAW72" s="4"/>
      <c r="AAX72" s="4"/>
      <c r="AAY72" s="4"/>
      <c r="AAZ72" s="4"/>
      <c r="ABA72" s="4"/>
      <c r="ABB72" s="4"/>
      <c r="ABC72" s="4"/>
      <c r="ABD72" s="4"/>
      <c r="ABE72" s="4"/>
      <c r="ABF72" s="4"/>
      <c r="ABG72" s="4"/>
      <c r="ABH72" s="4"/>
      <c r="ABI72" s="4"/>
      <c r="ABJ72" s="4"/>
      <c r="ABK72" s="4"/>
      <c r="ABL72" s="4"/>
      <c r="ABM72" s="4"/>
      <c r="ABN72" s="4"/>
      <c r="ABO72" s="4"/>
      <c r="ABP72" s="4"/>
      <c r="ABQ72" s="4"/>
      <c r="ABR72" s="4"/>
      <c r="ABS72" s="4"/>
      <c r="ABT72" s="4"/>
      <c r="ABU72" s="4"/>
    </row>
    <row r="73" spans="1:749" s="13" customFormat="1" ht="15" customHeight="1" x14ac:dyDescent="0.2">
      <c r="A73" s="20" t="s">
        <v>1109</v>
      </c>
      <c r="B73" s="21" t="s">
        <v>81</v>
      </c>
      <c r="C73" s="24" t="s">
        <v>73</v>
      </c>
      <c r="D73" s="21" t="s">
        <v>317</v>
      </c>
      <c r="E73" s="158">
        <f>IF($D$12&gt;0,1,0)</f>
        <v>0</v>
      </c>
      <c r="F73" s="194" t="s">
        <v>524</v>
      </c>
      <c r="G73" s="194">
        <v>10</v>
      </c>
      <c r="H73" s="162">
        <f>_xlfn.CEILING.MATH(G73*E73)</f>
        <v>0</v>
      </c>
      <c r="I73" s="97"/>
      <c r="J73" s="312"/>
      <c r="K73" s="14"/>
      <c r="L73" s="318"/>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c r="GK73" s="4"/>
      <c r="GL73" s="4"/>
      <c r="GM73" s="4"/>
      <c r="GN73" s="4"/>
      <c r="GO73" s="4"/>
      <c r="GP73" s="4"/>
      <c r="GQ73" s="4"/>
      <c r="GR73" s="4"/>
      <c r="GS73" s="4"/>
      <c r="GT73" s="4"/>
      <c r="GU73" s="4"/>
      <c r="GV73" s="4"/>
      <c r="GW73" s="4"/>
      <c r="GX73" s="4"/>
      <c r="GY73" s="4"/>
      <c r="GZ73" s="4"/>
      <c r="HA73" s="4"/>
      <c r="HB73" s="4"/>
      <c r="HC73" s="4"/>
      <c r="HD73" s="4"/>
      <c r="HE73" s="4"/>
      <c r="HF73" s="4"/>
      <c r="HG73" s="4"/>
      <c r="HH73" s="4"/>
      <c r="HI73" s="4"/>
      <c r="HJ73" s="4"/>
      <c r="HK73" s="4"/>
      <c r="HL73" s="4"/>
      <c r="HM73" s="4"/>
      <c r="HN73" s="4"/>
      <c r="HO73" s="4"/>
      <c r="HP73" s="4"/>
      <c r="HQ73" s="4"/>
      <c r="HR73" s="4"/>
      <c r="HS73" s="4"/>
      <c r="HT73" s="4"/>
      <c r="HU73" s="4"/>
      <c r="HV73" s="4"/>
      <c r="HW73" s="4"/>
      <c r="HX73" s="4"/>
      <c r="HY73" s="4"/>
      <c r="HZ73" s="4"/>
      <c r="IA73" s="4"/>
      <c r="IB73" s="4"/>
      <c r="IC73" s="4"/>
      <c r="ID73" s="4"/>
      <c r="IE73" s="4"/>
      <c r="IF73" s="4"/>
      <c r="IG73" s="4"/>
      <c r="IH73" s="4"/>
      <c r="II73" s="4"/>
      <c r="IJ73" s="4"/>
      <c r="IK73" s="4"/>
      <c r="IL73" s="4"/>
      <c r="IM73" s="4"/>
      <c r="IN73" s="4"/>
      <c r="IO73" s="4"/>
      <c r="IP73" s="4"/>
      <c r="IQ73" s="4"/>
      <c r="IR73" s="4"/>
      <c r="IS73" s="4"/>
      <c r="IT73" s="4"/>
      <c r="IU73" s="4"/>
      <c r="IV73" s="4"/>
      <c r="IW73" s="4"/>
      <c r="IX73" s="4"/>
      <c r="IY73" s="4"/>
      <c r="IZ73" s="4"/>
      <c r="JA73" s="4"/>
      <c r="JB73" s="4"/>
      <c r="JC73" s="4"/>
      <c r="JD73" s="4"/>
      <c r="JE73" s="4"/>
      <c r="JF73" s="4"/>
      <c r="JG73" s="4"/>
      <c r="JH73" s="4"/>
      <c r="JI73" s="4"/>
      <c r="JJ73" s="4"/>
      <c r="JK73" s="4"/>
      <c r="JL73" s="4"/>
      <c r="JM73" s="4"/>
      <c r="JN73" s="4"/>
      <c r="JO73" s="4"/>
      <c r="JP73" s="4"/>
      <c r="JQ73" s="4"/>
      <c r="JR73" s="4"/>
      <c r="JS73" s="4"/>
      <c r="JT73" s="4"/>
      <c r="JU73" s="4"/>
      <c r="JV73" s="4"/>
      <c r="JW73" s="4"/>
      <c r="JX73" s="4"/>
      <c r="JY73" s="4"/>
      <c r="JZ73" s="4"/>
      <c r="KA73" s="4"/>
      <c r="KB73" s="4"/>
      <c r="KC73" s="4"/>
      <c r="KD73" s="4"/>
      <c r="KE73" s="4"/>
      <c r="KF73" s="4"/>
      <c r="KG73" s="4"/>
      <c r="KH73" s="4"/>
      <c r="KI73" s="4"/>
      <c r="KJ73" s="4"/>
      <c r="KK73" s="4"/>
      <c r="KL73" s="4"/>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c r="LT73" s="4"/>
      <c r="LU73" s="4"/>
      <c r="LV73" s="4"/>
      <c r="LW73" s="4"/>
      <c r="LX73" s="4"/>
      <c r="LY73" s="4"/>
      <c r="LZ73" s="4"/>
      <c r="MA73" s="4"/>
      <c r="MB73" s="4"/>
      <c r="MC73" s="4"/>
      <c r="MD73" s="4"/>
      <c r="ME73" s="4"/>
      <c r="MF73" s="4"/>
      <c r="MG73" s="4"/>
      <c r="MH73" s="4"/>
      <c r="MI73" s="4"/>
      <c r="MJ73" s="4"/>
      <c r="MK73" s="4"/>
      <c r="ML73" s="4"/>
      <c r="MM73" s="4"/>
      <c r="MN73" s="4"/>
      <c r="MO73" s="4"/>
      <c r="MP73" s="4"/>
      <c r="MQ73" s="4"/>
      <c r="MR73" s="4"/>
      <c r="MS73" s="4"/>
      <c r="MT73" s="4"/>
      <c r="MU73" s="4"/>
      <c r="MV73" s="4"/>
      <c r="MW73" s="4"/>
      <c r="MX73" s="4"/>
      <c r="MY73" s="4"/>
      <c r="MZ73" s="4"/>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c r="OH73" s="4"/>
      <c r="OI73" s="4"/>
      <c r="OJ73" s="4"/>
      <c r="OK73" s="4"/>
      <c r="OL73" s="4"/>
      <c r="OM73" s="4"/>
      <c r="ON73" s="4"/>
      <c r="OO73" s="4"/>
      <c r="OP73" s="4"/>
      <c r="OQ73" s="4"/>
      <c r="OR73" s="4"/>
      <c r="OS73" s="4"/>
      <c r="OT73" s="4"/>
      <c r="OU73" s="4"/>
      <c r="OV73" s="4"/>
      <c r="OW73" s="4"/>
      <c r="OX73" s="4"/>
      <c r="OY73" s="4"/>
      <c r="OZ73" s="4"/>
      <c r="PA73" s="4"/>
      <c r="PB73" s="4"/>
      <c r="PC73" s="4"/>
      <c r="PD73" s="4"/>
      <c r="PE73" s="4"/>
      <c r="PF73" s="4"/>
      <c r="PG73" s="4"/>
      <c r="PH73" s="4"/>
      <c r="PI73" s="4"/>
      <c r="PJ73" s="4"/>
      <c r="PK73" s="4"/>
      <c r="PL73" s="4"/>
      <c r="PM73" s="4"/>
      <c r="PN73" s="4"/>
      <c r="PO73" s="4"/>
      <c r="PP73" s="4"/>
      <c r="PQ73" s="4"/>
      <c r="PR73" s="4"/>
      <c r="PS73" s="4"/>
      <c r="PT73" s="4"/>
      <c r="PU73" s="4"/>
      <c r="PV73" s="4"/>
      <c r="PW73" s="4"/>
      <c r="PX73" s="4"/>
      <c r="PY73" s="4"/>
      <c r="PZ73" s="4"/>
      <c r="QA73" s="4"/>
      <c r="QB73" s="4"/>
      <c r="QC73" s="4"/>
      <c r="QD73" s="4"/>
      <c r="QE73" s="4"/>
      <c r="QF73" s="4"/>
      <c r="QG73" s="4"/>
      <c r="QH73" s="4"/>
      <c r="QI73" s="4"/>
      <c r="QJ73" s="4"/>
      <c r="QK73" s="4"/>
      <c r="QL73" s="4"/>
      <c r="QM73" s="4"/>
      <c r="QN73" s="4"/>
      <c r="QO73" s="4"/>
      <c r="QP73" s="4"/>
      <c r="QQ73" s="4"/>
      <c r="QR73" s="4"/>
      <c r="QS73" s="4"/>
      <c r="QT73" s="4"/>
      <c r="QU73" s="4"/>
      <c r="QV73" s="4"/>
      <c r="QW73" s="4"/>
      <c r="QX73" s="4"/>
      <c r="QY73" s="4"/>
      <c r="QZ73" s="4"/>
      <c r="RA73" s="4"/>
      <c r="RB73" s="4"/>
      <c r="RC73" s="4"/>
      <c r="RD73" s="4"/>
      <c r="RE73" s="4"/>
      <c r="RF73" s="4"/>
      <c r="RG73" s="4"/>
      <c r="RH73" s="4"/>
      <c r="RI73" s="4"/>
      <c r="RJ73" s="4"/>
      <c r="RK73" s="4"/>
      <c r="RL73" s="4"/>
      <c r="RM73" s="4"/>
      <c r="RN73" s="4"/>
      <c r="RO73" s="4"/>
      <c r="RP73" s="4"/>
      <c r="RQ73" s="4"/>
      <c r="RR73" s="4"/>
      <c r="RS73" s="4"/>
      <c r="RT73" s="4"/>
      <c r="RU73" s="4"/>
      <c r="RV73" s="4"/>
      <c r="RW73" s="4"/>
      <c r="RX73" s="4"/>
      <c r="RY73" s="4"/>
      <c r="RZ73" s="4"/>
      <c r="SA73" s="4"/>
      <c r="SB73" s="4"/>
      <c r="SC73" s="4"/>
      <c r="SD73" s="4"/>
      <c r="SE73" s="4"/>
      <c r="SF73" s="4"/>
      <c r="SG73" s="4"/>
      <c r="SH73" s="4"/>
      <c r="SI73" s="4"/>
      <c r="SJ73" s="4"/>
      <c r="SK73" s="4"/>
      <c r="SL73" s="4"/>
      <c r="SM73" s="4"/>
      <c r="SN73" s="4"/>
      <c r="SO73" s="4"/>
      <c r="SP73" s="4"/>
      <c r="SQ73" s="4"/>
      <c r="SR73" s="4"/>
      <c r="SS73" s="4"/>
      <c r="ST73" s="4"/>
      <c r="SU73" s="4"/>
      <c r="SV73" s="4"/>
      <c r="SW73" s="4"/>
      <c r="SX73" s="4"/>
      <c r="SY73" s="4"/>
      <c r="SZ73" s="4"/>
      <c r="TA73" s="4"/>
      <c r="TB73" s="4"/>
      <c r="TC73" s="4"/>
      <c r="TD73" s="4"/>
      <c r="TE73" s="4"/>
      <c r="TF73" s="4"/>
      <c r="TG73" s="4"/>
      <c r="TH73" s="4"/>
      <c r="TI73" s="4"/>
      <c r="TJ73" s="4"/>
      <c r="TK73" s="4"/>
      <c r="TL73" s="4"/>
      <c r="TM73" s="4"/>
      <c r="TN73" s="4"/>
      <c r="TO73" s="4"/>
      <c r="TP73" s="4"/>
      <c r="TQ73" s="4"/>
      <c r="TR73" s="4"/>
      <c r="TS73" s="4"/>
      <c r="TT73" s="4"/>
      <c r="TU73" s="4"/>
      <c r="TV73" s="4"/>
      <c r="TW73" s="4"/>
      <c r="TX73" s="4"/>
      <c r="TY73" s="4"/>
      <c r="TZ73" s="4"/>
      <c r="UA73" s="4"/>
      <c r="UB73" s="4"/>
      <c r="UC73" s="4"/>
      <c r="UD73" s="4"/>
      <c r="UE73" s="4"/>
      <c r="UF73" s="4"/>
      <c r="UG73" s="4"/>
      <c r="UH73" s="4"/>
      <c r="UI73" s="4"/>
      <c r="UJ73" s="4"/>
      <c r="UK73" s="4"/>
      <c r="UL73" s="4"/>
      <c r="UM73" s="4"/>
      <c r="UN73" s="4"/>
      <c r="UO73" s="4"/>
      <c r="UP73" s="4"/>
      <c r="UQ73" s="4"/>
      <c r="UR73" s="4"/>
      <c r="US73" s="4"/>
      <c r="UT73" s="4"/>
      <c r="UU73" s="4"/>
      <c r="UV73" s="4"/>
      <c r="UW73" s="4"/>
      <c r="UX73" s="4"/>
      <c r="UY73" s="4"/>
      <c r="UZ73" s="4"/>
      <c r="VA73" s="4"/>
      <c r="VB73" s="4"/>
      <c r="VC73" s="4"/>
      <c r="VD73" s="4"/>
      <c r="VE73" s="4"/>
      <c r="VF73" s="4"/>
      <c r="VG73" s="4"/>
      <c r="VH73" s="4"/>
      <c r="VI73" s="4"/>
      <c r="VJ73" s="4"/>
      <c r="VK73" s="4"/>
      <c r="VL73" s="4"/>
      <c r="VM73" s="4"/>
      <c r="VN73" s="4"/>
      <c r="VO73" s="4"/>
      <c r="VP73" s="4"/>
      <c r="VQ73" s="4"/>
      <c r="VR73" s="4"/>
      <c r="VS73" s="4"/>
      <c r="VT73" s="4"/>
      <c r="VU73" s="4"/>
      <c r="VV73" s="4"/>
      <c r="VW73" s="4"/>
      <c r="VX73" s="4"/>
      <c r="VY73" s="4"/>
      <c r="VZ73" s="4"/>
      <c r="WA73" s="4"/>
      <c r="WB73" s="4"/>
      <c r="WC73" s="4"/>
      <c r="WD73" s="4"/>
      <c r="WE73" s="4"/>
      <c r="WF73" s="4"/>
      <c r="WG73" s="4"/>
      <c r="WH73" s="4"/>
      <c r="WI73" s="4"/>
      <c r="WJ73" s="4"/>
      <c r="WK73" s="4"/>
      <c r="WL73" s="4"/>
      <c r="WM73" s="4"/>
      <c r="WN73" s="4"/>
      <c r="WO73" s="4"/>
      <c r="WP73" s="4"/>
      <c r="WQ73" s="4"/>
      <c r="WR73" s="4"/>
      <c r="WS73" s="4"/>
      <c r="WT73" s="4"/>
      <c r="WU73" s="4"/>
      <c r="WV73" s="4"/>
      <c r="WW73" s="4"/>
      <c r="WX73" s="4"/>
      <c r="WY73" s="4"/>
      <c r="WZ73" s="4"/>
      <c r="XA73" s="4"/>
      <c r="XB73" s="4"/>
      <c r="XC73" s="4"/>
      <c r="XD73" s="4"/>
      <c r="XE73" s="4"/>
      <c r="XF73" s="4"/>
      <c r="XG73" s="4"/>
      <c r="XH73" s="4"/>
      <c r="XI73" s="4"/>
      <c r="XJ73" s="4"/>
      <c r="XK73" s="4"/>
      <c r="XL73" s="4"/>
      <c r="XM73" s="4"/>
      <c r="XN73" s="4"/>
      <c r="XO73" s="4"/>
      <c r="XP73" s="4"/>
      <c r="XQ73" s="4"/>
      <c r="XR73" s="4"/>
      <c r="XS73" s="4"/>
      <c r="XT73" s="4"/>
      <c r="XU73" s="4"/>
      <c r="XV73" s="4"/>
      <c r="XW73" s="4"/>
      <c r="XX73" s="4"/>
      <c r="XY73" s="4"/>
      <c r="XZ73" s="4"/>
      <c r="YA73" s="4"/>
      <c r="YB73" s="4"/>
      <c r="YC73" s="4"/>
      <c r="YD73" s="4"/>
      <c r="YE73" s="4"/>
      <c r="YF73" s="4"/>
      <c r="YG73" s="4"/>
      <c r="YH73" s="4"/>
      <c r="YI73" s="4"/>
      <c r="YJ73" s="4"/>
      <c r="YK73" s="4"/>
      <c r="YL73" s="4"/>
      <c r="YM73" s="4"/>
      <c r="YN73" s="4"/>
      <c r="YO73" s="4"/>
      <c r="YP73" s="4"/>
      <c r="YQ73" s="4"/>
      <c r="YR73" s="4"/>
      <c r="YS73" s="4"/>
      <c r="YT73" s="4"/>
      <c r="YU73" s="4"/>
      <c r="YV73" s="4"/>
      <c r="YW73" s="4"/>
      <c r="YX73" s="4"/>
      <c r="YY73" s="4"/>
      <c r="YZ73" s="4"/>
      <c r="ZA73" s="4"/>
      <c r="ZB73" s="4"/>
      <c r="ZC73" s="4"/>
      <c r="ZD73" s="4"/>
      <c r="ZE73" s="4"/>
      <c r="ZF73" s="4"/>
      <c r="ZG73" s="4"/>
      <c r="ZH73" s="4"/>
      <c r="ZI73" s="4"/>
      <c r="ZJ73" s="4"/>
      <c r="ZK73" s="4"/>
      <c r="ZL73" s="4"/>
      <c r="ZM73" s="4"/>
      <c r="ZN73" s="4"/>
      <c r="ZO73" s="4"/>
      <c r="ZP73" s="4"/>
      <c r="ZQ73" s="4"/>
      <c r="ZR73" s="4"/>
      <c r="ZS73" s="4"/>
      <c r="ZT73" s="4"/>
      <c r="ZU73" s="4"/>
      <c r="ZV73" s="4"/>
      <c r="ZW73" s="4"/>
      <c r="ZX73" s="4"/>
      <c r="ZY73" s="4"/>
      <c r="ZZ73" s="4"/>
      <c r="AAA73" s="4"/>
      <c r="AAB73" s="4"/>
      <c r="AAC73" s="4"/>
      <c r="AAD73" s="4"/>
      <c r="AAE73" s="4"/>
      <c r="AAF73" s="4"/>
      <c r="AAG73" s="4"/>
      <c r="AAH73" s="4"/>
      <c r="AAI73" s="4"/>
      <c r="AAJ73" s="4"/>
      <c r="AAK73" s="4"/>
      <c r="AAL73" s="4"/>
      <c r="AAM73" s="4"/>
      <c r="AAN73" s="4"/>
      <c r="AAO73" s="4"/>
      <c r="AAP73" s="4"/>
      <c r="AAQ73" s="4"/>
      <c r="AAR73" s="4"/>
      <c r="AAS73" s="4"/>
      <c r="AAT73" s="4"/>
      <c r="AAU73" s="4"/>
      <c r="AAV73" s="4"/>
      <c r="AAW73" s="4"/>
      <c r="AAX73" s="4"/>
      <c r="AAY73" s="4"/>
      <c r="AAZ73" s="4"/>
      <c r="ABA73" s="4"/>
      <c r="ABB73" s="4"/>
      <c r="ABC73" s="4"/>
      <c r="ABD73" s="4"/>
      <c r="ABE73" s="4"/>
      <c r="ABF73" s="4"/>
      <c r="ABG73" s="4"/>
      <c r="ABH73" s="4"/>
      <c r="ABI73" s="4"/>
      <c r="ABJ73" s="4"/>
      <c r="ABK73" s="4"/>
      <c r="ABL73" s="4"/>
      <c r="ABM73" s="4"/>
      <c r="ABN73" s="4"/>
      <c r="ABO73" s="4"/>
      <c r="ABP73" s="4"/>
      <c r="ABQ73" s="4"/>
      <c r="ABR73" s="4"/>
      <c r="ABS73" s="4"/>
      <c r="ABT73" s="4"/>
      <c r="ABU73" s="4"/>
    </row>
    <row r="74" spans="1:749" s="13" customFormat="1" ht="15" customHeight="1" collapsed="1" x14ac:dyDescent="0.2">
      <c r="A74" s="4"/>
      <c r="B74" s="4"/>
      <c r="C74" s="4"/>
      <c r="D74" s="4"/>
      <c r="E74" s="161"/>
      <c r="F74" s="189"/>
      <c r="G74" s="189"/>
      <c r="H74" s="173"/>
      <c r="I74" s="225"/>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c r="IZ74" s="4"/>
      <c r="JA74" s="4"/>
      <c r="JB74" s="4"/>
      <c r="JC74" s="4"/>
      <c r="JD74" s="4"/>
      <c r="JE74" s="4"/>
      <c r="JF74" s="4"/>
      <c r="JG74" s="4"/>
      <c r="JH74" s="4"/>
      <c r="JI74" s="4"/>
      <c r="JJ74" s="4"/>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c r="LT74" s="4"/>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c r="OH74" s="4"/>
      <c r="OI74" s="4"/>
      <c r="OJ74" s="4"/>
      <c r="OK74" s="4"/>
      <c r="OL74" s="4"/>
      <c r="OM74" s="4"/>
      <c r="ON74" s="4"/>
      <c r="OO74" s="4"/>
      <c r="OP74" s="4"/>
      <c r="OQ74" s="4"/>
      <c r="OR74" s="4"/>
      <c r="OS74" s="4"/>
      <c r="OT74" s="4"/>
      <c r="OU74" s="4"/>
      <c r="OV74" s="4"/>
      <c r="OW74" s="4"/>
      <c r="OX74" s="4"/>
      <c r="OY74" s="4"/>
      <c r="OZ74" s="4"/>
      <c r="PA74" s="4"/>
      <c r="PB74" s="4"/>
      <c r="PC74" s="4"/>
      <c r="PD74" s="4"/>
      <c r="PE74" s="4"/>
      <c r="PF74" s="4"/>
      <c r="PG74" s="4"/>
      <c r="PH74" s="4"/>
      <c r="PI74" s="4"/>
      <c r="PJ74" s="4"/>
      <c r="PK74" s="4"/>
      <c r="PL74" s="4"/>
      <c r="PM74" s="4"/>
      <c r="PN74" s="4"/>
      <c r="PO74" s="4"/>
      <c r="PP74" s="4"/>
      <c r="PQ74" s="4"/>
      <c r="PR74" s="4"/>
      <c r="PS74" s="4"/>
      <c r="PT74" s="4"/>
      <c r="PU74" s="4"/>
      <c r="PV74" s="4"/>
      <c r="PW74" s="4"/>
      <c r="PX74" s="4"/>
      <c r="PY74" s="4"/>
      <c r="PZ74" s="4"/>
      <c r="QA74" s="4"/>
      <c r="QB74" s="4"/>
      <c r="QC74" s="4"/>
      <c r="QD74" s="4"/>
      <c r="QE74" s="4"/>
      <c r="QF74" s="4"/>
      <c r="QG74" s="4"/>
      <c r="QH74" s="4"/>
      <c r="QI74" s="4"/>
      <c r="QJ74" s="4"/>
      <c r="QK74" s="4"/>
      <c r="QL74" s="4"/>
      <c r="QM74" s="4"/>
      <c r="QN74" s="4"/>
      <c r="QO74" s="4"/>
      <c r="QP74" s="4"/>
      <c r="QQ74" s="4"/>
      <c r="QR74" s="4"/>
      <c r="QS74" s="4"/>
      <c r="QT74" s="4"/>
      <c r="QU74" s="4"/>
      <c r="QV74" s="4"/>
      <c r="QW74" s="4"/>
      <c r="QX74" s="4"/>
      <c r="QY74" s="4"/>
      <c r="QZ74" s="4"/>
      <c r="RA74" s="4"/>
      <c r="RB74" s="4"/>
      <c r="RC74" s="4"/>
      <c r="RD74" s="4"/>
      <c r="RE74" s="4"/>
      <c r="RF74" s="4"/>
      <c r="RG74" s="4"/>
      <c r="RH74" s="4"/>
      <c r="RI74" s="4"/>
      <c r="RJ74" s="4"/>
      <c r="RK74" s="4"/>
      <c r="RL74" s="4"/>
      <c r="RM74" s="4"/>
      <c r="RN74" s="4"/>
      <c r="RO74" s="4"/>
      <c r="RP74" s="4"/>
      <c r="RQ74" s="4"/>
      <c r="RR74" s="4"/>
      <c r="RS74" s="4"/>
      <c r="RT74" s="4"/>
      <c r="RU74" s="4"/>
      <c r="RV74" s="4"/>
      <c r="RW74" s="4"/>
      <c r="RX74" s="4"/>
      <c r="RY74" s="4"/>
      <c r="RZ74" s="4"/>
      <c r="SA74" s="4"/>
      <c r="SB74" s="4"/>
      <c r="SC74" s="4"/>
      <c r="SD74" s="4"/>
      <c r="SE74" s="4"/>
      <c r="SF74" s="4"/>
      <c r="SG74" s="4"/>
      <c r="SH74" s="4"/>
      <c r="SI74" s="4"/>
      <c r="SJ74" s="4"/>
      <c r="SK74" s="4"/>
      <c r="SL74" s="4"/>
      <c r="SM74" s="4"/>
      <c r="SN74" s="4"/>
      <c r="SO74" s="4"/>
      <c r="SP74" s="4"/>
      <c r="SQ74" s="4"/>
      <c r="SR74" s="4"/>
      <c r="SS74" s="4"/>
      <c r="ST74" s="4"/>
      <c r="SU74" s="4"/>
      <c r="SV74" s="4"/>
      <c r="SW74" s="4"/>
      <c r="SX74" s="4"/>
      <c r="SY74" s="4"/>
      <c r="SZ74" s="4"/>
      <c r="TA74" s="4"/>
      <c r="TB74" s="4"/>
      <c r="TC74" s="4"/>
      <c r="TD74" s="4"/>
      <c r="TE74" s="4"/>
      <c r="TF74" s="4"/>
      <c r="TG74" s="4"/>
      <c r="TH74" s="4"/>
      <c r="TI74" s="4"/>
      <c r="TJ74" s="4"/>
      <c r="TK74" s="4"/>
      <c r="TL74" s="4"/>
      <c r="TM74" s="4"/>
      <c r="TN74" s="4"/>
      <c r="TO74" s="4"/>
      <c r="TP74" s="4"/>
      <c r="TQ74" s="4"/>
      <c r="TR74" s="4"/>
      <c r="TS74" s="4"/>
      <c r="TT74" s="4"/>
      <c r="TU74" s="4"/>
      <c r="TV74" s="4"/>
      <c r="TW74" s="4"/>
      <c r="TX74" s="4"/>
      <c r="TY74" s="4"/>
      <c r="TZ74" s="4"/>
      <c r="UA74" s="4"/>
      <c r="UB74" s="4"/>
      <c r="UC74" s="4"/>
      <c r="UD74" s="4"/>
      <c r="UE74" s="4"/>
      <c r="UF74" s="4"/>
      <c r="UG74" s="4"/>
      <c r="UH74" s="4"/>
      <c r="UI74" s="4"/>
      <c r="UJ74" s="4"/>
      <c r="UK74" s="4"/>
      <c r="UL74" s="4"/>
      <c r="UM74" s="4"/>
      <c r="UN74" s="4"/>
      <c r="UO74" s="4"/>
      <c r="UP74" s="4"/>
      <c r="UQ74" s="4"/>
      <c r="UR74" s="4"/>
      <c r="US74" s="4"/>
      <c r="UT74" s="4"/>
      <c r="UU74" s="4"/>
      <c r="UV74" s="4"/>
      <c r="UW74" s="4"/>
      <c r="UX74" s="4"/>
      <c r="UY74" s="4"/>
      <c r="UZ74" s="4"/>
      <c r="VA74" s="4"/>
      <c r="VB74" s="4"/>
      <c r="VC74" s="4"/>
      <c r="VD74" s="4"/>
      <c r="VE74" s="4"/>
      <c r="VF74" s="4"/>
      <c r="VG74" s="4"/>
      <c r="VH74" s="4"/>
      <c r="VI74" s="4"/>
      <c r="VJ74" s="4"/>
      <c r="VK74" s="4"/>
      <c r="VL74" s="4"/>
      <c r="VM74" s="4"/>
      <c r="VN74" s="4"/>
      <c r="VO74" s="4"/>
      <c r="VP74" s="4"/>
      <c r="VQ74" s="4"/>
      <c r="VR74" s="4"/>
      <c r="VS74" s="4"/>
      <c r="VT74" s="4"/>
      <c r="VU74" s="4"/>
      <c r="VV74" s="4"/>
      <c r="VW74" s="4"/>
      <c r="VX74" s="4"/>
      <c r="VY74" s="4"/>
      <c r="VZ74" s="4"/>
      <c r="WA74" s="4"/>
      <c r="WB74" s="4"/>
      <c r="WC74" s="4"/>
      <c r="WD74" s="4"/>
      <c r="WE74" s="4"/>
      <c r="WF74" s="4"/>
      <c r="WG74" s="4"/>
      <c r="WH74" s="4"/>
      <c r="WI74" s="4"/>
      <c r="WJ74" s="4"/>
      <c r="WK74" s="4"/>
      <c r="WL74" s="4"/>
      <c r="WM74" s="4"/>
      <c r="WN74" s="4"/>
      <c r="WO74" s="4"/>
      <c r="WP74" s="4"/>
      <c r="WQ74" s="4"/>
      <c r="WR74" s="4"/>
      <c r="WS74" s="4"/>
      <c r="WT74" s="4"/>
      <c r="WU74" s="4"/>
      <c r="WV74" s="4"/>
      <c r="WW74" s="4"/>
      <c r="WX74" s="4"/>
      <c r="WY74" s="4"/>
      <c r="WZ74" s="4"/>
      <c r="XA74" s="4"/>
      <c r="XB74" s="4"/>
      <c r="XC74" s="4"/>
      <c r="XD74" s="4"/>
      <c r="XE74" s="4"/>
      <c r="XF74" s="4"/>
      <c r="XG74" s="4"/>
      <c r="XH74" s="4"/>
      <c r="XI74" s="4"/>
      <c r="XJ74" s="4"/>
      <c r="XK74" s="4"/>
      <c r="XL74" s="4"/>
      <c r="XM74" s="4"/>
      <c r="XN74" s="4"/>
      <c r="XO74" s="4"/>
      <c r="XP74" s="4"/>
      <c r="XQ74" s="4"/>
      <c r="XR74" s="4"/>
      <c r="XS74" s="4"/>
      <c r="XT74" s="4"/>
      <c r="XU74" s="4"/>
      <c r="XV74" s="4"/>
      <c r="XW74" s="4"/>
      <c r="XX74" s="4"/>
      <c r="XY74" s="4"/>
      <c r="XZ74" s="4"/>
      <c r="YA74" s="4"/>
      <c r="YB74" s="4"/>
      <c r="YC74" s="4"/>
      <c r="YD74" s="4"/>
      <c r="YE74" s="4"/>
      <c r="YF74" s="4"/>
      <c r="YG74" s="4"/>
      <c r="YH74" s="4"/>
      <c r="YI74" s="4"/>
      <c r="YJ74" s="4"/>
      <c r="YK74" s="4"/>
      <c r="YL74" s="4"/>
      <c r="YM74" s="4"/>
      <c r="YN74" s="4"/>
      <c r="YO74" s="4"/>
      <c r="YP74" s="4"/>
      <c r="YQ74" s="4"/>
      <c r="YR74" s="4"/>
      <c r="YS74" s="4"/>
      <c r="YT74" s="4"/>
      <c r="YU74" s="4"/>
      <c r="YV74" s="4"/>
      <c r="YW74" s="4"/>
      <c r="YX74" s="4"/>
      <c r="YY74" s="4"/>
      <c r="YZ74" s="4"/>
      <c r="ZA74" s="4"/>
      <c r="ZB74" s="4"/>
      <c r="ZC74" s="4"/>
      <c r="ZD74" s="4"/>
      <c r="ZE74" s="4"/>
      <c r="ZF74" s="4"/>
      <c r="ZG74" s="4"/>
      <c r="ZH74" s="4"/>
      <c r="ZI74" s="4"/>
      <c r="ZJ74" s="4"/>
      <c r="ZK74" s="4"/>
      <c r="ZL74" s="4"/>
      <c r="ZM74" s="4"/>
      <c r="ZN74" s="4"/>
      <c r="ZO74" s="4"/>
      <c r="ZP74" s="4"/>
      <c r="ZQ74" s="4"/>
      <c r="ZR74" s="4"/>
      <c r="ZS74" s="4"/>
      <c r="ZT74" s="4"/>
      <c r="ZU74" s="4"/>
      <c r="ZV74" s="4"/>
      <c r="ZW74" s="4"/>
      <c r="ZX74" s="4"/>
      <c r="ZY74" s="4"/>
      <c r="ZZ74" s="4"/>
      <c r="AAA74" s="4"/>
      <c r="AAB74" s="4"/>
      <c r="AAC74" s="4"/>
      <c r="AAD74" s="4"/>
      <c r="AAE74" s="4"/>
      <c r="AAF74" s="4"/>
      <c r="AAG74" s="4"/>
      <c r="AAH74" s="4"/>
      <c r="AAI74" s="4"/>
      <c r="AAJ74" s="4"/>
      <c r="AAK74" s="4"/>
      <c r="AAL74" s="4"/>
      <c r="AAM74" s="4"/>
      <c r="AAN74" s="4"/>
      <c r="AAO74" s="4"/>
      <c r="AAP74" s="4"/>
      <c r="AAQ74" s="4"/>
      <c r="AAR74" s="4"/>
      <c r="AAS74" s="4"/>
      <c r="AAT74" s="4"/>
      <c r="AAU74" s="4"/>
      <c r="AAV74" s="4"/>
      <c r="AAW74" s="4"/>
      <c r="AAX74" s="4"/>
      <c r="AAY74" s="4"/>
      <c r="AAZ74" s="4"/>
      <c r="ABA74" s="4"/>
      <c r="ABB74" s="4"/>
      <c r="ABC74" s="4"/>
      <c r="ABD74" s="4"/>
      <c r="ABE74" s="4"/>
      <c r="ABF74" s="4"/>
      <c r="ABG74" s="4"/>
      <c r="ABH74" s="4"/>
      <c r="ABI74" s="4"/>
      <c r="ABJ74" s="4"/>
      <c r="ABK74" s="4"/>
      <c r="ABL74" s="4"/>
      <c r="ABM74" s="4"/>
      <c r="ABN74" s="4"/>
      <c r="ABO74" s="4"/>
      <c r="ABP74" s="4"/>
      <c r="ABQ74" s="4"/>
      <c r="ABR74" s="4"/>
      <c r="ABS74" s="4"/>
      <c r="ABT74" s="4"/>
      <c r="ABU74" s="4"/>
    </row>
    <row r="75" spans="1:749" s="13" customFormat="1" ht="15" customHeight="1" x14ac:dyDescent="0.2">
      <c r="A75" s="19" t="s">
        <v>254</v>
      </c>
      <c r="B75" s="19" t="s">
        <v>2</v>
      </c>
      <c r="C75" s="4"/>
      <c r="D75" s="4"/>
      <c r="E75" s="161"/>
      <c r="F75" s="189"/>
      <c r="G75" s="189"/>
      <c r="H75" s="173"/>
      <c r="I75" s="225"/>
      <c r="J75" s="312"/>
      <c r="K75" s="312"/>
      <c r="L75" s="313"/>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c r="IW75" s="4"/>
      <c r="IX75" s="4"/>
      <c r="IY75" s="4"/>
      <c r="IZ75" s="4"/>
      <c r="JA75" s="4"/>
      <c r="JB75" s="4"/>
      <c r="JC75" s="4"/>
      <c r="JD75" s="4"/>
      <c r="JE75" s="4"/>
      <c r="JF75" s="4"/>
      <c r="JG75" s="4"/>
      <c r="JH75" s="4"/>
      <c r="JI75" s="4"/>
      <c r="JJ75" s="4"/>
      <c r="JK75" s="4"/>
      <c r="JL75" s="4"/>
      <c r="JM75" s="4"/>
      <c r="JN75" s="4"/>
      <c r="JO75" s="4"/>
      <c r="JP75" s="4"/>
      <c r="JQ75" s="4"/>
      <c r="JR75" s="4"/>
      <c r="JS75" s="4"/>
      <c r="JT75" s="4"/>
      <c r="JU75" s="4"/>
      <c r="JV75" s="4"/>
      <c r="JW75" s="4"/>
      <c r="JX75" s="4"/>
      <c r="JY75" s="4"/>
      <c r="JZ75" s="4"/>
      <c r="KA75" s="4"/>
      <c r="KB75" s="4"/>
      <c r="KC75" s="4"/>
      <c r="KD75" s="4"/>
      <c r="KE75" s="4"/>
      <c r="KF75" s="4"/>
      <c r="KG75" s="4"/>
      <c r="KH75" s="4"/>
      <c r="KI75" s="4"/>
      <c r="KJ75" s="4"/>
      <c r="KK75" s="4"/>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c r="LT75" s="4"/>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c r="NB75" s="4"/>
      <c r="NC75" s="4"/>
      <c r="ND75" s="4"/>
      <c r="NE75" s="4"/>
      <c r="NF75" s="4"/>
      <c r="NG75" s="4"/>
      <c r="NH75" s="4"/>
      <c r="NI75" s="4"/>
      <c r="NJ75" s="4"/>
      <c r="NK75" s="4"/>
      <c r="NL75" s="4"/>
      <c r="NM75" s="4"/>
      <c r="NN75" s="4"/>
      <c r="NO75" s="4"/>
      <c r="NP75" s="4"/>
      <c r="NQ75" s="4"/>
      <c r="NR75" s="4"/>
      <c r="NS75" s="4"/>
      <c r="NT75" s="4"/>
      <c r="NU75" s="4"/>
      <c r="NV75" s="4"/>
      <c r="NW75" s="4"/>
      <c r="NX75" s="4"/>
      <c r="NY75" s="4"/>
      <c r="NZ75" s="4"/>
      <c r="OA75" s="4"/>
      <c r="OB75" s="4"/>
      <c r="OC75" s="4"/>
      <c r="OD75" s="4"/>
      <c r="OE75" s="4"/>
      <c r="OF75" s="4"/>
      <c r="OG75" s="4"/>
      <c r="OH75" s="4"/>
      <c r="OI75" s="4"/>
      <c r="OJ75" s="4"/>
      <c r="OK75" s="4"/>
      <c r="OL75" s="4"/>
      <c r="OM75" s="4"/>
      <c r="ON75" s="4"/>
      <c r="OO75" s="4"/>
      <c r="OP75" s="4"/>
      <c r="OQ75" s="4"/>
      <c r="OR75" s="4"/>
      <c r="OS75" s="4"/>
      <c r="OT75" s="4"/>
      <c r="OU75" s="4"/>
      <c r="OV75" s="4"/>
      <c r="OW75" s="4"/>
      <c r="OX75" s="4"/>
      <c r="OY75" s="4"/>
      <c r="OZ75" s="4"/>
      <c r="PA75" s="4"/>
      <c r="PB75" s="4"/>
      <c r="PC75" s="4"/>
      <c r="PD75" s="4"/>
      <c r="PE75" s="4"/>
      <c r="PF75" s="4"/>
      <c r="PG75" s="4"/>
      <c r="PH75" s="4"/>
      <c r="PI75" s="4"/>
      <c r="PJ75" s="4"/>
      <c r="PK75" s="4"/>
      <c r="PL75" s="4"/>
      <c r="PM75" s="4"/>
      <c r="PN75" s="4"/>
      <c r="PO75" s="4"/>
      <c r="PP75" s="4"/>
      <c r="PQ75" s="4"/>
      <c r="PR75" s="4"/>
      <c r="PS75" s="4"/>
      <c r="PT75" s="4"/>
      <c r="PU75" s="4"/>
      <c r="PV75" s="4"/>
      <c r="PW75" s="4"/>
      <c r="PX75" s="4"/>
      <c r="PY75" s="4"/>
      <c r="PZ75" s="4"/>
      <c r="QA75" s="4"/>
      <c r="QB75" s="4"/>
      <c r="QC75" s="4"/>
      <c r="QD75" s="4"/>
      <c r="QE75" s="4"/>
      <c r="QF75" s="4"/>
      <c r="QG75" s="4"/>
      <c r="QH75" s="4"/>
      <c r="QI75" s="4"/>
      <c r="QJ75" s="4"/>
      <c r="QK75" s="4"/>
      <c r="QL75" s="4"/>
      <c r="QM75" s="4"/>
      <c r="QN75" s="4"/>
      <c r="QO75" s="4"/>
      <c r="QP75" s="4"/>
      <c r="QQ75" s="4"/>
      <c r="QR75" s="4"/>
      <c r="QS75" s="4"/>
      <c r="QT75" s="4"/>
      <c r="QU75" s="4"/>
      <c r="QV75" s="4"/>
      <c r="QW75" s="4"/>
      <c r="QX75" s="4"/>
      <c r="QY75" s="4"/>
      <c r="QZ75" s="4"/>
      <c r="RA75" s="4"/>
      <c r="RB75" s="4"/>
      <c r="RC75" s="4"/>
      <c r="RD75" s="4"/>
      <c r="RE75" s="4"/>
      <c r="RF75" s="4"/>
      <c r="RG75" s="4"/>
      <c r="RH75" s="4"/>
      <c r="RI75" s="4"/>
      <c r="RJ75" s="4"/>
      <c r="RK75" s="4"/>
      <c r="RL75" s="4"/>
      <c r="RM75" s="4"/>
      <c r="RN75" s="4"/>
      <c r="RO75" s="4"/>
      <c r="RP75" s="4"/>
      <c r="RQ75" s="4"/>
      <c r="RR75" s="4"/>
      <c r="RS75" s="4"/>
      <c r="RT75" s="4"/>
      <c r="RU75" s="4"/>
      <c r="RV75" s="4"/>
      <c r="RW75" s="4"/>
      <c r="RX75" s="4"/>
      <c r="RY75" s="4"/>
      <c r="RZ75" s="4"/>
      <c r="SA75" s="4"/>
      <c r="SB75" s="4"/>
      <c r="SC75" s="4"/>
      <c r="SD75" s="4"/>
      <c r="SE75" s="4"/>
      <c r="SF75" s="4"/>
      <c r="SG75" s="4"/>
      <c r="SH75" s="4"/>
      <c r="SI75" s="4"/>
      <c r="SJ75" s="4"/>
      <c r="SK75" s="4"/>
      <c r="SL75" s="4"/>
      <c r="SM75" s="4"/>
      <c r="SN75" s="4"/>
      <c r="SO75" s="4"/>
      <c r="SP75" s="4"/>
      <c r="SQ75" s="4"/>
      <c r="SR75" s="4"/>
      <c r="SS75" s="4"/>
      <c r="ST75" s="4"/>
      <c r="SU75" s="4"/>
      <c r="SV75" s="4"/>
      <c r="SW75" s="4"/>
      <c r="SX75" s="4"/>
      <c r="SY75" s="4"/>
      <c r="SZ75" s="4"/>
      <c r="TA75" s="4"/>
      <c r="TB75" s="4"/>
      <c r="TC75" s="4"/>
      <c r="TD75" s="4"/>
      <c r="TE75" s="4"/>
      <c r="TF75" s="4"/>
      <c r="TG75" s="4"/>
      <c r="TH75" s="4"/>
      <c r="TI75" s="4"/>
      <c r="TJ75" s="4"/>
      <c r="TK75" s="4"/>
      <c r="TL75" s="4"/>
      <c r="TM75" s="4"/>
      <c r="TN75" s="4"/>
      <c r="TO75" s="4"/>
      <c r="TP75" s="4"/>
      <c r="TQ75" s="4"/>
      <c r="TR75" s="4"/>
      <c r="TS75" s="4"/>
      <c r="TT75" s="4"/>
      <c r="TU75" s="4"/>
      <c r="TV75" s="4"/>
      <c r="TW75" s="4"/>
      <c r="TX75" s="4"/>
      <c r="TY75" s="4"/>
      <c r="TZ75" s="4"/>
      <c r="UA75" s="4"/>
      <c r="UB75" s="4"/>
      <c r="UC75" s="4"/>
      <c r="UD75" s="4"/>
      <c r="UE75" s="4"/>
      <c r="UF75" s="4"/>
      <c r="UG75" s="4"/>
      <c r="UH75" s="4"/>
      <c r="UI75" s="4"/>
      <c r="UJ75" s="4"/>
      <c r="UK75" s="4"/>
      <c r="UL75" s="4"/>
      <c r="UM75" s="4"/>
      <c r="UN75" s="4"/>
      <c r="UO75" s="4"/>
      <c r="UP75" s="4"/>
      <c r="UQ75" s="4"/>
      <c r="UR75" s="4"/>
      <c r="US75" s="4"/>
      <c r="UT75" s="4"/>
      <c r="UU75" s="4"/>
      <c r="UV75" s="4"/>
      <c r="UW75" s="4"/>
      <c r="UX75" s="4"/>
      <c r="UY75" s="4"/>
      <c r="UZ75" s="4"/>
      <c r="VA75" s="4"/>
      <c r="VB75" s="4"/>
      <c r="VC75" s="4"/>
      <c r="VD75" s="4"/>
      <c r="VE75" s="4"/>
      <c r="VF75" s="4"/>
      <c r="VG75" s="4"/>
      <c r="VH75" s="4"/>
      <c r="VI75" s="4"/>
      <c r="VJ75" s="4"/>
      <c r="VK75" s="4"/>
      <c r="VL75" s="4"/>
      <c r="VM75" s="4"/>
      <c r="VN75" s="4"/>
      <c r="VO75" s="4"/>
      <c r="VP75" s="4"/>
      <c r="VQ75" s="4"/>
      <c r="VR75" s="4"/>
      <c r="VS75" s="4"/>
      <c r="VT75" s="4"/>
      <c r="VU75" s="4"/>
      <c r="VV75" s="4"/>
      <c r="VW75" s="4"/>
      <c r="VX75" s="4"/>
      <c r="VY75" s="4"/>
      <c r="VZ75" s="4"/>
      <c r="WA75" s="4"/>
      <c r="WB75" s="4"/>
      <c r="WC75" s="4"/>
      <c r="WD75" s="4"/>
      <c r="WE75" s="4"/>
      <c r="WF75" s="4"/>
      <c r="WG75" s="4"/>
      <c r="WH75" s="4"/>
      <c r="WI75" s="4"/>
      <c r="WJ75" s="4"/>
      <c r="WK75" s="4"/>
      <c r="WL75" s="4"/>
      <c r="WM75" s="4"/>
      <c r="WN75" s="4"/>
      <c r="WO75" s="4"/>
      <c r="WP75" s="4"/>
      <c r="WQ75" s="4"/>
      <c r="WR75" s="4"/>
      <c r="WS75" s="4"/>
      <c r="WT75" s="4"/>
      <c r="WU75" s="4"/>
      <c r="WV75" s="4"/>
      <c r="WW75" s="4"/>
      <c r="WX75" s="4"/>
      <c r="WY75" s="4"/>
      <c r="WZ75" s="4"/>
      <c r="XA75" s="4"/>
      <c r="XB75" s="4"/>
      <c r="XC75" s="4"/>
      <c r="XD75" s="4"/>
      <c r="XE75" s="4"/>
      <c r="XF75" s="4"/>
      <c r="XG75" s="4"/>
      <c r="XH75" s="4"/>
      <c r="XI75" s="4"/>
      <c r="XJ75" s="4"/>
      <c r="XK75" s="4"/>
      <c r="XL75" s="4"/>
      <c r="XM75" s="4"/>
      <c r="XN75" s="4"/>
      <c r="XO75" s="4"/>
      <c r="XP75" s="4"/>
      <c r="XQ75" s="4"/>
      <c r="XR75" s="4"/>
      <c r="XS75" s="4"/>
      <c r="XT75" s="4"/>
      <c r="XU75" s="4"/>
      <c r="XV75" s="4"/>
      <c r="XW75" s="4"/>
      <c r="XX75" s="4"/>
      <c r="XY75" s="4"/>
      <c r="XZ75" s="4"/>
      <c r="YA75" s="4"/>
      <c r="YB75" s="4"/>
      <c r="YC75" s="4"/>
      <c r="YD75" s="4"/>
      <c r="YE75" s="4"/>
      <c r="YF75" s="4"/>
      <c r="YG75" s="4"/>
      <c r="YH75" s="4"/>
      <c r="YI75" s="4"/>
      <c r="YJ75" s="4"/>
      <c r="YK75" s="4"/>
      <c r="YL75" s="4"/>
      <c r="YM75" s="4"/>
      <c r="YN75" s="4"/>
      <c r="YO75" s="4"/>
      <c r="YP75" s="4"/>
      <c r="YQ75" s="4"/>
      <c r="YR75" s="4"/>
      <c r="YS75" s="4"/>
      <c r="YT75" s="4"/>
      <c r="YU75" s="4"/>
      <c r="YV75" s="4"/>
      <c r="YW75" s="4"/>
      <c r="YX75" s="4"/>
      <c r="YY75" s="4"/>
      <c r="YZ75" s="4"/>
      <c r="ZA75" s="4"/>
      <c r="ZB75" s="4"/>
      <c r="ZC75" s="4"/>
      <c r="ZD75" s="4"/>
      <c r="ZE75" s="4"/>
      <c r="ZF75" s="4"/>
      <c r="ZG75" s="4"/>
      <c r="ZH75" s="4"/>
      <c r="ZI75" s="4"/>
      <c r="ZJ75" s="4"/>
      <c r="ZK75" s="4"/>
      <c r="ZL75" s="4"/>
      <c r="ZM75" s="4"/>
      <c r="ZN75" s="4"/>
      <c r="ZO75" s="4"/>
      <c r="ZP75" s="4"/>
      <c r="ZQ75" s="4"/>
      <c r="ZR75" s="4"/>
      <c r="ZS75" s="4"/>
      <c r="ZT75" s="4"/>
      <c r="ZU75" s="4"/>
      <c r="ZV75" s="4"/>
      <c r="ZW75" s="4"/>
      <c r="ZX75" s="4"/>
      <c r="ZY75" s="4"/>
      <c r="ZZ75" s="4"/>
      <c r="AAA75" s="4"/>
      <c r="AAB75" s="4"/>
      <c r="AAC75" s="4"/>
      <c r="AAD75" s="4"/>
      <c r="AAE75" s="4"/>
      <c r="AAF75" s="4"/>
      <c r="AAG75" s="4"/>
      <c r="AAH75" s="4"/>
      <c r="AAI75" s="4"/>
      <c r="AAJ75" s="4"/>
      <c r="AAK75" s="4"/>
      <c r="AAL75" s="4"/>
      <c r="AAM75" s="4"/>
      <c r="AAN75" s="4"/>
      <c r="AAO75" s="4"/>
      <c r="AAP75" s="4"/>
      <c r="AAQ75" s="4"/>
      <c r="AAR75" s="4"/>
      <c r="AAS75" s="4"/>
      <c r="AAT75" s="4"/>
      <c r="AAU75" s="4"/>
      <c r="AAV75" s="4"/>
      <c r="AAW75" s="4"/>
      <c r="AAX75" s="4"/>
      <c r="AAY75" s="4"/>
      <c r="AAZ75" s="4"/>
      <c r="ABA75" s="4"/>
      <c r="ABB75" s="4"/>
      <c r="ABC75" s="4"/>
      <c r="ABD75" s="4"/>
      <c r="ABE75" s="4"/>
      <c r="ABF75" s="4"/>
      <c r="ABG75" s="4"/>
      <c r="ABH75" s="4"/>
      <c r="ABI75" s="4"/>
      <c r="ABJ75" s="4"/>
      <c r="ABK75" s="4"/>
      <c r="ABL75" s="4"/>
      <c r="ABM75" s="4"/>
      <c r="ABN75" s="4"/>
      <c r="ABO75" s="4"/>
      <c r="ABP75" s="4"/>
      <c r="ABQ75" s="4"/>
      <c r="ABR75" s="4"/>
      <c r="ABS75" s="4"/>
      <c r="ABT75" s="4"/>
      <c r="ABU75" s="4"/>
    </row>
    <row r="76" spans="1:749" s="13" customFormat="1" ht="15" customHeight="1" x14ac:dyDescent="0.2">
      <c r="A76" s="20" t="s">
        <v>255</v>
      </c>
      <c r="B76" s="21" t="s">
        <v>7</v>
      </c>
      <c r="C76" s="24" t="s">
        <v>64</v>
      </c>
      <c r="D76" s="21" t="s">
        <v>121</v>
      </c>
      <c r="E76" s="158">
        <f>IF($D$12&gt;0,1,0)</f>
        <v>0</v>
      </c>
      <c r="F76" s="194" t="s">
        <v>524</v>
      </c>
      <c r="G76" s="194">
        <v>30</v>
      </c>
      <c r="H76" s="162">
        <f>_xlfn.CEILING.MATH(G76*E76)</f>
        <v>0</v>
      </c>
      <c r="I76" s="97"/>
      <c r="J76" s="312"/>
      <c r="K76" s="14"/>
      <c r="L76" s="318"/>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c r="GK76" s="4"/>
      <c r="GL76" s="4"/>
      <c r="GM76" s="4"/>
      <c r="GN76" s="4"/>
      <c r="GO76" s="4"/>
      <c r="GP76" s="4"/>
      <c r="GQ76" s="4"/>
      <c r="GR76" s="4"/>
      <c r="GS76" s="4"/>
      <c r="GT76" s="4"/>
      <c r="GU76" s="4"/>
      <c r="GV76" s="4"/>
      <c r="GW76" s="4"/>
      <c r="GX76" s="4"/>
      <c r="GY76" s="4"/>
      <c r="GZ76" s="4"/>
      <c r="HA76" s="4"/>
      <c r="HB76" s="4"/>
      <c r="HC76" s="4"/>
      <c r="HD76" s="4"/>
      <c r="HE76" s="4"/>
      <c r="HF76" s="4"/>
      <c r="HG76" s="4"/>
      <c r="HH76" s="4"/>
      <c r="HI76" s="4"/>
      <c r="HJ76" s="4"/>
      <c r="HK76" s="4"/>
      <c r="HL76" s="4"/>
      <c r="HM76" s="4"/>
      <c r="HN76" s="4"/>
      <c r="HO76" s="4"/>
      <c r="HP76" s="4"/>
      <c r="HQ76" s="4"/>
      <c r="HR76" s="4"/>
      <c r="HS76" s="4"/>
      <c r="HT76" s="4"/>
      <c r="HU76" s="4"/>
      <c r="HV76" s="4"/>
      <c r="HW76" s="4"/>
      <c r="HX76" s="4"/>
      <c r="HY76" s="4"/>
      <c r="HZ76" s="4"/>
      <c r="IA76" s="4"/>
      <c r="IB76" s="4"/>
      <c r="IC76" s="4"/>
      <c r="ID76" s="4"/>
      <c r="IE76" s="4"/>
      <c r="IF76" s="4"/>
      <c r="IG76" s="4"/>
      <c r="IH76" s="4"/>
      <c r="II76" s="4"/>
      <c r="IJ76" s="4"/>
      <c r="IK76" s="4"/>
      <c r="IL76" s="4"/>
      <c r="IM76" s="4"/>
      <c r="IN76" s="4"/>
      <c r="IO76" s="4"/>
      <c r="IP76" s="4"/>
      <c r="IQ76" s="4"/>
      <c r="IR76" s="4"/>
      <c r="IS76" s="4"/>
      <c r="IT76" s="4"/>
      <c r="IU76" s="4"/>
      <c r="IV76" s="4"/>
      <c r="IW76" s="4"/>
      <c r="IX76" s="4"/>
      <c r="IY76" s="4"/>
      <c r="IZ76" s="4"/>
      <c r="JA76" s="4"/>
      <c r="JB76" s="4"/>
      <c r="JC76" s="4"/>
      <c r="JD76" s="4"/>
      <c r="JE76" s="4"/>
      <c r="JF76" s="4"/>
      <c r="JG76" s="4"/>
      <c r="JH76" s="4"/>
      <c r="JI76" s="4"/>
      <c r="JJ76" s="4"/>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c r="LT76" s="4"/>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c r="OH76" s="4"/>
      <c r="OI76" s="4"/>
      <c r="OJ76" s="4"/>
      <c r="OK76" s="4"/>
      <c r="OL76" s="4"/>
      <c r="OM76" s="4"/>
      <c r="ON76" s="4"/>
      <c r="OO76" s="4"/>
      <c r="OP76" s="4"/>
      <c r="OQ76" s="4"/>
      <c r="OR76" s="4"/>
      <c r="OS76" s="4"/>
      <c r="OT76" s="4"/>
      <c r="OU76" s="4"/>
      <c r="OV76" s="4"/>
      <c r="OW76" s="4"/>
      <c r="OX76" s="4"/>
      <c r="OY76" s="4"/>
      <c r="OZ76" s="4"/>
      <c r="PA76" s="4"/>
      <c r="PB76" s="4"/>
      <c r="PC76" s="4"/>
      <c r="PD76" s="4"/>
      <c r="PE76" s="4"/>
      <c r="PF76" s="4"/>
      <c r="PG76" s="4"/>
      <c r="PH76" s="4"/>
      <c r="PI76" s="4"/>
      <c r="PJ76" s="4"/>
      <c r="PK76" s="4"/>
      <c r="PL76" s="4"/>
      <c r="PM76" s="4"/>
      <c r="PN76" s="4"/>
      <c r="PO76" s="4"/>
      <c r="PP76" s="4"/>
      <c r="PQ76" s="4"/>
      <c r="PR76" s="4"/>
      <c r="PS76" s="4"/>
      <c r="PT76" s="4"/>
      <c r="PU76" s="4"/>
      <c r="PV76" s="4"/>
      <c r="PW76" s="4"/>
      <c r="PX76" s="4"/>
      <c r="PY76" s="4"/>
      <c r="PZ76" s="4"/>
      <c r="QA76" s="4"/>
      <c r="QB76" s="4"/>
      <c r="QC76" s="4"/>
      <c r="QD76" s="4"/>
      <c r="QE76" s="4"/>
      <c r="QF76" s="4"/>
      <c r="QG76" s="4"/>
      <c r="QH76" s="4"/>
      <c r="QI76" s="4"/>
      <c r="QJ76" s="4"/>
      <c r="QK76" s="4"/>
      <c r="QL76" s="4"/>
      <c r="QM76" s="4"/>
      <c r="QN76" s="4"/>
      <c r="QO76" s="4"/>
      <c r="QP76" s="4"/>
      <c r="QQ76" s="4"/>
      <c r="QR76" s="4"/>
      <c r="QS76" s="4"/>
      <c r="QT76" s="4"/>
      <c r="QU76" s="4"/>
      <c r="QV76" s="4"/>
      <c r="QW76" s="4"/>
      <c r="QX76" s="4"/>
      <c r="QY76" s="4"/>
      <c r="QZ76" s="4"/>
      <c r="RA76" s="4"/>
      <c r="RB76" s="4"/>
      <c r="RC76" s="4"/>
      <c r="RD76" s="4"/>
      <c r="RE76" s="4"/>
      <c r="RF76" s="4"/>
      <c r="RG76" s="4"/>
      <c r="RH76" s="4"/>
      <c r="RI76" s="4"/>
      <c r="RJ76" s="4"/>
      <c r="RK76" s="4"/>
      <c r="RL76" s="4"/>
      <c r="RM76" s="4"/>
      <c r="RN76" s="4"/>
      <c r="RO76" s="4"/>
      <c r="RP76" s="4"/>
      <c r="RQ76" s="4"/>
      <c r="RR76" s="4"/>
      <c r="RS76" s="4"/>
      <c r="RT76" s="4"/>
      <c r="RU76" s="4"/>
      <c r="RV76" s="4"/>
      <c r="RW76" s="4"/>
      <c r="RX76" s="4"/>
      <c r="RY76" s="4"/>
      <c r="RZ76" s="4"/>
      <c r="SA76" s="4"/>
      <c r="SB76" s="4"/>
      <c r="SC76" s="4"/>
      <c r="SD76" s="4"/>
      <c r="SE76" s="4"/>
      <c r="SF76" s="4"/>
      <c r="SG76" s="4"/>
      <c r="SH76" s="4"/>
      <c r="SI76" s="4"/>
      <c r="SJ76" s="4"/>
      <c r="SK76" s="4"/>
      <c r="SL76" s="4"/>
      <c r="SM76" s="4"/>
      <c r="SN76" s="4"/>
      <c r="SO76" s="4"/>
      <c r="SP76" s="4"/>
      <c r="SQ76" s="4"/>
      <c r="SR76" s="4"/>
      <c r="SS76" s="4"/>
      <c r="ST76" s="4"/>
      <c r="SU76" s="4"/>
      <c r="SV76" s="4"/>
      <c r="SW76" s="4"/>
      <c r="SX76" s="4"/>
      <c r="SY76" s="4"/>
      <c r="SZ76" s="4"/>
      <c r="TA76" s="4"/>
      <c r="TB76" s="4"/>
      <c r="TC76" s="4"/>
      <c r="TD76" s="4"/>
      <c r="TE76" s="4"/>
      <c r="TF76" s="4"/>
      <c r="TG76" s="4"/>
      <c r="TH76" s="4"/>
      <c r="TI76" s="4"/>
      <c r="TJ76" s="4"/>
      <c r="TK76" s="4"/>
      <c r="TL76" s="4"/>
      <c r="TM76" s="4"/>
      <c r="TN76" s="4"/>
      <c r="TO76" s="4"/>
      <c r="TP76" s="4"/>
      <c r="TQ76" s="4"/>
      <c r="TR76" s="4"/>
      <c r="TS76" s="4"/>
      <c r="TT76" s="4"/>
      <c r="TU76" s="4"/>
      <c r="TV76" s="4"/>
      <c r="TW76" s="4"/>
      <c r="TX76" s="4"/>
      <c r="TY76" s="4"/>
      <c r="TZ76" s="4"/>
      <c r="UA76" s="4"/>
      <c r="UB76" s="4"/>
      <c r="UC76" s="4"/>
      <c r="UD76" s="4"/>
      <c r="UE76" s="4"/>
      <c r="UF76" s="4"/>
      <c r="UG76" s="4"/>
      <c r="UH76" s="4"/>
      <c r="UI76" s="4"/>
      <c r="UJ76" s="4"/>
      <c r="UK76" s="4"/>
      <c r="UL76" s="4"/>
      <c r="UM76" s="4"/>
      <c r="UN76" s="4"/>
      <c r="UO76" s="4"/>
      <c r="UP76" s="4"/>
      <c r="UQ76" s="4"/>
      <c r="UR76" s="4"/>
      <c r="US76" s="4"/>
      <c r="UT76" s="4"/>
      <c r="UU76" s="4"/>
      <c r="UV76" s="4"/>
      <c r="UW76" s="4"/>
      <c r="UX76" s="4"/>
      <c r="UY76" s="4"/>
      <c r="UZ76" s="4"/>
      <c r="VA76" s="4"/>
      <c r="VB76" s="4"/>
      <c r="VC76" s="4"/>
      <c r="VD76" s="4"/>
      <c r="VE76" s="4"/>
      <c r="VF76" s="4"/>
      <c r="VG76" s="4"/>
      <c r="VH76" s="4"/>
      <c r="VI76" s="4"/>
      <c r="VJ76" s="4"/>
      <c r="VK76" s="4"/>
      <c r="VL76" s="4"/>
      <c r="VM76" s="4"/>
      <c r="VN76" s="4"/>
      <c r="VO76" s="4"/>
      <c r="VP76" s="4"/>
      <c r="VQ76" s="4"/>
      <c r="VR76" s="4"/>
      <c r="VS76" s="4"/>
      <c r="VT76" s="4"/>
      <c r="VU76" s="4"/>
      <c r="VV76" s="4"/>
      <c r="VW76" s="4"/>
      <c r="VX76" s="4"/>
      <c r="VY76" s="4"/>
      <c r="VZ76" s="4"/>
      <c r="WA76" s="4"/>
      <c r="WB76" s="4"/>
      <c r="WC76" s="4"/>
      <c r="WD76" s="4"/>
      <c r="WE76" s="4"/>
      <c r="WF76" s="4"/>
      <c r="WG76" s="4"/>
      <c r="WH76" s="4"/>
      <c r="WI76" s="4"/>
      <c r="WJ76" s="4"/>
      <c r="WK76" s="4"/>
      <c r="WL76" s="4"/>
      <c r="WM76" s="4"/>
      <c r="WN76" s="4"/>
      <c r="WO76" s="4"/>
      <c r="WP76" s="4"/>
      <c r="WQ76" s="4"/>
      <c r="WR76" s="4"/>
      <c r="WS76" s="4"/>
      <c r="WT76" s="4"/>
      <c r="WU76" s="4"/>
      <c r="WV76" s="4"/>
      <c r="WW76" s="4"/>
      <c r="WX76" s="4"/>
      <c r="WY76" s="4"/>
      <c r="WZ76" s="4"/>
      <c r="XA76" s="4"/>
      <c r="XB76" s="4"/>
      <c r="XC76" s="4"/>
      <c r="XD76" s="4"/>
      <c r="XE76" s="4"/>
      <c r="XF76" s="4"/>
      <c r="XG76" s="4"/>
      <c r="XH76" s="4"/>
      <c r="XI76" s="4"/>
      <c r="XJ76" s="4"/>
      <c r="XK76" s="4"/>
      <c r="XL76" s="4"/>
      <c r="XM76" s="4"/>
      <c r="XN76" s="4"/>
      <c r="XO76" s="4"/>
      <c r="XP76" s="4"/>
      <c r="XQ76" s="4"/>
      <c r="XR76" s="4"/>
      <c r="XS76" s="4"/>
      <c r="XT76" s="4"/>
      <c r="XU76" s="4"/>
      <c r="XV76" s="4"/>
      <c r="XW76" s="4"/>
      <c r="XX76" s="4"/>
      <c r="XY76" s="4"/>
      <c r="XZ76" s="4"/>
      <c r="YA76" s="4"/>
      <c r="YB76" s="4"/>
      <c r="YC76" s="4"/>
      <c r="YD76" s="4"/>
      <c r="YE76" s="4"/>
      <c r="YF76" s="4"/>
      <c r="YG76" s="4"/>
      <c r="YH76" s="4"/>
      <c r="YI76" s="4"/>
      <c r="YJ76" s="4"/>
      <c r="YK76" s="4"/>
      <c r="YL76" s="4"/>
      <c r="YM76" s="4"/>
      <c r="YN76" s="4"/>
      <c r="YO76" s="4"/>
      <c r="YP76" s="4"/>
      <c r="YQ76" s="4"/>
      <c r="YR76" s="4"/>
      <c r="YS76" s="4"/>
      <c r="YT76" s="4"/>
      <c r="YU76" s="4"/>
      <c r="YV76" s="4"/>
      <c r="YW76" s="4"/>
      <c r="YX76" s="4"/>
      <c r="YY76" s="4"/>
      <c r="YZ76" s="4"/>
      <c r="ZA76" s="4"/>
      <c r="ZB76" s="4"/>
      <c r="ZC76" s="4"/>
      <c r="ZD76" s="4"/>
      <c r="ZE76" s="4"/>
      <c r="ZF76" s="4"/>
      <c r="ZG76" s="4"/>
      <c r="ZH76" s="4"/>
      <c r="ZI76" s="4"/>
      <c r="ZJ76" s="4"/>
      <c r="ZK76" s="4"/>
      <c r="ZL76" s="4"/>
      <c r="ZM76" s="4"/>
      <c r="ZN76" s="4"/>
      <c r="ZO76" s="4"/>
      <c r="ZP76" s="4"/>
      <c r="ZQ76" s="4"/>
      <c r="ZR76" s="4"/>
      <c r="ZS76" s="4"/>
      <c r="ZT76" s="4"/>
      <c r="ZU76" s="4"/>
      <c r="ZV76" s="4"/>
      <c r="ZW76" s="4"/>
      <c r="ZX76" s="4"/>
      <c r="ZY76" s="4"/>
      <c r="ZZ76" s="4"/>
      <c r="AAA76" s="4"/>
      <c r="AAB76" s="4"/>
      <c r="AAC76" s="4"/>
      <c r="AAD76" s="4"/>
      <c r="AAE76" s="4"/>
      <c r="AAF76" s="4"/>
      <c r="AAG76" s="4"/>
      <c r="AAH76" s="4"/>
      <c r="AAI76" s="4"/>
      <c r="AAJ76" s="4"/>
      <c r="AAK76" s="4"/>
      <c r="AAL76" s="4"/>
      <c r="AAM76" s="4"/>
      <c r="AAN76" s="4"/>
      <c r="AAO76" s="4"/>
      <c r="AAP76" s="4"/>
      <c r="AAQ76" s="4"/>
      <c r="AAR76" s="4"/>
      <c r="AAS76" s="4"/>
      <c r="AAT76" s="4"/>
      <c r="AAU76" s="4"/>
      <c r="AAV76" s="4"/>
      <c r="AAW76" s="4"/>
      <c r="AAX76" s="4"/>
      <c r="AAY76" s="4"/>
      <c r="AAZ76" s="4"/>
      <c r="ABA76" s="4"/>
      <c r="ABB76" s="4"/>
      <c r="ABC76" s="4"/>
      <c r="ABD76" s="4"/>
      <c r="ABE76" s="4"/>
      <c r="ABF76" s="4"/>
      <c r="ABG76" s="4"/>
      <c r="ABH76" s="4"/>
      <c r="ABI76" s="4"/>
      <c r="ABJ76" s="4"/>
      <c r="ABK76" s="4"/>
      <c r="ABL76" s="4"/>
      <c r="ABM76" s="4"/>
      <c r="ABN76" s="4"/>
      <c r="ABO76" s="4"/>
      <c r="ABP76" s="4"/>
      <c r="ABQ76" s="4"/>
      <c r="ABR76" s="4"/>
      <c r="ABS76" s="4"/>
      <c r="ABT76" s="4"/>
      <c r="ABU76" s="4"/>
    </row>
    <row r="77" spans="1:749" s="13" customFormat="1" ht="15" customHeight="1" collapsed="1" x14ac:dyDescent="0.2">
      <c r="A77" s="4"/>
      <c r="B77" s="4"/>
      <c r="C77" s="4"/>
      <c r="D77" s="4"/>
      <c r="E77" s="161"/>
      <c r="F77" s="189"/>
      <c r="G77" s="189"/>
      <c r="H77" s="173"/>
      <c r="I77" s="225"/>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c r="JF77" s="4"/>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c r="KN77" s="4"/>
      <c r="KO77" s="4"/>
      <c r="KP77" s="4"/>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c r="OH77" s="4"/>
      <c r="OI77" s="4"/>
      <c r="OJ77" s="4"/>
      <c r="OK77" s="4"/>
      <c r="OL77" s="4"/>
      <c r="OM77" s="4"/>
      <c r="ON77" s="4"/>
      <c r="OO77" s="4"/>
      <c r="OP77" s="4"/>
      <c r="OQ77" s="4"/>
      <c r="OR77" s="4"/>
      <c r="OS77" s="4"/>
      <c r="OT77" s="4"/>
      <c r="OU77" s="4"/>
      <c r="OV77" s="4"/>
      <c r="OW77" s="4"/>
      <c r="OX77" s="4"/>
      <c r="OY77" s="4"/>
      <c r="OZ77" s="4"/>
      <c r="PA77" s="4"/>
      <c r="PB77" s="4"/>
      <c r="PC77" s="4"/>
      <c r="PD77" s="4"/>
      <c r="PE77" s="4"/>
      <c r="PF77" s="4"/>
      <c r="PG77" s="4"/>
      <c r="PH77" s="4"/>
      <c r="PI77" s="4"/>
      <c r="PJ77" s="4"/>
      <c r="PK77" s="4"/>
      <c r="PL77" s="4"/>
      <c r="PM77" s="4"/>
      <c r="PN77" s="4"/>
      <c r="PO77" s="4"/>
      <c r="PP77" s="4"/>
      <c r="PQ77" s="4"/>
      <c r="PR77" s="4"/>
      <c r="PS77" s="4"/>
      <c r="PT77" s="4"/>
      <c r="PU77" s="4"/>
      <c r="PV77" s="4"/>
      <c r="PW77" s="4"/>
      <c r="PX77" s="4"/>
      <c r="PY77" s="4"/>
      <c r="PZ77" s="4"/>
      <c r="QA77" s="4"/>
      <c r="QB77" s="4"/>
      <c r="QC77" s="4"/>
      <c r="QD77" s="4"/>
      <c r="QE77" s="4"/>
      <c r="QF77" s="4"/>
      <c r="QG77" s="4"/>
      <c r="QH77" s="4"/>
      <c r="QI77" s="4"/>
      <c r="QJ77" s="4"/>
      <c r="QK77" s="4"/>
      <c r="QL77" s="4"/>
      <c r="QM77" s="4"/>
      <c r="QN77" s="4"/>
      <c r="QO77" s="4"/>
      <c r="QP77" s="4"/>
      <c r="QQ77" s="4"/>
      <c r="QR77" s="4"/>
      <c r="QS77" s="4"/>
      <c r="QT77" s="4"/>
      <c r="QU77" s="4"/>
      <c r="QV77" s="4"/>
      <c r="QW77" s="4"/>
      <c r="QX77" s="4"/>
      <c r="QY77" s="4"/>
      <c r="QZ77" s="4"/>
      <c r="RA77" s="4"/>
      <c r="RB77" s="4"/>
      <c r="RC77" s="4"/>
      <c r="RD77" s="4"/>
      <c r="RE77" s="4"/>
      <c r="RF77" s="4"/>
      <c r="RG77" s="4"/>
      <c r="RH77" s="4"/>
      <c r="RI77" s="4"/>
      <c r="RJ77" s="4"/>
      <c r="RK77" s="4"/>
      <c r="RL77" s="4"/>
      <c r="RM77" s="4"/>
      <c r="RN77" s="4"/>
      <c r="RO77" s="4"/>
      <c r="RP77" s="4"/>
      <c r="RQ77" s="4"/>
      <c r="RR77" s="4"/>
      <c r="RS77" s="4"/>
      <c r="RT77" s="4"/>
      <c r="RU77" s="4"/>
      <c r="RV77" s="4"/>
      <c r="RW77" s="4"/>
      <c r="RX77" s="4"/>
      <c r="RY77" s="4"/>
      <c r="RZ77" s="4"/>
      <c r="SA77" s="4"/>
      <c r="SB77" s="4"/>
      <c r="SC77" s="4"/>
      <c r="SD77" s="4"/>
      <c r="SE77" s="4"/>
      <c r="SF77" s="4"/>
      <c r="SG77" s="4"/>
      <c r="SH77" s="4"/>
      <c r="SI77" s="4"/>
      <c r="SJ77" s="4"/>
      <c r="SK77" s="4"/>
      <c r="SL77" s="4"/>
      <c r="SM77" s="4"/>
      <c r="SN77" s="4"/>
      <c r="SO77" s="4"/>
      <c r="SP77" s="4"/>
      <c r="SQ77" s="4"/>
      <c r="SR77" s="4"/>
      <c r="SS77" s="4"/>
      <c r="ST77" s="4"/>
      <c r="SU77" s="4"/>
      <c r="SV77" s="4"/>
      <c r="SW77" s="4"/>
      <c r="SX77" s="4"/>
      <c r="SY77" s="4"/>
      <c r="SZ77" s="4"/>
      <c r="TA77" s="4"/>
      <c r="TB77" s="4"/>
      <c r="TC77" s="4"/>
      <c r="TD77" s="4"/>
      <c r="TE77" s="4"/>
      <c r="TF77" s="4"/>
      <c r="TG77" s="4"/>
      <c r="TH77" s="4"/>
      <c r="TI77" s="4"/>
      <c r="TJ77" s="4"/>
      <c r="TK77" s="4"/>
      <c r="TL77" s="4"/>
      <c r="TM77" s="4"/>
      <c r="TN77" s="4"/>
      <c r="TO77" s="4"/>
      <c r="TP77" s="4"/>
      <c r="TQ77" s="4"/>
      <c r="TR77" s="4"/>
      <c r="TS77" s="4"/>
      <c r="TT77" s="4"/>
      <c r="TU77" s="4"/>
      <c r="TV77" s="4"/>
      <c r="TW77" s="4"/>
      <c r="TX77" s="4"/>
      <c r="TY77" s="4"/>
      <c r="TZ77" s="4"/>
      <c r="UA77" s="4"/>
      <c r="UB77" s="4"/>
      <c r="UC77" s="4"/>
      <c r="UD77" s="4"/>
      <c r="UE77" s="4"/>
      <c r="UF77" s="4"/>
      <c r="UG77" s="4"/>
      <c r="UH77" s="4"/>
      <c r="UI77" s="4"/>
      <c r="UJ77" s="4"/>
      <c r="UK77" s="4"/>
      <c r="UL77" s="4"/>
      <c r="UM77" s="4"/>
      <c r="UN77" s="4"/>
      <c r="UO77" s="4"/>
      <c r="UP77" s="4"/>
      <c r="UQ77" s="4"/>
      <c r="UR77" s="4"/>
      <c r="US77" s="4"/>
      <c r="UT77" s="4"/>
      <c r="UU77" s="4"/>
      <c r="UV77" s="4"/>
      <c r="UW77" s="4"/>
      <c r="UX77" s="4"/>
      <c r="UY77" s="4"/>
      <c r="UZ77" s="4"/>
      <c r="VA77" s="4"/>
      <c r="VB77" s="4"/>
      <c r="VC77" s="4"/>
      <c r="VD77" s="4"/>
      <c r="VE77" s="4"/>
      <c r="VF77" s="4"/>
      <c r="VG77" s="4"/>
      <c r="VH77" s="4"/>
      <c r="VI77" s="4"/>
      <c r="VJ77" s="4"/>
      <c r="VK77" s="4"/>
      <c r="VL77" s="4"/>
      <c r="VM77" s="4"/>
      <c r="VN77" s="4"/>
      <c r="VO77" s="4"/>
      <c r="VP77" s="4"/>
      <c r="VQ77" s="4"/>
      <c r="VR77" s="4"/>
      <c r="VS77" s="4"/>
      <c r="VT77" s="4"/>
      <c r="VU77" s="4"/>
      <c r="VV77" s="4"/>
      <c r="VW77" s="4"/>
      <c r="VX77" s="4"/>
      <c r="VY77" s="4"/>
      <c r="VZ77" s="4"/>
      <c r="WA77" s="4"/>
      <c r="WB77" s="4"/>
      <c r="WC77" s="4"/>
      <c r="WD77" s="4"/>
      <c r="WE77" s="4"/>
      <c r="WF77" s="4"/>
      <c r="WG77" s="4"/>
      <c r="WH77" s="4"/>
      <c r="WI77" s="4"/>
      <c r="WJ77" s="4"/>
      <c r="WK77" s="4"/>
      <c r="WL77" s="4"/>
      <c r="WM77" s="4"/>
      <c r="WN77" s="4"/>
      <c r="WO77" s="4"/>
      <c r="WP77" s="4"/>
      <c r="WQ77" s="4"/>
      <c r="WR77" s="4"/>
      <c r="WS77" s="4"/>
      <c r="WT77" s="4"/>
      <c r="WU77" s="4"/>
      <c r="WV77" s="4"/>
      <c r="WW77" s="4"/>
      <c r="WX77" s="4"/>
      <c r="WY77" s="4"/>
      <c r="WZ77" s="4"/>
      <c r="XA77" s="4"/>
      <c r="XB77" s="4"/>
      <c r="XC77" s="4"/>
      <c r="XD77" s="4"/>
      <c r="XE77" s="4"/>
      <c r="XF77" s="4"/>
      <c r="XG77" s="4"/>
      <c r="XH77" s="4"/>
      <c r="XI77" s="4"/>
      <c r="XJ77" s="4"/>
      <c r="XK77" s="4"/>
      <c r="XL77" s="4"/>
      <c r="XM77" s="4"/>
      <c r="XN77" s="4"/>
      <c r="XO77" s="4"/>
      <c r="XP77" s="4"/>
      <c r="XQ77" s="4"/>
      <c r="XR77" s="4"/>
      <c r="XS77" s="4"/>
      <c r="XT77" s="4"/>
      <c r="XU77" s="4"/>
      <c r="XV77" s="4"/>
      <c r="XW77" s="4"/>
      <c r="XX77" s="4"/>
      <c r="XY77" s="4"/>
      <c r="XZ77" s="4"/>
      <c r="YA77" s="4"/>
      <c r="YB77" s="4"/>
      <c r="YC77" s="4"/>
      <c r="YD77" s="4"/>
      <c r="YE77" s="4"/>
      <c r="YF77" s="4"/>
      <c r="YG77" s="4"/>
      <c r="YH77" s="4"/>
      <c r="YI77" s="4"/>
      <c r="YJ77" s="4"/>
      <c r="YK77" s="4"/>
      <c r="YL77" s="4"/>
      <c r="YM77" s="4"/>
      <c r="YN77" s="4"/>
      <c r="YO77" s="4"/>
      <c r="YP77" s="4"/>
      <c r="YQ77" s="4"/>
      <c r="YR77" s="4"/>
      <c r="YS77" s="4"/>
      <c r="YT77" s="4"/>
      <c r="YU77" s="4"/>
      <c r="YV77" s="4"/>
      <c r="YW77" s="4"/>
      <c r="YX77" s="4"/>
      <c r="YY77" s="4"/>
      <c r="YZ77" s="4"/>
      <c r="ZA77" s="4"/>
      <c r="ZB77" s="4"/>
      <c r="ZC77" s="4"/>
      <c r="ZD77" s="4"/>
      <c r="ZE77" s="4"/>
      <c r="ZF77" s="4"/>
      <c r="ZG77" s="4"/>
      <c r="ZH77" s="4"/>
      <c r="ZI77" s="4"/>
      <c r="ZJ77" s="4"/>
      <c r="ZK77" s="4"/>
      <c r="ZL77" s="4"/>
      <c r="ZM77" s="4"/>
      <c r="ZN77" s="4"/>
      <c r="ZO77" s="4"/>
      <c r="ZP77" s="4"/>
      <c r="ZQ77" s="4"/>
      <c r="ZR77" s="4"/>
      <c r="ZS77" s="4"/>
      <c r="ZT77" s="4"/>
      <c r="ZU77" s="4"/>
      <c r="ZV77" s="4"/>
      <c r="ZW77" s="4"/>
      <c r="ZX77" s="4"/>
      <c r="ZY77" s="4"/>
      <c r="ZZ77" s="4"/>
      <c r="AAA77" s="4"/>
      <c r="AAB77" s="4"/>
      <c r="AAC77" s="4"/>
      <c r="AAD77" s="4"/>
      <c r="AAE77" s="4"/>
      <c r="AAF77" s="4"/>
      <c r="AAG77" s="4"/>
      <c r="AAH77" s="4"/>
      <c r="AAI77" s="4"/>
      <c r="AAJ77" s="4"/>
      <c r="AAK77" s="4"/>
      <c r="AAL77" s="4"/>
      <c r="AAM77" s="4"/>
      <c r="AAN77" s="4"/>
      <c r="AAO77" s="4"/>
      <c r="AAP77" s="4"/>
      <c r="AAQ77" s="4"/>
      <c r="AAR77" s="4"/>
      <c r="AAS77" s="4"/>
      <c r="AAT77" s="4"/>
      <c r="AAU77" s="4"/>
      <c r="AAV77" s="4"/>
      <c r="AAW77" s="4"/>
      <c r="AAX77" s="4"/>
      <c r="AAY77" s="4"/>
      <c r="AAZ77" s="4"/>
      <c r="ABA77" s="4"/>
      <c r="ABB77" s="4"/>
      <c r="ABC77" s="4"/>
      <c r="ABD77" s="4"/>
      <c r="ABE77" s="4"/>
      <c r="ABF77" s="4"/>
      <c r="ABG77" s="4"/>
      <c r="ABH77" s="4"/>
      <c r="ABI77" s="4"/>
      <c r="ABJ77" s="4"/>
      <c r="ABK77" s="4"/>
      <c r="ABL77" s="4"/>
      <c r="ABM77" s="4"/>
      <c r="ABN77" s="4"/>
      <c r="ABO77" s="4"/>
      <c r="ABP77" s="4"/>
      <c r="ABQ77" s="4"/>
      <c r="ABR77" s="4"/>
      <c r="ABS77" s="4"/>
      <c r="ABT77" s="4"/>
      <c r="ABU77" s="4"/>
    </row>
    <row r="78" spans="1:749" s="13" customFormat="1" ht="15" customHeight="1" x14ac:dyDescent="0.2">
      <c r="A78" s="19" t="s">
        <v>256</v>
      </c>
      <c r="B78" s="19" t="s">
        <v>39</v>
      </c>
      <c r="C78" s="4"/>
      <c r="D78" s="4"/>
      <c r="E78" s="161"/>
      <c r="F78" s="189"/>
      <c r="G78" s="189"/>
      <c r="H78" s="173"/>
      <c r="I78" s="225"/>
      <c r="J78" s="312"/>
      <c r="K78" s="312"/>
      <c r="L78" s="313"/>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c r="GK78" s="4"/>
      <c r="GL78" s="4"/>
      <c r="GM78" s="4"/>
      <c r="GN78" s="4"/>
      <c r="GO78" s="4"/>
      <c r="GP78" s="4"/>
      <c r="GQ78" s="4"/>
      <c r="GR78" s="4"/>
      <c r="GS78" s="4"/>
      <c r="GT78" s="4"/>
      <c r="GU78" s="4"/>
      <c r="GV78" s="4"/>
      <c r="GW78" s="4"/>
      <c r="GX78" s="4"/>
      <c r="GY78" s="4"/>
      <c r="GZ78" s="4"/>
      <c r="HA78" s="4"/>
      <c r="HB78" s="4"/>
      <c r="HC78" s="4"/>
      <c r="HD78" s="4"/>
      <c r="HE78" s="4"/>
      <c r="HF78" s="4"/>
      <c r="HG78" s="4"/>
      <c r="HH78" s="4"/>
      <c r="HI78" s="4"/>
      <c r="HJ78" s="4"/>
      <c r="HK78" s="4"/>
      <c r="HL78" s="4"/>
      <c r="HM78" s="4"/>
      <c r="HN78" s="4"/>
      <c r="HO78" s="4"/>
      <c r="HP78" s="4"/>
      <c r="HQ78" s="4"/>
      <c r="HR78" s="4"/>
      <c r="HS78" s="4"/>
      <c r="HT78" s="4"/>
      <c r="HU78" s="4"/>
      <c r="HV78" s="4"/>
      <c r="HW78" s="4"/>
      <c r="HX78" s="4"/>
      <c r="HY78" s="4"/>
      <c r="HZ78" s="4"/>
      <c r="IA78" s="4"/>
      <c r="IB78" s="4"/>
      <c r="IC78" s="4"/>
      <c r="ID78" s="4"/>
      <c r="IE78" s="4"/>
      <c r="IF78" s="4"/>
      <c r="IG78" s="4"/>
      <c r="IH78" s="4"/>
      <c r="II78" s="4"/>
      <c r="IJ78" s="4"/>
      <c r="IK78" s="4"/>
      <c r="IL78" s="4"/>
      <c r="IM78" s="4"/>
      <c r="IN78" s="4"/>
      <c r="IO78" s="4"/>
      <c r="IP78" s="4"/>
      <c r="IQ78" s="4"/>
      <c r="IR78" s="4"/>
      <c r="IS78" s="4"/>
      <c r="IT78" s="4"/>
      <c r="IU78" s="4"/>
      <c r="IV78" s="4"/>
      <c r="IW78" s="4"/>
      <c r="IX78" s="4"/>
      <c r="IY78" s="4"/>
      <c r="IZ78" s="4"/>
      <c r="JA78" s="4"/>
      <c r="JB78" s="4"/>
      <c r="JC78" s="4"/>
      <c r="JD78" s="4"/>
      <c r="JE78" s="4"/>
      <c r="JF78" s="4"/>
      <c r="JG78" s="4"/>
      <c r="JH78" s="4"/>
      <c r="JI78" s="4"/>
      <c r="JJ78" s="4"/>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c r="LT78" s="4"/>
      <c r="LU78" s="4"/>
      <c r="LV78" s="4"/>
      <c r="LW78" s="4"/>
      <c r="LX78" s="4"/>
      <c r="LY78" s="4"/>
      <c r="LZ78" s="4"/>
      <c r="MA78" s="4"/>
      <c r="MB78" s="4"/>
      <c r="MC78" s="4"/>
      <c r="MD78" s="4"/>
      <c r="ME78" s="4"/>
      <c r="MF78" s="4"/>
      <c r="MG78" s="4"/>
      <c r="MH78" s="4"/>
      <c r="MI78" s="4"/>
      <c r="MJ78" s="4"/>
      <c r="MK78" s="4"/>
      <c r="ML78" s="4"/>
      <c r="MM78" s="4"/>
      <c r="MN78" s="4"/>
      <c r="MO78" s="4"/>
      <c r="MP78" s="4"/>
      <c r="MQ78" s="4"/>
      <c r="MR78" s="4"/>
      <c r="MS78" s="4"/>
      <c r="MT78" s="4"/>
      <c r="MU78" s="4"/>
      <c r="MV78" s="4"/>
      <c r="MW78" s="4"/>
      <c r="MX78" s="4"/>
      <c r="MY78" s="4"/>
      <c r="MZ78" s="4"/>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c r="OH78" s="4"/>
      <c r="OI78" s="4"/>
      <c r="OJ78" s="4"/>
      <c r="OK78" s="4"/>
      <c r="OL78" s="4"/>
      <c r="OM78" s="4"/>
      <c r="ON78" s="4"/>
      <c r="OO78" s="4"/>
      <c r="OP78" s="4"/>
      <c r="OQ78" s="4"/>
      <c r="OR78" s="4"/>
      <c r="OS78" s="4"/>
      <c r="OT78" s="4"/>
      <c r="OU78" s="4"/>
      <c r="OV78" s="4"/>
      <c r="OW78" s="4"/>
      <c r="OX78" s="4"/>
      <c r="OY78" s="4"/>
      <c r="OZ78" s="4"/>
      <c r="PA78" s="4"/>
      <c r="PB78" s="4"/>
      <c r="PC78" s="4"/>
      <c r="PD78" s="4"/>
      <c r="PE78" s="4"/>
      <c r="PF78" s="4"/>
      <c r="PG78" s="4"/>
      <c r="PH78" s="4"/>
      <c r="PI78" s="4"/>
      <c r="PJ78" s="4"/>
      <c r="PK78" s="4"/>
      <c r="PL78" s="4"/>
      <c r="PM78" s="4"/>
      <c r="PN78" s="4"/>
      <c r="PO78" s="4"/>
      <c r="PP78" s="4"/>
      <c r="PQ78" s="4"/>
      <c r="PR78" s="4"/>
      <c r="PS78" s="4"/>
      <c r="PT78" s="4"/>
      <c r="PU78" s="4"/>
      <c r="PV78" s="4"/>
      <c r="PW78" s="4"/>
      <c r="PX78" s="4"/>
      <c r="PY78" s="4"/>
      <c r="PZ78" s="4"/>
      <c r="QA78" s="4"/>
      <c r="QB78" s="4"/>
      <c r="QC78" s="4"/>
      <c r="QD78" s="4"/>
      <c r="QE78" s="4"/>
      <c r="QF78" s="4"/>
      <c r="QG78" s="4"/>
      <c r="QH78" s="4"/>
      <c r="QI78" s="4"/>
      <c r="QJ78" s="4"/>
      <c r="QK78" s="4"/>
      <c r="QL78" s="4"/>
      <c r="QM78" s="4"/>
      <c r="QN78" s="4"/>
      <c r="QO78" s="4"/>
      <c r="QP78" s="4"/>
      <c r="QQ78" s="4"/>
      <c r="QR78" s="4"/>
      <c r="QS78" s="4"/>
      <c r="QT78" s="4"/>
      <c r="QU78" s="4"/>
      <c r="QV78" s="4"/>
      <c r="QW78" s="4"/>
      <c r="QX78" s="4"/>
      <c r="QY78" s="4"/>
      <c r="QZ78" s="4"/>
      <c r="RA78" s="4"/>
      <c r="RB78" s="4"/>
      <c r="RC78" s="4"/>
      <c r="RD78" s="4"/>
      <c r="RE78" s="4"/>
      <c r="RF78" s="4"/>
      <c r="RG78" s="4"/>
      <c r="RH78" s="4"/>
      <c r="RI78" s="4"/>
      <c r="RJ78" s="4"/>
      <c r="RK78" s="4"/>
      <c r="RL78" s="4"/>
      <c r="RM78" s="4"/>
      <c r="RN78" s="4"/>
      <c r="RO78" s="4"/>
      <c r="RP78" s="4"/>
      <c r="RQ78" s="4"/>
      <c r="RR78" s="4"/>
      <c r="RS78" s="4"/>
      <c r="RT78" s="4"/>
      <c r="RU78" s="4"/>
      <c r="RV78" s="4"/>
      <c r="RW78" s="4"/>
      <c r="RX78" s="4"/>
      <c r="RY78" s="4"/>
      <c r="RZ78" s="4"/>
      <c r="SA78" s="4"/>
      <c r="SB78" s="4"/>
      <c r="SC78" s="4"/>
      <c r="SD78" s="4"/>
      <c r="SE78" s="4"/>
      <c r="SF78" s="4"/>
      <c r="SG78" s="4"/>
      <c r="SH78" s="4"/>
      <c r="SI78" s="4"/>
      <c r="SJ78" s="4"/>
      <c r="SK78" s="4"/>
      <c r="SL78" s="4"/>
      <c r="SM78" s="4"/>
      <c r="SN78" s="4"/>
      <c r="SO78" s="4"/>
      <c r="SP78" s="4"/>
      <c r="SQ78" s="4"/>
      <c r="SR78" s="4"/>
      <c r="SS78" s="4"/>
      <c r="ST78" s="4"/>
      <c r="SU78" s="4"/>
      <c r="SV78" s="4"/>
      <c r="SW78" s="4"/>
      <c r="SX78" s="4"/>
      <c r="SY78" s="4"/>
      <c r="SZ78" s="4"/>
      <c r="TA78" s="4"/>
      <c r="TB78" s="4"/>
      <c r="TC78" s="4"/>
      <c r="TD78" s="4"/>
      <c r="TE78" s="4"/>
      <c r="TF78" s="4"/>
      <c r="TG78" s="4"/>
      <c r="TH78" s="4"/>
      <c r="TI78" s="4"/>
      <c r="TJ78" s="4"/>
      <c r="TK78" s="4"/>
      <c r="TL78" s="4"/>
      <c r="TM78" s="4"/>
      <c r="TN78" s="4"/>
      <c r="TO78" s="4"/>
      <c r="TP78" s="4"/>
      <c r="TQ78" s="4"/>
      <c r="TR78" s="4"/>
      <c r="TS78" s="4"/>
      <c r="TT78" s="4"/>
      <c r="TU78" s="4"/>
      <c r="TV78" s="4"/>
      <c r="TW78" s="4"/>
      <c r="TX78" s="4"/>
      <c r="TY78" s="4"/>
      <c r="TZ78" s="4"/>
      <c r="UA78" s="4"/>
      <c r="UB78" s="4"/>
      <c r="UC78" s="4"/>
      <c r="UD78" s="4"/>
      <c r="UE78" s="4"/>
      <c r="UF78" s="4"/>
      <c r="UG78" s="4"/>
      <c r="UH78" s="4"/>
      <c r="UI78" s="4"/>
      <c r="UJ78" s="4"/>
      <c r="UK78" s="4"/>
      <c r="UL78" s="4"/>
      <c r="UM78" s="4"/>
      <c r="UN78" s="4"/>
      <c r="UO78" s="4"/>
      <c r="UP78" s="4"/>
      <c r="UQ78" s="4"/>
      <c r="UR78" s="4"/>
      <c r="US78" s="4"/>
      <c r="UT78" s="4"/>
      <c r="UU78" s="4"/>
      <c r="UV78" s="4"/>
      <c r="UW78" s="4"/>
      <c r="UX78" s="4"/>
      <c r="UY78" s="4"/>
      <c r="UZ78" s="4"/>
      <c r="VA78" s="4"/>
      <c r="VB78" s="4"/>
      <c r="VC78" s="4"/>
      <c r="VD78" s="4"/>
      <c r="VE78" s="4"/>
      <c r="VF78" s="4"/>
      <c r="VG78" s="4"/>
      <c r="VH78" s="4"/>
      <c r="VI78" s="4"/>
      <c r="VJ78" s="4"/>
      <c r="VK78" s="4"/>
      <c r="VL78" s="4"/>
      <c r="VM78" s="4"/>
      <c r="VN78" s="4"/>
      <c r="VO78" s="4"/>
      <c r="VP78" s="4"/>
      <c r="VQ78" s="4"/>
      <c r="VR78" s="4"/>
      <c r="VS78" s="4"/>
      <c r="VT78" s="4"/>
      <c r="VU78" s="4"/>
      <c r="VV78" s="4"/>
      <c r="VW78" s="4"/>
      <c r="VX78" s="4"/>
      <c r="VY78" s="4"/>
      <c r="VZ78" s="4"/>
      <c r="WA78" s="4"/>
      <c r="WB78" s="4"/>
      <c r="WC78" s="4"/>
      <c r="WD78" s="4"/>
      <c r="WE78" s="4"/>
      <c r="WF78" s="4"/>
      <c r="WG78" s="4"/>
      <c r="WH78" s="4"/>
      <c r="WI78" s="4"/>
      <c r="WJ78" s="4"/>
      <c r="WK78" s="4"/>
      <c r="WL78" s="4"/>
      <c r="WM78" s="4"/>
      <c r="WN78" s="4"/>
      <c r="WO78" s="4"/>
      <c r="WP78" s="4"/>
      <c r="WQ78" s="4"/>
      <c r="WR78" s="4"/>
      <c r="WS78" s="4"/>
      <c r="WT78" s="4"/>
      <c r="WU78" s="4"/>
      <c r="WV78" s="4"/>
      <c r="WW78" s="4"/>
      <c r="WX78" s="4"/>
      <c r="WY78" s="4"/>
      <c r="WZ78" s="4"/>
      <c r="XA78" s="4"/>
      <c r="XB78" s="4"/>
      <c r="XC78" s="4"/>
      <c r="XD78" s="4"/>
      <c r="XE78" s="4"/>
      <c r="XF78" s="4"/>
      <c r="XG78" s="4"/>
      <c r="XH78" s="4"/>
      <c r="XI78" s="4"/>
      <c r="XJ78" s="4"/>
      <c r="XK78" s="4"/>
      <c r="XL78" s="4"/>
      <c r="XM78" s="4"/>
      <c r="XN78" s="4"/>
      <c r="XO78" s="4"/>
      <c r="XP78" s="4"/>
      <c r="XQ78" s="4"/>
      <c r="XR78" s="4"/>
      <c r="XS78" s="4"/>
      <c r="XT78" s="4"/>
      <c r="XU78" s="4"/>
      <c r="XV78" s="4"/>
      <c r="XW78" s="4"/>
      <c r="XX78" s="4"/>
      <c r="XY78" s="4"/>
      <c r="XZ78" s="4"/>
      <c r="YA78" s="4"/>
      <c r="YB78" s="4"/>
      <c r="YC78" s="4"/>
      <c r="YD78" s="4"/>
      <c r="YE78" s="4"/>
      <c r="YF78" s="4"/>
      <c r="YG78" s="4"/>
      <c r="YH78" s="4"/>
      <c r="YI78" s="4"/>
      <c r="YJ78" s="4"/>
      <c r="YK78" s="4"/>
      <c r="YL78" s="4"/>
      <c r="YM78" s="4"/>
      <c r="YN78" s="4"/>
      <c r="YO78" s="4"/>
      <c r="YP78" s="4"/>
      <c r="YQ78" s="4"/>
      <c r="YR78" s="4"/>
      <c r="YS78" s="4"/>
      <c r="YT78" s="4"/>
      <c r="YU78" s="4"/>
      <c r="YV78" s="4"/>
      <c r="YW78" s="4"/>
      <c r="YX78" s="4"/>
      <c r="YY78" s="4"/>
      <c r="YZ78" s="4"/>
      <c r="ZA78" s="4"/>
      <c r="ZB78" s="4"/>
      <c r="ZC78" s="4"/>
      <c r="ZD78" s="4"/>
      <c r="ZE78" s="4"/>
      <c r="ZF78" s="4"/>
      <c r="ZG78" s="4"/>
      <c r="ZH78" s="4"/>
      <c r="ZI78" s="4"/>
      <c r="ZJ78" s="4"/>
      <c r="ZK78" s="4"/>
      <c r="ZL78" s="4"/>
      <c r="ZM78" s="4"/>
      <c r="ZN78" s="4"/>
      <c r="ZO78" s="4"/>
      <c r="ZP78" s="4"/>
      <c r="ZQ78" s="4"/>
      <c r="ZR78" s="4"/>
      <c r="ZS78" s="4"/>
      <c r="ZT78" s="4"/>
      <c r="ZU78" s="4"/>
      <c r="ZV78" s="4"/>
      <c r="ZW78" s="4"/>
      <c r="ZX78" s="4"/>
      <c r="ZY78" s="4"/>
      <c r="ZZ78" s="4"/>
      <c r="AAA78" s="4"/>
      <c r="AAB78" s="4"/>
      <c r="AAC78" s="4"/>
      <c r="AAD78" s="4"/>
      <c r="AAE78" s="4"/>
      <c r="AAF78" s="4"/>
      <c r="AAG78" s="4"/>
      <c r="AAH78" s="4"/>
      <c r="AAI78" s="4"/>
      <c r="AAJ78" s="4"/>
      <c r="AAK78" s="4"/>
      <c r="AAL78" s="4"/>
      <c r="AAM78" s="4"/>
      <c r="AAN78" s="4"/>
      <c r="AAO78" s="4"/>
      <c r="AAP78" s="4"/>
      <c r="AAQ78" s="4"/>
      <c r="AAR78" s="4"/>
      <c r="AAS78" s="4"/>
      <c r="AAT78" s="4"/>
      <c r="AAU78" s="4"/>
      <c r="AAV78" s="4"/>
      <c r="AAW78" s="4"/>
      <c r="AAX78" s="4"/>
      <c r="AAY78" s="4"/>
      <c r="AAZ78" s="4"/>
      <c r="ABA78" s="4"/>
      <c r="ABB78" s="4"/>
      <c r="ABC78" s="4"/>
      <c r="ABD78" s="4"/>
      <c r="ABE78" s="4"/>
      <c r="ABF78" s="4"/>
      <c r="ABG78" s="4"/>
      <c r="ABH78" s="4"/>
      <c r="ABI78" s="4"/>
      <c r="ABJ78" s="4"/>
      <c r="ABK78" s="4"/>
      <c r="ABL78" s="4"/>
      <c r="ABM78" s="4"/>
      <c r="ABN78" s="4"/>
      <c r="ABO78" s="4"/>
      <c r="ABP78" s="4"/>
      <c r="ABQ78" s="4"/>
      <c r="ABR78" s="4"/>
      <c r="ABS78" s="4"/>
      <c r="ABT78" s="4"/>
      <c r="ABU78" s="4"/>
    </row>
    <row r="79" spans="1:749" s="13" customFormat="1" ht="30" customHeight="1" x14ac:dyDescent="0.2">
      <c r="A79" s="20" t="s">
        <v>257</v>
      </c>
      <c r="B79" s="29" t="s">
        <v>1020</v>
      </c>
      <c r="C79" s="24" t="s">
        <v>64</v>
      </c>
      <c r="D79" s="21" t="s">
        <v>121</v>
      </c>
      <c r="E79" s="377"/>
      <c r="F79" s="194" t="s">
        <v>524</v>
      </c>
      <c r="G79" s="194">
        <v>26</v>
      </c>
      <c r="H79" s="162">
        <f>_xlfn.CEILING.MATH(G79*E79)</f>
        <v>0</v>
      </c>
      <c r="I79" s="97"/>
      <c r="J79" s="312"/>
      <c r="K79" s="14"/>
      <c r="L79" s="318"/>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c r="GK79" s="4"/>
      <c r="GL79" s="4"/>
      <c r="GM79" s="4"/>
      <c r="GN79" s="4"/>
      <c r="GO79" s="4"/>
      <c r="GP79" s="4"/>
      <c r="GQ79" s="4"/>
      <c r="GR79" s="4"/>
      <c r="GS79" s="4"/>
      <c r="GT79" s="4"/>
      <c r="GU79" s="4"/>
      <c r="GV79" s="4"/>
      <c r="GW79" s="4"/>
      <c r="GX79" s="4"/>
      <c r="GY79" s="4"/>
      <c r="GZ79" s="4"/>
      <c r="HA79" s="4"/>
      <c r="HB79" s="4"/>
      <c r="HC79" s="4"/>
      <c r="HD79" s="4"/>
      <c r="HE79" s="4"/>
      <c r="HF79" s="4"/>
      <c r="HG79" s="4"/>
      <c r="HH79" s="4"/>
      <c r="HI79" s="4"/>
      <c r="HJ79" s="4"/>
      <c r="HK79" s="4"/>
      <c r="HL79" s="4"/>
      <c r="HM79" s="4"/>
      <c r="HN79" s="4"/>
      <c r="HO79" s="4"/>
      <c r="HP79" s="4"/>
      <c r="HQ79" s="4"/>
      <c r="HR79" s="4"/>
      <c r="HS79" s="4"/>
      <c r="HT79" s="4"/>
      <c r="HU79" s="4"/>
      <c r="HV79" s="4"/>
      <c r="HW79" s="4"/>
      <c r="HX79" s="4"/>
      <c r="HY79" s="4"/>
      <c r="HZ79" s="4"/>
      <c r="IA79" s="4"/>
      <c r="IB79" s="4"/>
      <c r="IC79" s="4"/>
      <c r="ID79" s="4"/>
      <c r="IE79" s="4"/>
      <c r="IF79" s="4"/>
      <c r="IG79" s="4"/>
      <c r="IH79" s="4"/>
      <c r="II79" s="4"/>
      <c r="IJ79" s="4"/>
      <c r="IK79" s="4"/>
      <c r="IL79" s="4"/>
      <c r="IM79" s="4"/>
      <c r="IN79" s="4"/>
      <c r="IO79" s="4"/>
      <c r="IP79" s="4"/>
      <c r="IQ79" s="4"/>
      <c r="IR79" s="4"/>
      <c r="IS79" s="4"/>
      <c r="IT79" s="4"/>
      <c r="IU79" s="4"/>
      <c r="IV79" s="4"/>
      <c r="IW79" s="4"/>
      <c r="IX79" s="4"/>
      <c r="IY79" s="4"/>
      <c r="IZ79" s="4"/>
      <c r="JA79" s="4"/>
      <c r="JB79" s="4"/>
      <c r="JC79" s="4"/>
      <c r="JD79" s="4"/>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c r="LT79" s="4"/>
      <c r="LU79" s="4"/>
      <c r="LV79" s="4"/>
      <c r="LW79" s="4"/>
      <c r="LX79" s="4"/>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c r="OH79" s="4"/>
      <c r="OI79" s="4"/>
      <c r="OJ79" s="4"/>
      <c r="OK79" s="4"/>
      <c r="OL79" s="4"/>
      <c r="OM79" s="4"/>
      <c r="ON79" s="4"/>
      <c r="OO79" s="4"/>
      <c r="OP79" s="4"/>
      <c r="OQ79" s="4"/>
      <c r="OR79" s="4"/>
      <c r="OS79" s="4"/>
      <c r="OT79" s="4"/>
      <c r="OU79" s="4"/>
      <c r="OV79" s="4"/>
      <c r="OW79" s="4"/>
      <c r="OX79" s="4"/>
      <c r="OY79" s="4"/>
      <c r="OZ79" s="4"/>
      <c r="PA79" s="4"/>
      <c r="PB79" s="4"/>
      <c r="PC79" s="4"/>
      <c r="PD79" s="4"/>
      <c r="PE79" s="4"/>
      <c r="PF79" s="4"/>
      <c r="PG79" s="4"/>
      <c r="PH79" s="4"/>
      <c r="PI79" s="4"/>
      <c r="PJ79" s="4"/>
      <c r="PK79" s="4"/>
      <c r="PL79" s="4"/>
      <c r="PM79" s="4"/>
      <c r="PN79" s="4"/>
      <c r="PO79" s="4"/>
      <c r="PP79" s="4"/>
      <c r="PQ79" s="4"/>
      <c r="PR79" s="4"/>
      <c r="PS79" s="4"/>
      <c r="PT79" s="4"/>
      <c r="PU79" s="4"/>
      <c r="PV79" s="4"/>
      <c r="PW79" s="4"/>
      <c r="PX79" s="4"/>
      <c r="PY79" s="4"/>
      <c r="PZ79" s="4"/>
      <c r="QA79" s="4"/>
      <c r="QB79" s="4"/>
      <c r="QC79" s="4"/>
      <c r="QD79" s="4"/>
      <c r="QE79" s="4"/>
      <c r="QF79" s="4"/>
      <c r="QG79" s="4"/>
      <c r="QH79" s="4"/>
      <c r="QI79" s="4"/>
      <c r="QJ79" s="4"/>
      <c r="QK79" s="4"/>
      <c r="QL79" s="4"/>
      <c r="QM79" s="4"/>
      <c r="QN79" s="4"/>
      <c r="QO79" s="4"/>
      <c r="QP79" s="4"/>
      <c r="QQ79" s="4"/>
      <c r="QR79" s="4"/>
      <c r="QS79" s="4"/>
      <c r="QT79" s="4"/>
      <c r="QU79" s="4"/>
      <c r="QV79" s="4"/>
      <c r="QW79" s="4"/>
      <c r="QX79" s="4"/>
      <c r="QY79" s="4"/>
      <c r="QZ79" s="4"/>
      <c r="RA79" s="4"/>
      <c r="RB79" s="4"/>
      <c r="RC79" s="4"/>
      <c r="RD79" s="4"/>
      <c r="RE79" s="4"/>
      <c r="RF79" s="4"/>
      <c r="RG79" s="4"/>
      <c r="RH79" s="4"/>
      <c r="RI79" s="4"/>
      <c r="RJ79" s="4"/>
      <c r="RK79" s="4"/>
      <c r="RL79" s="4"/>
      <c r="RM79" s="4"/>
      <c r="RN79" s="4"/>
      <c r="RO79" s="4"/>
      <c r="RP79" s="4"/>
      <c r="RQ79" s="4"/>
      <c r="RR79" s="4"/>
      <c r="RS79" s="4"/>
      <c r="RT79" s="4"/>
      <c r="RU79" s="4"/>
      <c r="RV79" s="4"/>
      <c r="RW79" s="4"/>
      <c r="RX79" s="4"/>
      <c r="RY79" s="4"/>
      <c r="RZ79" s="4"/>
      <c r="SA79" s="4"/>
      <c r="SB79" s="4"/>
      <c r="SC79" s="4"/>
      <c r="SD79" s="4"/>
      <c r="SE79" s="4"/>
      <c r="SF79" s="4"/>
      <c r="SG79" s="4"/>
      <c r="SH79" s="4"/>
      <c r="SI79" s="4"/>
      <c r="SJ79" s="4"/>
      <c r="SK79" s="4"/>
      <c r="SL79" s="4"/>
      <c r="SM79" s="4"/>
      <c r="SN79" s="4"/>
      <c r="SO79" s="4"/>
      <c r="SP79" s="4"/>
      <c r="SQ79" s="4"/>
      <c r="SR79" s="4"/>
      <c r="SS79" s="4"/>
      <c r="ST79" s="4"/>
      <c r="SU79" s="4"/>
      <c r="SV79" s="4"/>
      <c r="SW79" s="4"/>
      <c r="SX79" s="4"/>
      <c r="SY79" s="4"/>
      <c r="SZ79" s="4"/>
      <c r="TA79" s="4"/>
      <c r="TB79" s="4"/>
      <c r="TC79" s="4"/>
      <c r="TD79" s="4"/>
      <c r="TE79" s="4"/>
      <c r="TF79" s="4"/>
      <c r="TG79" s="4"/>
      <c r="TH79" s="4"/>
      <c r="TI79" s="4"/>
      <c r="TJ79" s="4"/>
      <c r="TK79" s="4"/>
      <c r="TL79" s="4"/>
      <c r="TM79" s="4"/>
      <c r="TN79" s="4"/>
      <c r="TO79" s="4"/>
      <c r="TP79" s="4"/>
      <c r="TQ79" s="4"/>
      <c r="TR79" s="4"/>
      <c r="TS79" s="4"/>
      <c r="TT79" s="4"/>
      <c r="TU79" s="4"/>
      <c r="TV79" s="4"/>
      <c r="TW79" s="4"/>
      <c r="TX79" s="4"/>
      <c r="TY79" s="4"/>
      <c r="TZ79" s="4"/>
      <c r="UA79" s="4"/>
      <c r="UB79" s="4"/>
      <c r="UC79" s="4"/>
      <c r="UD79" s="4"/>
      <c r="UE79" s="4"/>
      <c r="UF79" s="4"/>
      <c r="UG79" s="4"/>
      <c r="UH79" s="4"/>
      <c r="UI79" s="4"/>
      <c r="UJ79" s="4"/>
      <c r="UK79" s="4"/>
      <c r="UL79" s="4"/>
      <c r="UM79" s="4"/>
      <c r="UN79" s="4"/>
      <c r="UO79" s="4"/>
      <c r="UP79" s="4"/>
      <c r="UQ79" s="4"/>
      <c r="UR79" s="4"/>
      <c r="US79" s="4"/>
      <c r="UT79" s="4"/>
      <c r="UU79" s="4"/>
      <c r="UV79" s="4"/>
      <c r="UW79" s="4"/>
      <c r="UX79" s="4"/>
      <c r="UY79" s="4"/>
      <c r="UZ79" s="4"/>
      <c r="VA79" s="4"/>
      <c r="VB79" s="4"/>
      <c r="VC79" s="4"/>
      <c r="VD79" s="4"/>
      <c r="VE79" s="4"/>
      <c r="VF79" s="4"/>
      <c r="VG79" s="4"/>
      <c r="VH79" s="4"/>
      <c r="VI79" s="4"/>
      <c r="VJ79" s="4"/>
      <c r="VK79" s="4"/>
      <c r="VL79" s="4"/>
      <c r="VM79" s="4"/>
      <c r="VN79" s="4"/>
      <c r="VO79" s="4"/>
      <c r="VP79" s="4"/>
      <c r="VQ79" s="4"/>
      <c r="VR79" s="4"/>
      <c r="VS79" s="4"/>
      <c r="VT79" s="4"/>
      <c r="VU79" s="4"/>
      <c r="VV79" s="4"/>
      <c r="VW79" s="4"/>
      <c r="VX79" s="4"/>
      <c r="VY79" s="4"/>
      <c r="VZ79" s="4"/>
      <c r="WA79" s="4"/>
      <c r="WB79" s="4"/>
      <c r="WC79" s="4"/>
      <c r="WD79" s="4"/>
      <c r="WE79" s="4"/>
      <c r="WF79" s="4"/>
      <c r="WG79" s="4"/>
      <c r="WH79" s="4"/>
      <c r="WI79" s="4"/>
      <c r="WJ79" s="4"/>
      <c r="WK79" s="4"/>
      <c r="WL79" s="4"/>
      <c r="WM79" s="4"/>
      <c r="WN79" s="4"/>
      <c r="WO79" s="4"/>
      <c r="WP79" s="4"/>
      <c r="WQ79" s="4"/>
      <c r="WR79" s="4"/>
      <c r="WS79" s="4"/>
      <c r="WT79" s="4"/>
      <c r="WU79" s="4"/>
      <c r="WV79" s="4"/>
      <c r="WW79" s="4"/>
      <c r="WX79" s="4"/>
      <c r="WY79" s="4"/>
      <c r="WZ79" s="4"/>
      <c r="XA79" s="4"/>
      <c r="XB79" s="4"/>
      <c r="XC79" s="4"/>
      <c r="XD79" s="4"/>
      <c r="XE79" s="4"/>
      <c r="XF79" s="4"/>
      <c r="XG79" s="4"/>
      <c r="XH79" s="4"/>
      <c r="XI79" s="4"/>
      <c r="XJ79" s="4"/>
      <c r="XK79" s="4"/>
      <c r="XL79" s="4"/>
      <c r="XM79" s="4"/>
      <c r="XN79" s="4"/>
      <c r="XO79" s="4"/>
      <c r="XP79" s="4"/>
      <c r="XQ79" s="4"/>
      <c r="XR79" s="4"/>
      <c r="XS79" s="4"/>
      <c r="XT79" s="4"/>
      <c r="XU79" s="4"/>
      <c r="XV79" s="4"/>
      <c r="XW79" s="4"/>
      <c r="XX79" s="4"/>
      <c r="XY79" s="4"/>
      <c r="XZ79" s="4"/>
      <c r="YA79" s="4"/>
      <c r="YB79" s="4"/>
      <c r="YC79" s="4"/>
      <c r="YD79" s="4"/>
      <c r="YE79" s="4"/>
      <c r="YF79" s="4"/>
      <c r="YG79" s="4"/>
      <c r="YH79" s="4"/>
      <c r="YI79" s="4"/>
      <c r="YJ79" s="4"/>
      <c r="YK79" s="4"/>
      <c r="YL79" s="4"/>
      <c r="YM79" s="4"/>
      <c r="YN79" s="4"/>
      <c r="YO79" s="4"/>
      <c r="YP79" s="4"/>
      <c r="YQ79" s="4"/>
      <c r="YR79" s="4"/>
      <c r="YS79" s="4"/>
      <c r="YT79" s="4"/>
      <c r="YU79" s="4"/>
      <c r="YV79" s="4"/>
      <c r="YW79" s="4"/>
      <c r="YX79" s="4"/>
      <c r="YY79" s="4"/>
      <c r="YZ79" s="4"/>
      <c r="ZA79" s="4"/>
      <c r="ZB79" s="4"/>
      <c r="ZC79" s="4"/>
      <c r="ZD79" s="4"/>
      <c r="ZE79" s="4"/>
      <c r="ZF79" s="4"/>
      <c r="ZG79" s="4"/>
      <c r="ZH79" s="4"/>
      <c r="ZI79" s="4"/>
      <c r="ZJ79" s="4"/>
      <c r="ZK79" s="4"/>
      <c r="ZL79" s="4"/>
      <c r="ZM79" s="4"/>
      <c r="ZN79" s="4"/>
      <c r="ZO79" s="4"/>
      <c r="ZP79" s="4"/>
      <c r="ZQ79" s="4"/>
      <c r="ZR79" s="4"/>
      <c r="ZS79" s="4"/>
      <c r="ZT79" s="4"/>
      <c r="ZU79" s="4"/>
      <c r="ZV79" s="4"/>
      <c r="ZW79" s="4"/>
      <c r="ZX79" s="4"/>
      <c r="ZY79" s="4"/>
      <c r="ZZ79" s="4"/>
      <c r="AAA79" s="4"/>
      <c r="AAB79" s="4"/>
      <c r="AAC79" s="4"/>
      <c r="AAD79" s="4"/>
      <c r="AAE79" s="4"/>
      <c r="AAF79" s="4"/>
      <c r="AAG79" s="4"/>
      <c r="AAH79" s="4"/>
      <c r="AAI79" s="4"/>
      <c r="AAJ79" s="4"/>
      <c r="AAK79" s="4"/>
      <c r="AAL79" s="4"/>
      <c r="AAM79" s="4"/>
      <c r="AAN79" s="4"/>
      <c r="AAO79" s="4"/>
      <c r="AAP79" s="4"/>
      <c r="AAQ79" s="4"/>
      <c r="AAR79" s="4"/>
      <c r="AAS79" s="4"/>
      <c r="AAT79" s="4"/>
      <c r="AAU79" s="4"/>
      <c r="AAV79" s="4"/>
      <c r="AAW79" s="4"/>
      <c r="AAX79" s="4"/>
      <c r="AAY79" s="4"/>
      <c r="AAZ79" s="4"/>
      <c r="ABA79" s="4"/>
      <c r="ABB79" s="4"/>
      <c r="ABC79" s="4"/>
      <c r="ABD79" s="4"/>
      <c r="ABE79" s="4"/>
      <c r="ABF79" s="4"/>
      <c r="ABG79" s="4"/>
      <c r="ABH79" s="4"/>
      <c r="ABI79" s="4"/>
      <c r="ABJ79" s="4"/>
      <c r="ABK79" s="4"/>
      <c r="ABL79" s="4"/>
      <c r="ABM79" s="4"/>
      <c r="ABN79" s="4"/>
      <c r="ABO79" s="4"/>
      <c r="ABP79" s="4"/>
      <c r="ABQ79" s="4"/>
      <c r="ABR79" s="4"/>
      <c r="ABS79" s="4"/>
      <c r="ABT79" s="4"/>
      <c r="ABU79" s="4"/>
    </row>
    <row r="80" spans="1:749" s="13" customFormat="1" ht="30" customHeight="1" x14ac:dyDescent="0.2">
      <c r="A80" s="20" t="s">
        <v>258</v>
      </c>
      <c r="B80" s="29" t="s">
        <v>1021</v>
      </c>
      <c r="C80" s="24" t="s">
        <v>64</v>
      </c>
      <c r="D80" s="21" t="s">
        <v>121</v>
      </c>
      <c r="E80" s="377"/>
      <c r="F80" s="194" t="s">
        <v>524</v>
      </c>
      <c r="G80" s="194">
        <v>44</v>
      </c>
      <c r="H80" s="162">
        <f>_xlfn.CEILING.MATH(G80*E80)</f>
        <v>0</v>
      </c>
      <c r="I80" s="97"/>
      <c r="J80" s="312"/>
      <c r="K80" s="14"/>
      <c r="L80" s="318"/>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c r="GK80" s="4"/>
      <c r="GL80" s="4"/>
      <c r="GM80" s="4"/>
      <c r="GN80" s="4"/>
      <c r="GO80" s="4"/>
      <c r="GP80" s="4"/>
      <c r="GQ80" s="4"/>
      <c r="GR80" s="4"/>
      <c r="GS80" s="4"/>
      <c r="GT80" s="4"/>
      <c r="GU80" s="4"/>
      <c r="GV80" s="4"/>
      <c r="GW80" s="4"/>
      <c r="GX80" s="4"/>
      <c r="GY80" s="4"/>
      <c r="GZ80" s="4"/>
      <c r="HA80" s="4"/>
      <c r="HB80" s="4"/>
      <c r="HC80" s="4"/>
      <c r="HD80" s="4"/>
      <c r="HE80" s="4"/>
      <c r="HF80" s="4"/>
      <c r="HG80" s="4"/>
      <c r="HH80" s="4"/>
      <c r="HI80" s="4"/>
      <c r="HJ80" s="4"/>
      <c r="HK80" s="4"/>
      <c r="HL80" s="4"/>
      <c r="HM80" s="4"/>
      <c r="HN80" s="4"/>
      <c r="HO80" s="4"/>
      <c r="HP80" s="4"/>
      <c r="HQ80" s="4"/>
      <c r="HR80" s="4"/>
      <c r="HS80" s="4"/>
      <c r="HT80" s="4"/>
      <c r="HU80" s="4"/>
      <c r="HV80" s="4"/>
      <c r="HW80" s="4"/>
      <c r="HX80" s="4"/>
      <c r="HY80" s="4"/>
      <c r="HZ80" s="4"/>
      <c r="IA80" s="4"/>
      <c r="IB80" s="4"/>
      <c r="IC80" s="4"/>
      <c r="ID80" s="4"/>
      <c r="IE80" s="4"/>
      <c r="IF80" s="4"/>
      <c r="IG80" s="4"/>
      <c r="IH80" s="4"/>
      <c r="II80" s="4"/>
      <c r="IJ80" s="4"/>
      <c r="IK80" s="4"/>
      <c r="IL80" s="4"/>
      <c r="IM80" s="4"/>
      <c r="IN80" s="4"/>
      <c r="IO80" s="4"/>
      <c r="IP80" s="4"/>
      <c r="IQ80" s="4"/>
      <c r="IR80" s="4"/>
      <c r="IS80" s="4"/>
      <c r="IT80" s="4"/>
      <c r="IU80" s="4"/>
      <c r="IV80" s="4"/>
      <c r="IW80" s="4"/>
      <c r="IX80" s="4"/>
      <c r="IY80" s="4"/>
      <c r="IZ80" s="4"/>
      <c r="JA80" s="4"/>
      <c r="JB80" s="4"/>
      <c r="JC80" s="4"/>
      <c r="JD80" s="4"/>
      <c r="JE80" s="4"/>
      <c r="JF80" s="4"/>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c r="KN80" s="4"/>
      <c r="KO80" s="4"/>
      <c r="KP80" s="4"/>
      <c r="KQ80" s="4"/>
      <c r="KR80" s="4"/>
      <c r="KS80" s="4"/>
      <c r="KT80" s="4"/>
      <c r="KU80" s="4"/>
      <c r="KV80" s="4"/>
      <c r="KW80" s="4"/>
      <c r="KX80" s="4"/>
      <c r="KY80" s="4"/>
      <c r="KZ80" s="4"/>
      <c r="LA80" s="4"/>
      <c r="LB80" s="4"/>
      <c r="LC80" s="4"/>
      <c r="LD80" s="4"/>
      <c r="LE80" s="4"/>
      <c r="LF80" s="4"/>
      <c r="LG80" s="4"/>
      <c r="LH80" s="4"/>
      <c r="LI80" s="4"/>
      <c r="LJ80" s="4"/>
      <c r="LK80" s="4"/>
      <c r="LL80" s="4"/>
      <c r="LM80" s="4"/>
      <c r="LN80" s="4"/>
      <c r="LO80" s="4"/>
      <c r="LP80" s="4"/>
      <c r="LQ80" s="4"/>
      <c r="LR80" s="4"/>
      <c r="LS80" s="4"/>
      <c r="LT80" s="4"/>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c r="NB80" s="4"/>
      <c r="NC80" s="4"/>
      <c r="ND80" s="4"/>
      <c r="NE80" s="4"/>
      <c r="NF80" s="4"/>
      <c r="NG80" s="4"/>
      <c r="NH80" s="4"/>
      <c r="NI80" s="4"/>
      <c r="NJ80" s="4"/>
      <c r="NK80" s="4"/>
      <c r="NL80" s="4"/>
      <c r="NM80" s="4"/>
      <c r="NN80" s="4"/>
      <c r="NO80" s="4"/>
      <c r="NP80" s="4"/>
      <c r="NQ80" s="4"/>
      <c r="NR80" s="4"/>
      <c r="NS80" s="4"/>
      <c r="NT80" s="4"/>
      <c r="NU80" s="4"/>
      <c r="NV80" s="4"/>
      <c r="NW80" s="4"/>
      <c r="NX80" s="4"/>
      <c r="NY80" s="4"/>
      <c r="NZ80" s="4"/>
      <c r="OA80" s="4"/>
      <c r="OB80" s="4"/>
      <c r="OC80" s="4"/>
      <c r="OD80" s="4"/>
      <c r="OE80" s="4"/>
      <c r="OF80" s="4"/>
      <c r="OG80" s="4"/>
      <c r="OH80" s="4"/>
      <c r="OI80" s="4"/>
      <c r="OJ80" s="4"/>
      <c r="OK80" s="4"/>
      <c r="OL80" s="4"/>
      <c r="OM80" s="4"/>
      <c r="ON80" s="4"/>
      <c r="OO80" s="4"/>
      <c r="OP80" s="4"/>
      <c r="OQ80" s="4"/>
      <c r="OR80" s="4"/>
      <c r="OS80" s="4"/>
      <c r="OT80" s="4"/>
      <c r="OU80" s="4"/>
      <c r="OV80" s="4"/>
      <c r="OW80" s="4"/>
      <c r="OX80" s="4"/>
      <c r="OY80" s="4"/>
      <c r="OZ80" s="4"/>
      <c r="PA80" s="4"/>
      <c r="PB80" s="4"/>
      <c r="PC80" s="4"/>
      <c r="PD80" s="4"/>
      <c r="PE80" s="4"/>
      <c r="PF80" s="4"/>
      <c r="PG80" s="4"/>
      <c r="PH80" s="4"/>
      <c r="PI80" s="4"/>
      <c r="PJ80" s="4"/>
      <c r="PK80" s="4"/>
      <c r="PL80" s="4"/>
      <c r="PM80" s="4"/>
      <c r="PN80" s="4"/>
      <c r="PO80" s="4"/>
      <c r="PP80" s="4"/>
      <c r="PQ80" s="4"/>
      <c r="PR80" s="4"/>
      <c r="PS80" s="4"/>
      <c r="PT80" s="4"/>
      <c r="PU80" s="4"/>
      <c r="PV80" s="4"/>
      <c r="PW80" s="4"/>
      <c r="PX80" s="4"/>
      <c r="PY80" s="4"/>
      <c r="PZ80" s="4"/>
      <c r="QA80" s="4"/>
      <c r="QB80" s="4"/>
      <c r="QC80" s="4"/>
      <c r="QD80" s="4"/>
      <c r="QE80" s="4"/>
      <c r="QF80" s="4"/>
      <c r="QG80" s="4"/>
      <c r="QH80" s="4"/>
      <c r="QI80" s="4"/>
      <c r="QJ80" s="4"/>
      <c r="QK80" s="4"/>
      <c r="QL80" s="4"/>
      <c r="QM80" s="4"/>
      <c r="QN80" s="4"/>
      <c r="QO80" s="4"/>
      <c r="QP80" s="4"/>
      <c r="QQ80" s="4"/>
      <c r="QR80" s="4"/>
      <c r="QS80" s="4"/>
      <c r="QT80" s="4"/>
      <c r="QU80" s="4"/>
      <c r="QV80" s="4"/>
      <c r="QW80" s="4"/>
      <c r="QX80" s="4"/>
      <c r="QY80" s="4"/>
      <c r="QZ80" s="4"/>
      <c r="RA80" s="4"/>
      <c r="RB80" s="4"/>
      <c r="RC80" s="4"/>
      <c r="RD80" s="4"/>
      <c r="RE80" s="4"/>
      <c r="RF80" s="4"/>
      <c r="RG80" s="4"/>
      <c r="RH80" s="4"/>
      <c r="RI80" s="4"/>
      <c r="RJ80" s="4"/>
      <c r="RK80" s="4"/>
      <c r="RL80" s="4"/>
      <c r="RM80" s="4"/>
      <c r="RN80" s="4"/>
      <c r="RO80" s="4"/>
      <c r="RP80" s="4"/>
      <c r="RQ80" s="4"/>
      <c r="RR80" s="4"/>
      <c r="RS80" s="4"/>
      <c r="RT80" s="4"/>
      <c r="RU80" s="4"/>
      <c r="RV80" s="4"/>
      <c r="RW80" s="4"/>
      <c r="RX80" s="4"/>
      <c r="RY80" s="4"/>
      <c r="RZ80" s="4"/>
      <c r="SA80" s="4"/>
      <c r="SB80" s="4"/>
      <c r="SC80" s="4"/>
      <c r="SD80" s="4"/>
      <c r="SE80" s="4"/>
      <c r="SF80" s="4"/>
      <c r="SG80" s="4"/>
      <c r="SH80" s="4"/>
      <c r="SI80" s="4"/>
      <c r="SJ80" s="4"/>
      <c r="SK80" s="4"/>
      <c r="SL80" s="4"/>
      <c r="SM80" s="4"/>
      <c r="SN80" s="4"/>
      <c r="SO80" s="4"/>
      <c r="SP80" s="4"/>
      <c r="SQ80" s="4"/>
      <c r="SR80" s="4"/>
      <c r="SS80" s="4"/>
      <c r="ST80" s="4"/>
      <c r="SU80" s="4"/>
      <c r="SV80" s="4"/>
      <c r="SW80" s="4"/>
      <c r="SX80" s="4"/>
      <c r="SY80" s="4"/>
      <c r="SZ80" s="4"/>
      <c r="TA80" s="4"/>
      <c r="TB80" s="4"/>
      <c r="TC80" s="4"/>
      <c r="TD80" s="4"/>
      <c r="TE80" s="4"/>
      <c r="TF80" s="4"/>
      <c r="TG80" s="4"/>
      <c r="TH80" s="4"/>
      <c r="TI80" s="4"/>
      <c r="TJ80" s="4"/>
      <c r="TK80" s="4"/>
      <c r="TL80" s="4"/>
      <c r="TM80" s="4"/>
      <c r="TN80" s="4"/>
      <c r="TO80" s="4"/>
      <c r="TP80" s="4"/>
      <c r="TQ80" s="4"/>
      <c r="TR80" s="4"/>
      <c r="TS80" s="4"/>
      <c r="TT80" s="4"/>
      <c r="TU80" s="4"/>
      <c r="TV80" s="4"/>
      <c r="TW80" s="4"/>
      <c r="TX80" s="4"/>
      <c r="TY80" s="4"/>
      <c r="TZ80" s="4"/>
      <c r="UA80" s="4"/>
      <c r="UB80" s="4"/>
      <c r="UC80" s="4"/>
      <c r="UD80" s="4"/>
      <c r="UE80" s="4"/>
      <c r="UF80" s="4"/>
      <c r="UG80" s="4"/>
      <c r="UH80" s="4"/>
      <c r="UI80" s="4"/>
      <c r="UJ80" s="4"/>
      <c r="UK80" s="4"/>
      <c r="UL80" s="4"/>
      <c r="UM80" s="4"/>
      <c r="UN80" s="4"/>
      <c r="UO80" s="4"/>
      <c r="UP80" s="4"/>
      <c r="UQ80" s="4"/>
      <c r="UR80" s="4"/>
      <c r="US80" s="4"/>
      <c r="UT80" s="4"/>
      <c r="UU80" s="4"/>
      <c r="UV80" s="4"/>
      <c r="UW80" s="4"/>
      <c r="UX80" s="4"/>
      <c r="UY80" s="4"/>
      <c r="UZ80" s="4"/>
      <c r="VA80" s="4"/>
      <c r="VB80" s="4"/>
      <c r="VC80" s="4"/>
      <c r="VD80" s="4"/>
      <c r="VE80" s="4"/>
      <c r="VF80" s="4"/>
      <c r="VG80" s="4"/>
      <c r="VH80" s="4"/>
      <c r="VI80" s="4"/>
      <c r="VJ80" s="4"/>
      <c r="VK80" s="4"/>
      <c r="VL80" s="4"/>
      <c r="VM80" s="4"/>
      <c r="VN80" s="4"/>
      <c r="VO80" s="4"/>
      <c r="VP80" s="4"/>
      <c r="VQ80" s="4"/>
      <c r="VR80" s="4"/>
      <c r="VS80" s="4"/>
      <c r="VT80" s="4"/>
      <c r="VU80" s="4"/>
      <c r="VV80" s="4"/>
      <c r="VW80" s="4"/>
      <c r="VX80" s="4"/>
      <c r="VY80" s="4"/>
      <c r="VZ80" s="4"/>
      <c r="WA80" s="4"/>
      <c r="WB80" s="4"/>
      <c r="WC80" s="4"/>
      <c r="WD80" s="4"/>
      <c r="WE80" s="4"/>
      <c r="WF80" s="4"/>
      <c r="WG80" s="4"/>
      <c r="WH80" s="4"/>
      <c r="WI80" s="4"/>
      <c r="WJ80" s="4"/>
      <c r="WK80" s="4"/>
      <c r="WL80" s="4"/>
      <c r="WM80" s="4"/>
      <c r="WN80" s="4"/>
      <c r="WO80" s="4"/>
      <c r="WP80" s="4"/>
      <c r="WQ80" s="4"/>
      <c r="WR80" s="4"/>
      <c r="WS80" s="4"/>
      <c r="WT80" s="4"/>
      <c r="WU80" s="4"/>
      <c r="WV80" s="4"/>
      <c r="WW80" s="4"/>
      <c r="WX80" s="4"/>
      <c r="WY80" s="4"/>
      <c r="WZ80" s="4"/>
      <c r="XA80" s="4"/>
      <c r="XB80" s="4"/>
      <c r="XC80" s="4"/>
      <c r="XD80" s="4"/>
      <c r="XE80" s="4"/>
      <c r="XF80" s="4"/>
      <c r="XG80" s="4"/>
      <c r="XH80" s="4"/>
      <c r="XI80" s="4"/>
      <c r="XJ80" s="4"/>
      <c r="XK80" s="4"/>
      <c r="XL80" s="4"/>
      <c r="XM80" s="4"/>
      <c r="XN80" s="4"/>
      <c r="XO80" s="4"/>
      <c r="XP80" s="4"/>
      <c r="XQ80" s="4"/>
      <c r="XR80" s="4"/>
      <c r="XS80" s="4"/>
      <c r="XT80" s="4"/>
      <c r="XU80" s="4"/>
      <c r="XV80" s="4"/>
      <c r="XW80" s="4"/>
      <c r="XX80" s="4"/>
      <c r="XY80" s="4"/>
      <c r="XZ80" s="4"/>
      <c r="YA80" s="4"/>
      <c r="YB80" s="4"/>
      <c r="YC80" s="4"/>
      <c r="YD80" s="4"/>
      <c r="YE80" s="4"/>
      <c r="YF80" s="4"/>
      <c r="YG80" s="4"/>
      <c r="YH80" s="4"/>
      <c r="YI80" s="4"/>
      <c r="YJ80" s="4"/>
      <c r="YK80" s="4"/>
      <c r="YL80" s="4"/>
      <c r="YM80" s="4"/>
      <c r="YN80" s="4"/>
      <c r="YO80" s="4"/>
      <c r="YP80" s="4"/>
      <c r="YQ80" s="4"/>
      <c r="YR80" s="4"/>
      <c r="YS80" s="4"/>
      <c r="YT80" s="4"/>
      <c r="YU80" s="4"/>
      <c r="YV80" s="4"/>
      <c r="YW80" s="4"/>
      <c r="YX80" s="4"/>
      <c r="YY80" s="4"/>
      <c r="YZ80" s="4"/>
      <c r="ZA80" s="4"/>
      <c r="ZB80" s="4"/>
      <c r="ZC80" s="4"/>
      <c r="ZD80" s="4"/>
      <c r="ZE80" s="4"/>
      <c r="ZF80" s="4"/>
      <c r="ZG80" s="4"/>
      <c r="ZH80" s="4"/>
      <c r="ZI80" s="4"/>
      <c r="ZJ80" s="4"/>
      <c r="ZK80" s="4"/>
      <c r="ZL80" s="4"/>
      <c r="ZM80" s="4"/>
      <c r="ZN80" s="4"/>
      <c r="ZO80" s="4"/>
      <c r="ZP80" s="4"/>
      <c r="ZQ80" s="4"/>
      <c r="ZR80" s="4"/>
      <c r="ZS80" s="4"/>
      <c r="ZT80" s="4"/>
      <c r="ZU80" s="4"/>
      <c r="ZV80" s="4"/>
      <c r="ZW80" s="4"/>
      <c r="ZX80" s="4"/>
      <c r="ZY80" s="4"/>
      <c r="ZZ80" s="4"/>
      <c r="AAA80" s="4"/>
      <c r="AAB80" s="4"/>
      <c r="AAC80" s="4"/>
      <c r="AAD80" s="4"/>
      <c r="AAE80" s="4"/>
      <c r="AAF80" s="4"/>
      <c r="AAG80" s="4"/>
      <c r="AAH80" s="4"/>
      <c r="AAI80" s="4"/>
      <c r="AAJ80" s="4"/>
      <c r="AAK80" s="4"/>
      <c r="AAL80" s="4"/>
      <c r="AAM80" s="4"/>
      <c r="AAN80" s="4"/>
      <c r="AAO80" s="4"/>
      <c r="AAP80" s="4"/>
      <c r="AAQ80" s="4"/>
      <c r="AAR80" s="4"/>
      <c r="AAS80" s="4"/>
      <c r="AAT80" s="4"/>
      <c r="AAU80" s="4"/>
      <c r="AAV80" s="4"/>
      <c r="AAW80" s="4"/>
      <c r="AAX80" s="4"/>
      <c r="AAY80" s="4"/>
      <c r="AAZ80" s="4"/>
      <c r="ABA80" s="4"/>
      <c r="ABB80" s="4"/>
      <c r="ABC80" s="4"/>
      <c r="ABD80" s="4"/>
      <c r="ABE80" s="4"/>
      <c r="ABF80" s="4"/>
      <c r="ABG80" s="4"/>
      <c r="ABH80" s="4"/>
      <c r="ABI80" s="4"/>
      <c r="ABJ80" s="4"/>
      <c r="ABK80" s="4"/>
      <c r="ABL80" s="4"/>
      <c r="ABM80" s="4"/>
      <c r="ABN80" s="4"/>
      <c r="ABO80" s="4"/>
      <c r="ABP80" s="4"/>
      <c r="ABQ80" s="4"/>
      <c r="ABR80" s="4"/>
      <c r="ABS80" s="4"/>
      <c r="ABT80" s="4"/>
      <c r="ABU80" s="4"/>
    </row>
    <row r="81" spans="1:749" s="13" customFormat="1" ht="30" customHeight="1" x14ac:dyDescent="0.2">
      <c r="A81" s="20" t="s">
        <v>259</v>
      </c>
      <c r="B81" s="29" t="s">
        <v>1022</v>
      </c>
      <c r="C81" s="24" t="s">
        <v>64</v>
      </c>
      <c r="D81" s="21" t="s">
        <v>121</v>
      </c>
      <c r="E81" s="377"/>
      <c r="F81" s="194" t="s">
        <v>524</v>
      </c>
      <c r="G81" s="194">
        <v>55</v>
      </c>
      <c r="H81" s="162">
        <f>_xlfn.CEILING.MATH(G81*E81)</f>
        <v>0</v>
      </c>
      <c r="I81" s="97"/>
      <c r="J81" s="312"/>
      <c r="K81" s="14"/>
      <c r="L81" s="318"/>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c r="GK81" s="4"/>
      <c r="GL81" s="4"/>
      <c r="GM81" s="4"/>
      <c r="GN81" s="4"/>
      <c r="GO81" s="4"/>
      <c r="GP81" s="4"/>
      <c r="GQ81" s="4"/>
      <c r="GR81" s="4"/>
      <c r="GS81" s="4"/>
      <c r="GT81" s="4"/>
      <c r="GU81" s="4"/>
      <c r="GV81" s="4"/>
      <c r="GW81" s="4"/>
      <c r="GX81" s="4"/>
      <c r="GY81" s="4"/>
      <c r="GZ81" s="4"/>
      <c r="HA81" s="4"/>
      <c r="HB81" s="4"/>
      <c r="HC81" s="4"/>
      <c r="HD81" s="4"/>
      <c r="HE81" s="4"/>
      <c r="HF81" s="4"/>
      <c r="HG81" s="4"/>
      <c r="HH81" s="4"/>
      <c r="HI81" s="4"/>
      <c r="HJ81" s="4"/>
      <c r="HK81" s="4"/>
      <c r="HL81" s="4"/>
      <c r="HM81" s="4"/>
      <c r="HN81" s="4"/>
      <c r="HO81" s="4"/>
      <c r="HP81" s="4"/>
      <c r="HQ81" s="4"/>
      <c r="HR81" s="4"/>
      <c r="HS81" s="4"/>
      <c r="HT81" s="4"/>
      <c r="HU81" s="4"/>
      <c r="HV81" s="4"/>
      <c r="HW81" s="4"/>
      <c r="HX81" s="4"/>
      <c r="HY81" s="4"/>
      <c r="HZ81" s="4"/>
      <c r="IA81" s="4"/>
      <c r="IB81" s="4"/>
      <c r="IC81" s="4"/>
      <c r="ID81" s="4"/>
      <c r="IE81" s="4"/>
      <c r="IF81" s="4"/>
      <c r="IG81" s="4"/>
      <c r="IH81" s="4"/>
      <c r="II81" s="4"/>
      <c r="IJ81" s="4"/>
      <c r="IK81" s="4"/>
      <c r="IL81" s="4"/>
      <c r="IM81" s="4"/>
      <c r="IN81" s="4"/>
      <c r="IO81" s="4"/>
      <c r="IP81" s="4"/>
      <c r="IQ81" s="4"/>
      <c r="IR81" s="4"/>
      <c r="IS81" s="4"/>
      <c r="IT81" s="4"/>
      <c r="IU81" s="4"/>
      <c r="IV81" s="4"/>
      <c r="IW81" s="4"/>
      <c r="IX81" s="4"/>
      <c r="IY81" s="4"/>
      <c r="IZ81" s="4"/>
      <c r="JA81" s="4"/>
      <c r="JB81" s="4"/>
      <c r="JC81" s="4"/>
      <c r="JD81" s="4"/>
      <c r="JE81" s="4"/>
      <c r="JF81" s="4"/>
      <c r="JG81" s="4"/>
      <c r="JH81" s="4"/>
      <c r="JI81" s="4"/>
      <c r="JJ81" s="4"/>
      <c r="JK81" s="4"/>
      <c r="JL81" s="4"/>
      <c r="JM81" s="4"/>
      <c r="JN81" s="4"/>
      <c r="JO81" s="4"/>
      <c r="JP81" s="4"/>
      <c r="JQ81" s="4"/>
      <c r="JR81" s="4"/>
      <c r="JS81" s="4"/>
      <c r="JT81" s="4"/>
      <c r="JU81" s="4"/>
      <c r="JV81" s="4"/>
      <c r="JW81" s="4"/>
      <c r="JX81" s="4"/>
      <c r="JY81" s="4"/>
      <c r="JZ81" s="4"/>
      <c r="KA81" s="4"/>
      <c r="KB81" s="4"/>
      <c r="KC81" s="4"/>
      <c r="KD81" s="4"/>
      <c r="KE81" s="4"/>
      <c r="KF81" s="4"/>
      <c r="KG81" s="4"/>
      <c r="KH81" s="4"/>
      <c r="KI81" s="4"/>
      <c r="KJ81" s="4"/>
      <c r="KK81" s="4"/>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c r="LT81" s="4"/>
      <c r="LU81" s="4"/>
      <c r="LV81" s="4"/>
      <c r="LW81" s="4"/>
      <c r="LX81" s="4"/>
      <c r="LY81" s="4"/>
      <c r="LZ81" s="4"/>
      <c r="MA81" s="4"/>
      <c r="MB81" s="4"/>
      <c r="MC81" s="4"/>
      <c r="MD81" s="4"/>
      <c r="ME81" s="4"/>
      <c r="MF81" s="4"/>
      <c r="MG81" s="4"/>
      <c r="MH81" s="4"/>
      <c r="MI81" s="4"/>
      <c r="MJ81" s="4"/>
      <c r="MK81" s="4"/>
      <c r="ML81" s="4"/>
      <c r="MM81" s="4"/>
      <c r="MN81" s="4"/>
      <c r="MO81" s="4"/>
      <c r="MP81" s="4"/>
      <c r="MQ81" s="4"/>
      <c r="MR81" s="4"/>
      <c r="MS81" s="4"/>
      <c r="MT81" s="4"/>
      <c r="MU81" s="4"/>
      <c r="MV81" s="4"/>
      <c r="MW81" s="4"/>
      <c r="MX81" s="4"/>
      <c r="MY81" s="4"/>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c r="OH81" s="4"/>
      <c r="OI81" s="4"/>
      <c r="OJ81" s="4"/>
      <c r="OK81" s="4"/>
      <c r="OL81" s="4"/>
      <c r="OM81" s="4"/>
      <c r="ON81" s="4"/>
      <c r="OO81" s="4"/>
      <c r="OP81" s="4"/>
      <c r="OQ81" s="4"/>
      <c r="OR81" s="4"/>
      <c r="OS81" s="4"/>
      <c r="OT81" s="4"/>
      <c r="OU81" s="4"/>
      <c r="OV81" s="4"/>
      <c r="OW81" s="4"/>
      <c r="OX81" s="4"/>
      <c r="OY81" s="4"/>
      <c r="OZ81" s="4"/>
      <c r="PA81" s="4"/>
      <c r="PB81" s="4"/>
      <c r="PC81" s="4"/>
      <c r="PD81" s="4"/>
      <c r="PE81" s="4"/>
      <c r="PF81" s="4"/>
      <c r="PG81" s="4"/>
      <c r="PH81" s="4"/>
      <c r="PI81" s="4"/>
      <c r="PJ81" s="4"/>
      <c r="PK81" s="4"/>
      <c r="PL81" s="4"/>
      <c r="PM81" s="4"/>
      <c r="PN81" s="4"/>
      <c r="PO81" s="4"/>
      <c r="PP81" s="4"/>
      <c r="PQ81" s="4"/>
      <c r="PR81" s="4"/>
      <c r="PS81" s="4"/>
      <c r="PT81" s="4"/>
      <c r="PU81" s="4"/>
      <c r="PV81" s="4"/>
      <c r="PW81" s="4"/>
      <c r="PX81" s="4"/>
      <c r="PY81" s="4"/>
      <c r="PZ81" s="4"/>
      <c r="QA81" s="4"/>
      <c r="QB81" s="4"/>
      <c r="QC81" s="4"/>
      <c r="QD81" s="4"/>
      <c r="QE81" s="4"/>
      <c r="QF81" s="4"/>
      <c r="QG81" s="4"/>
      <c r="QH81" s="4"/>
      <c r="QI81" s="4"/>
      <c r="QJ81" s="4"/>
      <c r="QK81" s="4"/>
      <c r="QL81" s="4"/>
      <c r="QM81" s="4"/>
      <c r="QN81" s="4"/>
      <c r="QO81" s="4"/>
      <c r="QP81" s="4"/>
      <c r="QQ81" s="4"/>
      <c r="QR81" s="4"/>
      <c r="QS81" s="4"/>
      <c r="QT81" s="4"/>
      <c r="QU81" s="4"/>
      <c r="QV81" s="4"/>
      <c r="QW81" s="4"/>
      <c r="QX81" s="4"/>
      <c r="QY81" s="4"/>
      <c r="QZ81" s="4"/>
      <c r="RA81" s="4"/>
      <c r="RB81" s="4"/>
      <c r="RC81" s="4"/>
      <c r="RD81" s="4"/>
      <c r="RE81" s="4"/>
      <c r="RF81" s="4"/>
      <c r="RG81" s="4"/>
      <c r="RH81" s="4"/>
      <c r="RI81" s="4"/>
      <c r="RJ81" s="4"/>
      <c r="RK81" s="4"/>
      <c r="RL81" s="4"/>
      <c r="RM81" s="4"/>
      <c r="RN81" s="4"/>
      <c r="RO81" s="4"/>
      <c r="RP81" s="4"/>
      <c r="RQ81" s="4"/>
      <c r="RR81" s="4"/>
      <c r="RS81" s="4"/>
      <c r="RT81" s="4"/>
      <c r="RU81" s="4"/>
      <c r="RV81" s="4"/>
      <c r="RW81" s="4"/>
      <c r="RX81" s="4"/>
      <c r="RY81" s="4"/>
      <c r="RZ81" s="4"/>
      <c r="SA81" s="4"/>
      <c r="SB81" s="4"/>
      <c r="SC81" s="4"/>
      <c r="SD81" s="4"/>
      <c r="SE81" s="4"/>
      <c r="SF81" s="4"/>
      <c r="SG81" s="4"/>
      <c r="SH81" s="4"/>
      <c r="SI81" s="4"/>
      <c r="SJ81" s="4"/>
      <c r="SK81" s="4"/>
      <c r="SL81" s="4"/>
      <c r="SM81" s="4"/>
      <c r="SN81" s="4"/>
      <c r="SO81" s="4"/>
      <c r="SP81" s="4"/>
      <c r="SQ81" s="4"/>
      <c r="SR81" s="4"/>
      <c r="SS81" s="4"/>
      <c r="ST81" s="4"/>
      <c r="SU81" s="4"/>
      <c r="SV81" s="4"/>
      <c r="SW81" s="4"/>
      <c r="SX81" s="4"/>
      <c r="SY81" s="4"/>
      <c r="SZ81" s="4"/>
      <c r="TA81" s="4"/>
      <c r="TB81" s="4"/>
      <c r="TC81" s="4"/>
      <c r="TD81" s="4"/>
      <c r="TE81" s="4"/>
      <c r="TF81" s="4"/>
      <c r="TG81" s="4"/>
      <c r="TH81" s="4"/>
      <c r="TI81" s="4"/>
      <c r="TJ81" s="4"/>
      <c r="TK81" s="4"/>
      <c r="TL81" s="4"/>
      <c r="TM81" s="4"/>
      <c r="TN81" s="4"/>
      <c r="TO81" s="4"/>
      <c r="TP81" s="4"/>
      <c r="TQ81" s="4"/>
      <c r="TR81" s="4"/>
      <c r="TS81" s="4"/>
      <c r="TT81" s="4"/>
      <c r="TU81" s="4"/>
      <c r="TV81" s="4"/>
      <c r="TW81" s="4"/>
      <c r="TX81" s="4"/>
      <c r="TY81" s="4"/>
      <c r="TZ81" s="4"/>
      <c r="UA81" s="4"/>
      <c r="UB81" s="4"/>
      <c r="UC81" s="4"/>
      <c r="UD81" s="4"/>
      <c r="UE81" s="4"/>
      <c r="UF81" s="4"/>
      <c r="UG81" s="4"/>
      <c r="UH81" s="4"/>
      <c r="UI81" s="4"/>
      <c r="UJ81" s="4"/>
      <c r="UK81" s="4"/>
      <c r="UL81" s="4"/>
      <c r="UM81" s="4"/>
      <c r="UN81" s="4"/>
      <c r="UO81" s="4"/>
      <c r="UP81" s="4"/>
      <c r="UQ81" s="4"/>
      <c r="UR81" s="4"/>
      <c r="US81" s="4"/>
      <c r="UT81" s="4"/>
      <c r="UU81" s="4"/>
      <c r="UV81" s="4"/>
      <c r="UW81" s="4"/>
      <c r="UX81" s="4"/>
      <c r="UY81" s="4"/>
      <c r="UZ81" s="4"/>
      <c r="VA81" s="4"/>
      <c r="VB81" s="4"/>
      <c r="VC81" s="4"/>
      <c r="VD81" s="4"/>
      <c r="VE81" s="4"/>
      <c r="VF81" s="4"/>
      <c r="VG81" s="4"/>
      <c r="VH81" s="4"/>
      <c r="VI81" s="4"/>
      <c r="VJ81" s="4"/>
      <c r="VK81" s="4"/>
      <c r="VL81" s="4"/>
      <c r="VM81" s="4"/>
      <c r="VN81" s="4"/>
      <c r="VO81" s="4"/>
      <c r="VP81" s="4"/>
      <c r="VQ81" s="4"/>
      <c r="VR81" s="4"/>
      <c r="VS81" s="4"/>
      <c r="VT81" s="4"/>
      <c r="VU81" s="4"/>
      <c r="VV81" s="4"/>
      <c r="VW81" s="4"/>
      <c r="VX81" s="4"/>
      <c r="VY81" s="4"/>
      <c r="VZ81" s="4"/>
      <c r="WA81" s="4"/>
      <c r="WB81" s="4"/>
      <c r="WC81" s="4"/>
      <c r="WD81" s="4"/>
      <c r="WE81" s="4"/>
      <c r="WF81" s="4"/>
      <c r="WG81" s="4"/>
      <c r="WH81" s="4"/>
      <c r="WI81" s="4"/>
      <c r="WJ81" s="4"/>
      <c r="WK81" s="4"/>
      <c r="WL81" s="4"/>
      <c r="WM81" s="4"/>
      <c r="WN81" s="4"/>
      <c r="WO81" s="4"/>
      <c r="WP81" s="4"/>
      <c r="WQ81" s="4"/>
      <c r="WR81" s="4"/>
      <c r="WS81" s="4"/>
      <c r="WT81" s="4"/>
      <c r="WU81" s="4"/>
      <c r="WV81" s="4"/>
      <c r="WW81" s="4"/>
      <c r="WX81" s="4"/>
      <c r="WY81" s="4"/>
      <c r="WZ81" s="4"/>
      <c r="XA81" s="4"/>
      <c r="XB81" s="4"/>
      <c r="XC81" s="4"/>
      <c r="XD81" s="4"/>
      <c r="XE81" s="4"/>
      <c r="XF81" s="4"/>
      <c r="XG81" s="4"/>
      <c r="XH81" s="4"/>
      <c r="XI81" s="4"/>
      <c r="XJ81" s="4"/>
      <c r="XK81" s="4"/>
      <c r="XL81" s="4"/>
      <c r="XM81" s="4"/>
      <c r="XN81" s="4"/>
      <c r="XO81" s="4"/>
      <c r="XP81" s="4"/>
      <c r="XQ81" s="4"/>
      <c r="XR81" s="4"/>
      <c r="XS81" s="4"/>
      <c r="XT81" s="4"/>
      <c r="XU81" s="4"/>
      <c r="XV81" s="4"/>
      <c r="XW81" s="4"/>
      <c r="XX81" s="4"/>
      <c r="XY81" s="4"/>
      <c r="XZ81" s="4"/>
      <c r="YA81" s="4"/>
      <c r="YB81" s="4"/>
      <c r="YC81" s="4"/>
      <c r="YD81" s="4"/>
      <c r="YE81" s="4"/>
      <c r="YF81" s="4"/>
      <c r="YG81" s="4"/>
      <c r="YH81" s="4"/>
      <c r="YI81" s="4"/>
      <c r="YJ81" s="4"/>
      <c r="YK81" s="4"/>
      <c r="YL81" s="4"/>
      <c r="YM81" s="4"/>
      <c r="YN81" s="4"/>
      <c r="YO81" s="4"/>
      <c r="YP81" s="4"/>
      <c r="YQ81" s="4"/>
      <c r="YR81" s="4"/>
      <c r="YS81" s="4"/>
      <c r="YT81" s="4"/>
      <c r="YU81" s="4"/>
      <c r="YV81" s="4"/>
      <c r="YW81" s="4"/>
      <c r="YX81" s="4"/>
      <c r="YY81" s="4"/>
      <c r="YZ81" s="4"/>
      <c r="ZA81" s="4"/>
      <c r="ZB81" s="4"/>
      <c r="ZC81" s="4"/>
      <c r="ZD81" s="4"/>
      <c r="ZE81" s="4"/>
      <c r="ZF81" s="4"/>
      <c r="ZG81" s="4"/>
      <c r="ZH81" s="4"/>
      <c r="ZI81" s="4"/>
      <c r="ZJ81" s="4"/>
      <c r="ZK81" s="4"/>
      <c r="ZL81" s="4"/>
      <c r="ZM81" s="4"/>
      <c r="ZN81" s="4"/>
      <c r="ZO81" s="4"/>
      <c r="ZP81" s="4"/>
      <c r="ZQ81" s="4"/>
      <c r="ZR81" s="4"/>
      <c r="ZS81" s="4"/>
      <c r="ZT81" s="4"/>
      <c r="ZU81" s="4"/>
      <c r="ZV81" s="4"/>
      <c r="ZW81" s="4"/>
      <c r="ZX81" s="4"/>
      <c r="ZY81" s="4"/>
      <c r="ZZ81" s="4"/>
      <c r="AAA81" s="4"/>
      <c r="AAB81" s="4"/>
      <c r="AAC81" s="4"/>
      <c r="AAD81" s="4"/>
      <c r="AAE81" s="4"/>
      <c r="AAF81" s="4"/>
      <c r="AAG81" s="4"/>
      <c r="AAH81" s="4"/>
      <c r="AAI81" s="4"/>
      <c r="AAJ81" s="4"/>
      <c r="AAK81" s="4"/>
      <c r="AAL81" s="4"/>
      <c r="AAM81" s="4"/>
      <c r="AAN81" s="4"/>
      <c r="AAO81" s="4"/>
      <c r="AAP81" s="4"/>
      <c r="AAQ81" s="4"/>
      <c r="AAR81" s="4"/>
      <c r="AAS81" s="4"/>
      <c r="AAT81" s="4"/>
      <c r="AAU81" s="4"/>
      <c r="AAV81" s="4"/>
      <c r="AAW81" s="4"/>
      <c r="AAX81" s="4"/>
      <c r="AAY81" s="4"/>
      <c r="AAZ81" s="4"/>
      <c r="ABA81" s="4"/>
      <c r="ABB81" s="4"/>
      <c r="ABC81" s="4"/>
      <c r="ABD81" s="4"/>
      <c r="ABE81" s="4"/>
      <c r="ABF81" s="4"/>
      <c r="ABG81" s="4"/>
      <c r="ABH81" s="4"/>
      <c r="ABI81" s="4"/>
      <c r="ABJ81" s="4"/>
      <c r="ABK81" s="4"/>
      <c r="ABL81" s="4"/>
      <c r="ABM81" s="4"/>
      <c r="ABN81" s="4"/>
      <c r="ABO81" s="4"/>
      <c r="ABP81" s="4"/>
      <c r="ABQ81" s="4"/>
      <c r="ABR81" s="4"/>
      <c r="ABS81" s="4"/>
      <c r="ABT81" s="4"/>
      <c r="ABU81" s="4"/>
    </row>
    <row r="82" spans="1:749" s="13" customFormat="1" ht="30" customHeight="1" x14ac:dyDescent="0.2">
      <c r="A82" s="20" t="s">
        <v>326</v>
      </c>
      <c r="B82" s="29" t="s">
        <v>1023</v>
      </c>
      <c r="C82" s="24" t="s">
        <v>64</v>
      </c>
      <c r="D82" s="21" t="s">
        <v>121</v>
      </c>
      <c r="E82" s="158">
        <f>IF($D$12&gt;0,2,0)</f>
        <v>0</v>
      </c>
      <c r="F82" s="194" t="s">
        <v>524</v>
      </c>
      <c r="G82" s="194">
        <v>26</v>
      </c>
      <c r="H82" s="162">
        <f>_xlfn.CEILING.MATH(G82*E82)</f>
        <v>0</v>
      </c>
      <c r="I82" s="97"/>
      <c r="J82" s="312"/>
      <c r="K82" s="14"/>
      <c r="L82" s="318"/>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c r="GK82" s="4"/>
      <c r="GL82" s="4"/>
      <c r="GM82" s="4"/>
      <c r="GN82" s="4"/>
      <c r="GO82" s="4"/>
      <c r="GP82" s="4"/>
      <c r="GQ82" s="4"/>
      <c r="GR82" s="4"/>
      <c r="GS82" s="4"/>
      <c r="GT82" s="4"/>
      <c r="GU82" s="4"/>
      <c r="GV82" s="4"/>
      <c r="GW82" s="4"/>
      <c r="GX82" s="4"/>
      <c r="GY82" s="4"/>
      <c r="GZ82" s="4"/>
      <c r="HA82" s="4"/>
      <c r="HB82" s="4"/>
      <c r="HC82" s="4"/>
      <c r="HD82" s="4"/>
      <c r="HE82" s="4"/>
      <c r="HF82" s="4"/>
      <c r="HG82" s="4"/>
      <c r="HH82" s="4"/>
      <c r="HI82" s="4"/>
      <c r="HJ82" s="4"/>
      <c r="HK82" s="4"/>
      <c r="HL82" s="4"/>
      <c r="HM82" s="4"/>
      <c r="HN82" s="4"/>
      <c r="HO82" s="4"/>
      <c r="HP82" s="4"/>
      <c r="HQ82" s="4"/>
      <c r="HR82" s="4"/>
      <c r="HS82" s="4"/>
      <c r="HT82" s="4"/>
      <c r="HU82" s="4"/>
      <c r="HV82" s="4"/>
      <c r="HW82" s="4"/>
      <c r="HX82" s="4"/>
      <c r="HY82" s="4"/>
      <c r="HZ82" s="4"/>
      <c r="IA82" s="4"/>
      <c r="IB82" s="4"/>
      <c r="IC82" s="4"/>
      <c r="ID82" s="4"/>
      <c r="IE82" s="4"/>
      <c r="IF82" s="4"/>
      <c r="IG82" s="4"/>
      <c r="IH82" s="4"/>
      <c r="II82" s="4"/>
      <c r="IJ82" s="4"/>
      <c r="IK82" s="4"/>
      <c r="IL82" s="4"/>
      <c r="IM82" s="4"/>
      <c r="IN82" s="4"/>
      <c r="IO82" s="4"/>
      <c r="IP82" s="4"/>
      <c r="IQ82" s="4"/>
      <c r="IR82" s="4"/>
      <c r="IS82" s="4"/>
      <c r="IT82" s="4"/>
      <c r="IU82" s="4"/>
      <c r="IV82" s="4"/>
      <c r="IW82" s="4"/>
      <c r="IX82" s="4"/>
      <c r="IY82" s="4"/>
      <c r="IZ82" s="4"/>
      <c r="JA82" s="4"/>
      <c r="JB82" s="4"/>
      <c r="JC82" s="4"/>
      <c r="JD82" s="4"/>
      <c r="JE82" s="4"/>
      <c r="JF82" s="4"/>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c r="KN82" s="4"/>
      <c r="KO82" s="4"/>
      <c r="KP82" s="4"/>
      <c r="KQ82" s="4"/>
      <c r="KR82" s="4"/>
      <c r="KS82" s="4"/>
      <c r="KT82" s="4"/>
      <c r="KU82" s="4"/>
      <c r="KV82" s="4"/>
      <c r="KW82" s="4"/>
      <c r="KX82" s="4"/>
      <c r="KY82" s="4"/>
      <c r="KZ82" s="4"/>
      <c r="LA82" s="4"/>
      <c r="LB82" s="4"/>
      <c r="LC82" s="4"/>
      <c r="LD82" s="4"/>
      <c r="LE82" s="4"/>
      <c r="LF82" s="4"/>
      <c r="LG82" s="4"/>
      <c r="LH82" s="4"/>
      <c r="LI82" s="4"/>
      <c r="LJ82" s="4"/>
      <c r="LK82" s="4"/>
      <c r="LL82" s="4"/>
      <c r="LM82" s="4"/>
      <c r="LN82" s="4"/>
      <c r="LO82" s="4"/>
      <c r="LP82" s="4"/>
      <c r="LQ82" s="4"/>
      <c r="LR82" s="4"/>
      <c r="LS82" s="4"/>
      <c r="LT82" s="4"/>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c r="NB82" s="4"/>
      <c r="NC82" s="4"/>
      <c r="ND82" s="4"/>
      <c r="NE82" s="4"/>
      <c r="NF82" s="4"/>
      <c r="NG82" s="4"/>
      <c r="NH82" s="4"/>
      <c r="NI82" s="4"/>
      <c r="NJ82" s="4"/>
      <c r="NK82" s="4"/>
      <c r="NL82" s="4"/>
      <c r="NM82" s="4"/>
      <c r="NN82" s="4"/>
      <c r="NO82" s="4"/>
      <c r="NP82" s="4"/>
      <c r="NQ82" s="4"/>
      <c r="NR82" s="4"/>
      <c r="NS82" s="4"/>
      <c r="NT82" s="4"/>
      <c r="NU82" s="4"/>
      <c r="NV82" s="4"/>
      <c r="NW82" s="4"/>
      <c r="NX82" s="4"/>
      <c r="NY82" s="4"/>
      <c r="NZ82" s="4"/>
      <c r="OA82" s="4"/>
      <c r="OB82" s="4"/>
      <c r="OC82" s="4"/>
      <c r="OD82" s="4"/>
      <c r="OE82" s="4"/>
      <c r="OF82" s="4"/>
      <c r="OG82" s="4"/>
      <c r="OH82" s="4"/>
      <c r="OI82" s="4"/>
      <c r="OJ82" s="4"/>
      <c r="OK82" s="4"/>
      <c r="OL82" s="4"/>
      <c r="OM82" s="4"/>
      <c r="ON82" s="4"/>
      <c r="OO82" s="4"/>
      <c r="OP82" s="4"/>
      <c r="OQ82" s="4"/>
      <c r="OR82" s="4"/>
      <c r="OS82" s="4"/>
      <c r="OT82" s="4"/>
      <c r="OU82" s="4"/>
      <c r="OV82" s="4"/>
      <c r="OW82" s="4"/>
      <c r="OX82" s="4"/>
      <c r="OY82" s="4"/>
      <c r="OZ82" s="4"/>
      <c r="PA82" s="4"/>
      <c r="PB82" s="4"/>
      <c r="PC82" s="4"/>
      <c r="PD82" s="4"/>
      <c r="PE82" s="4"/>
      <c r="PF82" s="4"/>
      <c r="PG82" s="4"/>
      <c r="PH82" s="4"/>
      <c r="PI82" s="4"/>
      <c r="PJ82" s="4"/>
      <c r="PK82" s="4"/>
      <c r="PL82" s="4"/>
      <c r="PM82" s="4"/>
      <c r="PN82" s="4"/>
      <c r="PO82" s="4"/>
      <c r="PP82" s="4"/>
      <c r="PQ82" s="4"/>
      <c r="PR82" s="4"/>
      <c r="PS82" s="4"/>
      <c r="PT82" s="4"/>
      <c r="PU82" s="4"/>
      <c r="PV82" s="4"/>
      <c r="PW82" s="4"/>
      <c r="PX82" s="4"/>
      <c r="PY82" s="4"/>
      <c r="PZ82" s="4"/>
      <c r="QA82" s="4"/>
      <c r="QB82" s="4"/>
      <c r="QC82" s="4"/>
      <c r="QD82" s="4"/>
      <c r="QE82" s="4"/>
      <c r="QF82" s="4"/>
      <c r="QG82" s="4"/>
      <c r="QH82" s="4"/>
      <c r="QI82" s="4"/>
      <c r="QJ82" s="4"/>
      <c r="QK82" s="4"/>
      <c r="QL82" s="4"/>
      <c r="QM82" s="4"/>
      <c r="QN82" s="4"/>
      <c r="QO82" s="4"/>
      <c r="QP82" s="4"/>
      <c r="QQ82" s="4"/>
      <c r="QR82" s="4"/>
      <c r="QS82" s="4"/>
      <c r="QT82" s="4"/>
      <c r="QU82" s="4"/>
      <c r="QV82" s="4"/>
      <c r="QW82" s="4"/>
      <c r="QX82" s="4"/>
      <c r="QY82" s="4"/>
      <c r="QZ82" s="4"/>
      <c r="RA82" s="4"/>
      <c r="RB82" s="4"/>
      <c r="RC82" s="4"/>
      <c r="RD82" s="4"/>
      <c r="RE82" s="4"/>
      <c r="RF82" s="4"/>
      <c r="RG82" s="4"/>
      <c r="RH82" s="4"/>
      <c r="RI82" s="4"/>
      <c r="RJ82" s="4"/>
      <c r="RK82" s="4"/>
      <c r="RL82" s="4"/>
      <c r="RM82" s="4"/>
      <c r="RN82" s="4"/>
      <c r="RO82" s="4"/>
      <c r="RP82" s="4"/>
      <c r="RQ82" s="4"/>
      <c r="RR82" s="4"/>
      <c r="RS82" s="4"/>
      <c r="RT82" s="4"/>
      <c r="RU82" s="4"/>
      <c r="RV82" s="4"/>
      <c r="RW82" s="4"/>
      <c r="RX82" s="4"/>
      <c r="RY82" s="4"/>
      <c r="RZ82" s="4"/>
      <c r="SA82" s="4"/>
      <c r="SB82" s="4"/>
      <c r="SC82" s="4"/>
      <c r="SD82" s="4"/>
      <c r="SE82" s="4"/>
      <c r="SF82" s="4"/>
      <c r="SG82" s="4"/>
      <c r="SH82" s="4"/>
      <c r="SI82" s="4"/>
      <c r="SJ82" s="4"/>
      <c r="SK82" s="4"/>
      <c r="SL82" s="4"/>
      <c r="SM82" s="4"/>
      <c r="SN82" s="4"/>
      <c r="SO82" s="4"/>
      <c r="SP82" s="4"/>
      <c r="SQ82" s="4"/>
      <c r="SR82" s="4"/>
      <c r="SS82" s="4"/>
      <c r="ST82" s="4"/>
      <c r="SU82" s="4"/>
      <c r="SV82" s="4"/>
      <c r="SW82" s="4"/>
      <c r="SX82" s="4"/>
      <c r="SY82" s="4"/>
      <c r="SZ82" s="4"/>
      <c r="TA82" s="4"/>
      <c r="TB82" s="4"/>
      <c r="TC82" s="4"/>
      <c r="TD82" s="4"/>
      <c r="TE82" s="4"/>
      <c r="TF82" s="4"/>
      <c r="TG82" s="4"/>
      <c r="TH82" s="4"/>
      <c r="TI82" s="4"/>
      <c r="TJ82" s="4"/>
      <c r="TK82" s="4"/>
      <c r="TL82" s="4"/>
      <c r="TM82" s="4"/>
      <c r="TN82" s="4"/>
      <c r="TO82" s="4"/>
      <c r="TP82" s="4"/>
      <c r="TQ82" s="4"/>
      <c r="TR82" s="4"/>
      <c r="TS82" s="4"/>
      <c r="TT82" s="4"/>
      <c r="TU82" s="4"/>
      <c r="TV82" s="4"/>
      <c r="TW82" s="4"/>
      <c r="TX82" s="4"/>
      <c r="TY82" s="4"/>
      <c r="TZ82" s="4"/>
      <c r="UA82" s="4"/>
      <c r="UB82" s="4"/>
      <c r="UC82" s="4"/>
      <c r="UD82" s="4"/>
      <c r="UE82" s="4"/>
      <c r="UF82" s="4"/>
      <c r="UG82" s="4"/>
      <c r="UH82" s="4"/>
      <c r="UI82" s="4"/>
      <c r="UJ82" s="4"/>
      <c r="UK82" s="4"/>
      <c r="UL82" s="4"/>
      <c r="UM82" s="4"/>
      <c r="UN82" s="4"/>
      <c r="UO82" s="4"/>
      <c r="UP82" s="4"/>
      <c r="UQ82" s="4"/>
      <c r="UR82" s="4"/>
      <c r="US82" s="4"/>
      <c r="UT82" s="4"/>
      <c r="UU82" s="4"/>
      <c r="UV82" s="4"/>
      <c r="UW82" s="4"/>
      <c r="UX82" s="4"/>
      <c r="UY82" s="4"/>
      <c r="UZ82" s="4"/>
      <c r="VA82" s="4"/>
      <c r="VB82" s="4"/>
      <c r="VC82" s="4"/>
      <c r="VD82" s="4"/>
      <c r="VE82" s="4"/>
      <c r="VF82" s="4"/>
      <c r="VG82" s="4"/>
      <c r="VH82" s="4"/>
      <c r="VI82" s="4"/>
      <c r="VJ82" s="4"/>
      <c r="VK82" s="4"/>
      <c r="VL82" s="4"/>
      <c r="VM82" s="4"/>
      <c r="VN82" s="4"/>
      <c r="VO82" s="4"/>
      <c r="VP82" s="4"/>
      <c r="VQ82" s="4"/>
      <c r="VR82" s="4"/>
      <c r="VS82" s="4"/>
      <c r="VT82" s="4"/>
      <c r="VU82" s="4"/>
      <c r="VV82" s="4"/>
      <c r="VW82" s="4"/>
      <c r="VX82" s="4"/>
      <c r="VY82" s="4"/>
      <c r="VZ82" s="4"/>
      <c r="WA82" s="4"/>
      <c r="WB82" s="4"/>
      <c r="WC82" s="4"/>
      <c r="WD82" s="4"/>
      <c r="WE82" s="4"/>
      <c r="WF82" s="4"/>
      <c r="WG82" s="4"/>
      <c r="WH82" s="4"/>
      <c r="WI82" s="4"/>
      <c r="WJ82" s="4"/>
      <c r="WK82" s="4"/>
      <c r="WL82" s="4"/>
      <c r="WM82" s="4"/>
      <c r="WN82" s="4"/>
      <c r="WO82" s="4"/>
      <c r="WP82" s="4"/>
      <c r="WQ82" s="4"/>
      <c r="WR82" s="4"/>
      <c r="WS82" s="4"/>
      <c r="WT82" s="4"/>
      <c r="WU82" s="4"/>
      <c r="WV82" s="4"/>
      <c r="WW82" s="4"/>
      <c r="WX82" s="4"/>
      <c r="WY82" s="4"/>
      <c r="WZ82" s="4"/>
      <c r="XA82" s="4"/>
      <c r="XB82" s="4"/>
      <c r="XC82" s="4"/>
      <c r="XD82" s="4"/>
      <c r="XE82" s="4"/>
      <c r="XF82" s="4"/>
      <c r="XG82" s="4"/>
      <c r="XH82" s="4"/>
      <c r="XI82" s="4"/>
      <c r="XJ82" s="4"/>
      <c r="XK82" s="4"/>
      <c r="XL82" s="4"/>
      <c r="XM82" s="4"/>
      <c r="XN82" s="4"/>
      <c r="XO82" s="4"/>
      <c r="XP82" s="4"/>
      <c r="XQ82" s="4"/>
      <c r="XR82" s="4"/>
      <c r="XS82" s="4"/>
      <c r="XT82" s="4"/>
      <c r="XU82" s="4"/>
      <c r="XV82" s="4"/>
      <c r="XW82" s="4"/>
      <c r="XX82" s="4"/>
      <c r="XY82" s="4"/>
      <c r="XZ82" s="4"/>
      <c r="YA82" s="4"/>
      <c r="YB82" s="4"/>
      <c r="YC82" s="4"/>
      <c r="YD82" s="4"/>
      <c r="YE82" s="4"/>
      <c r="YF82" s="4"/>
      <c r="YG82" s="4"/>
      <c r="YH82" s="4"/>
      <c r="YI82" s="4"/>
      <c r="YJ82" s="4"/>
      <c r="YK82" s="4"/>
      <c r="YL82" s="4"/>
      <c r="YM82" s="4"/>
      <c r="YN82" s="4"/>
      <c r="YO82" s="4"/>
      <c r="YP82" s="4"/>
      <c r="YQ82" s="4"/>
      <c r="YR82" s="4"/>
      <c r="YS82" s="4"/>
      <c r="YT82" s="4"/>
      <c r="YU82" s="4"/>
      <c r="YV82" s="4"/>
      <c r="YW82" s="4"/>
      <c r="YX82" s="4"/>
      <c r="YY82" s="4"/>
      <c r="YZ82" s="4"/>
      <c r="ZA82" s="4"/>
      <c r="ZB82" s="4"/>
      <c r="ZC82" s="4"/>
      <c r="ZD82" s="4"/>
      <c r="ZE82" s="4"/>
      <c r="ZF82" s="4"/>
      <c r="ZG82" s="4"/>
      <c r="ZH82" s="4"/>
      <c r="ZI82" s="4"/>
      <c r="ZJ82" s="4"/>
      <c r="ZK82" s="4"/>
      <c r="ZL82" s="4"/>
      <c r="ZM82" s="4"/>
      <c r="ZN82" s="4"/>
      <c r="ZO82" s="4"/>
      <c r="ZP82" s="4"/>
      <c r="ZQ82" s="4"/>
      <c r="ZR82" s="4"/>
      <c r="ZS82" s="4"/>
      <c r="ZT82" s="4"/>
      <c r="ZU82" s="4"/>
      <c r="ZV82" s="4"/>
      <c r="ZW82" s="4"/>
      <c r="ZX82" s="4"/>
      <c r="ZY82" s="4"/>
      <c r="ZZ82" s="4"/>
      <c r="AAA82" s="4"/>
      <c r="AAB82" s="4"/>
      <c r="AAC82" s="4"/>
      <c r="AAD82" s="4"/>
      <c r="AAE82" s="4"/>
      <c r="AAF82" s="4"/>
      <c r="AAG82" s="4"/>
      <c r="AAH82" s="4"/>
      <c r="AAI82" s="4"/>
      <c r="AAJ82" s="4"/>
      <c r="AAK82" s="4"/>
      <c r="AAL82" s="4"/>
      <c r="AAM82" s="4"/>
      <c r="AAN82" s="4"/>
      <c r="AAO82" s="4"/>
      <c r="AAP82" s="4"/>
      <c r="AAQ82" s="4"/>
      <c r="AAR82" s="4"/>
      <c r="AAS82" s="4"/>
      <c r="AAT82" s="4"/>
      <c r="AAU82" s="4"/>
      <c r="AAV82" s="4"/>
      <c r="AAW82" s="4"/>
      <c r="AAX82" s="4"/>
      <c r="AAY82" s="4"/>
      <c r="AAZ82" s="4"/>
      <c r="ABA82" s="4"/>
      <c r="ABB82" s="4"/>
      <c r="ABC82" s="4"/>
      <c r="ABD82" s="4"/>
      <c r="ABE82" s="4"/>
      <c r="ABF82" s="4"/>
      <c r="ABG82" s="4"/>
      <c r="ABH82" s="4"/>
      <c r="ABI82" s="4"/>
      <c r="ABJ82" s="4"/>
      <c r="ABK82" s="4"/>
      <c r="ABL82" s="4"/>
      <c r="ABM82" s="4"/>
      <c r="ABN82" s="4"/>
      <c r="ABO82" s="4"/>
      <c r="ABP82" s="4"/>
      <c r="ABQ82" s="4"/>
      <c r="ABR82" s="4"/>
      <c r="ABS82" s="4"/>
      <c r="ABT82" s="4"/>
      <c r="ABU82" s="4"/>
    </row>
    <row r="83" spans="1:749" s="13" customFormat="1" ht="15" customHeight="1" collapsed="1" x14ac:dyDescent="0.2">
      <c r="A83" s="4"/>
      <c r="B83" s="4"/>
      <c r="C83" s="4"/>
      <c r="D83" s="4"/>
      <c r="E83" s="161"/>
      <c r="F83" s="189"/>
      <c r="G83" s="189"/>
      <c r="H83" s="173"/>
      <c r="I83" s="225"/>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c r="IZ83" s="4"/>
      <c r="JA83" s="4"/>
      <c r="JB83" s="4"/>
      <c r="JC83" s="4"/>
      <c r="JD83" s="4"/>
      <c r="JE83" s="4"/>
      <c r="JF83" s="4"/>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c r="LT83" s="4"/>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c r="NB83" s="4"/>
      <c r="NC83" s="4"/>
      <c r="ND83" s="4"/>
      <c r="NE83" s="4"/>
      <c r="NF83" s="4"/>
      <c r="NG83" s="4"/>
      <c r="NH83" s="4"/>
      <c r="NI83" s="4"/>
      <c r="NJ83" s="4"/>
      <c r="NK83" s="4"/>
      <c r="NL83" s="4"/>
      <c r="NM83" s="4"/>
      <c r="NN83" s="4"/>
      <c r="NO83" s="4"/>
      <c r="NP83" s="4"/>
      <c r="NQ83" s="4"/>
      <c r="NR83" s="4"/>
      <c r="NS83" s="4"/>
      <c r="NT83" s="4"/>
      <c r="NU83" s="4"/>
      <c r="NV83" s="4"/>
      <c r="NW83" s="4"/>
      <c r="NX83" s="4"/>
      <c r="NY83" s="4"/>
      <c r="NZ83" s="4"/>
      <c r="OA83" s="4"/>
      <c r="OB83" s="4"/>
      <c r="OC83" s="4"/>
      <c r="OD83" s="4"/>
      <c r="OE83" s="4"/>
      <c r="OF83" s="4"/>
      <c r="OG83" s="4"/>
      <c r="OH83" s="4"/>
      <c r="OI83" s="4"/>
      <c r="OJ83" s="4"/>
      <c r="OK83" s="4"/>
      <c r="OL83" s="4"/>
      <c r="OM83" s="4"/>
      <c r="ON83" s="4"/>
      <c r="OO83" s="4"/>
      <c r="OP83" s="4"/>
      <c r="OQ83" s="4"/>
      <c r="OR83" s="4"/>
      <c r="OS83" s="4"/>
      <c r="OT83" s="4"/>
      <c r="OU83" s="4"/>
      <c r="OV83" s="4"/>
      <c r="OW83" s="4"/>
      <c r="OX83" s="4"/>
      <c r="OY83" s="4"/>
      <c r="OZ83" s="4"/>
      <c r="PA83" s="4"/>
      <c r="PB83" s="4"/>
      <c r="PC83" s="4"/>
      <c r="PD83" s="4"/>
      <c r="PE83" s="4"/>
      <c r="PF83" s="4"/>
      <c r="PG83" s="4"/>
      <c r="PH83" s="4"/>
      <c r="PI83" s="4"/>
      <c r="PJ83" s="4"/>
      <c r="PK83" s="4"/>
      <c r="PL83" s="4"/>
      <c r="PM83" s="4"/>
      <c r="PN83" s="4"/>
      <c r="PO83" s="4"/>
      <c r="PP83" s="4"/>
      <c r="PQ83" s="4"/>
      <c r="PR83" s="4"/>
      <c r="PS83" s="4"/>
      <c r="PT83" s="4"/>
      <c r="PU83" s="4"/>
      <c r="PV83" s="4"/>
      <c r="PW83" s="4"/>
      <c r="PX83" s="4"/>
      <c r="PY83" s="4"/>
      <c r="PZ83" s="4"/>
      <c r="QA83" s="4"/>
      <c r="QB83" s="4"/>
      <c r="QC83" s="4"/>
      <c r="QD83" s="4"/>
      <c r="QE83" s="4"/>
      <c r="QF83" s="4"/>
      <c r="QG83" s="4"/>
      <c r="QH83" s="4"/>
      <c r="QI83" s="4"/>
      <c r="QJ83" s="4"/>
      <c r="QK83" s="4"/>
      <c r="QL83" s="4"/>
      <c r="QM83" s="4"/>
      <c r="QN83" s="4"/>
      <c r="QO83" s="4"/>
      <c r="QP83" s="4"/>
      <c r="QQ83" s="4"/>
      <c r="QR83" s="4"/>
      <c r="QS83" s="4"/>
      <c r="QT83" s="4"/>
      <c r="QU83" s="4"/>
      <c r="QV83" s="4"/>
      <c r="QW83" s="4"/>
      <c r="QX83" s="4"/>
      <c r="QY83" s="4"/>
      <c r="QZ83" s="4"/>
      <c r="RA83" s="4"/>
      <c r="RB83" s="4"/>
      <c r="RC83" s="4"/>
      <c r="RD83" s="4"/>
      <c r="RE83" s="4"/>
      <c r="RF83" s="4"/>
      <c r="RG83" s="4"/>
      <c r="RH83" s="4"/>
      <c r="RI83" s="4"/>
      <c r="RJ83" s="4"/>
      <c r="RK83" s="4"/>
      <c r="RL83" s="4"/>
      <c r="RM83" s="4"/>
      <c r="RN83" s="4"/>
      <c r="RO83" s="4"/>
      <c r="RP83" s="4"/>
      <c r="RQ83" s="4"/>
      <c r="RR83" s="4"/>
      <c r="RS83" s="4"/>
      <c r="RT83" s="4"/>
      <c r="RU83" s="4"/>
      <c r="RV83" s="4"/>
      <c r="RW83" s="4"/>
      <c r="RX83" s="4"/>
      <c r="RY83" s="4"/>
      <c r="RZ83" s="4"/>
      <c r="SA83" s="4"/>
      <c r="SB83" s="4"/>
      <c r="SC83" s="4"/>
      <c r="SD83" s="4"/>
      <c r="SE83" s="4"/>
      <c r="SF83" s="4"/>
      <c r="SG83" s="4"/>
      <c r="SH83" s="4"/>
      <c r="SI83" s="4"/>
      <c r="SJ83" s="4"/>
      <c r="SK83" s="4"/>
      <c r="SL83" s="4"/>
      <c r="SM83" s="4"/>
      <c r="SN83" s="4"/>
      <c r="SO83" s="4"/>
      <c r="SP83" s="4"/>
      <c r="SQ83" s="4"/>
      <c r="SR83" s="4"/>
      <c r="SS83" s="4"/>
      <c r="ST83" s="4"/>
      <c r="SU83" s="4"/>
      <c r="SV83" s="4"/>
      <c r="SW83" s="4"/>
      <c r="SX83" s="4"/>
      <c r="SY83" s="4"/>
      <c r="SZ83" s="4"/>
      <c r="TA83" s="4"/>
      <c r="TB83" s="4"/>
      <c r="TC83" s="4"/>
      <c r="TD83" s="4"/>
      <c r="TE83" s="4"/>
      <c r="TF83" s="4"/>
      <c r="TG83" s="4"/>
      <c r="TH83" s="4"/>
      <c r="TI83" s="4"/>
      <c r="TJ83" s="4"/>
      <c r="TK83" s="4"/>
      <c r="TL83" s="4"/>
      <c r="TM83" s="4"/>
      <c r="TN83" s="4"/>
      <c r="TO83" s="4"/>
      <c r="TP83" s="4"/>
      <c r="TQ83" s="4"/>
      <c r="TR83" s="4"/>
      <c r="TS83" s="4"/>
      <c r="TT83" s="4"/>
      <c r="TU83" s="4"/>
      <c r="TV83" s="4"/>
      <c r="TW83" s="4"/>
      <c r="TX83" s="4"/>
      <c r="TY83" s="4"/>
      <c r="TZ83" s="4"/>
      <c r="UA83" s="4"/>
      <c r="UB83" s="4"/>
      <c r="UC83" s="4"/>
      <c r="UD83" s="4"/>
      <c r="UE83" s="4"/>
      <c r="UF83" s="4"/>
      <c r="UG83" s="4"/>
      <c r="UH83" s="4"/>
      <c r="UI83" s="4"/>
      <c r="UJ83" s="4"/>
      <c r="UK83" s="4"/>
      <c r="UL83" s="4"/>
      <c r="UM83" s="4"/>
      <c r="UN83" s="4"/>
      <c r="UO83" s="4"/>
      <c r="UP83" s="4"/>
      <c r="UQ83" s="4"/>
      <c r="UR83" s="4"/>
      <c r="US83" s="4"/>
      <c r="UT83" s="4"/>
      <c r="UU83" s="4"/>
      <c r="UV83" s="4"/>
      <c r="UW83" s="4"/>
      <c r="UX83" s="4"/>
      <c r="UY83" s="4"/>
      <c r="UZ83" s="4"/>
      <c r="VA83" s="4"/>
      <c r="VB83" s="4"/>
      <c r="VC83" s="4"/>
      <c r="VD83" s="4"/>
      <c r="VE83" s="4"/>
      <c r="VF83" s="4"/>
      <c r="VG83" s="4"/>
      <c r="VH83" s="4"/>
      <c r="VI83" s="4"/>
      <c r="VJ83" s="4"/>
      <c r="VK83" s="4"/>
      <c r="VL83" s="4"/>
      <c r="VM83" s="4"/>
      <c r="VN83" s="4"/>
      <c r="VO83" s="4"/>
      <c r="VP83" s="4"/>
      <c r="VQ83" s="4"/>
      <c r="VR83" s="4"/>
      <c r="VS83" s="4"/>
      <c r="VT83" s="4"/>
      <c r="VU83" s="4"/>
      <c r="VV83" s="4"/>
      <c r="VW83" s="4"/>
      <c r="VX83" s="4"/>
      <c r="VY83" s="4"/>
      <c r="VZ83" s="4"/>
      <c r="WA83" s="4"/>
      <c r="WB83" s="4"/>
      <c r="WC83" s="4"/>
      <c r="WD83" s="4"/>
      <c r="WE83" s="4"/>
      <c r="WF83" s="4"/>
      <c r="WG83" s="4"/>
      <c r="WH83" s="4"/>
      <c r="WI83" s="4"/>
      <c r="WJ83" s="4"/>
      <c r="WK83" s="4"/>
      <c r="WL83" s="4"/>
      <c r="WM83" s="4"/>
      <c r="WN83" s="4"/>
      <c r="WO83" s="4"/>
      <c r="WP83" s="4"/>
      <c r="WQ83" s="4"/>
      <c r="WR83" s="4"/>
      <c r="WS83" s="4"/>
      <c r="WT83" s="4"/>
      <c r="WU83" s="4"/>
      <c r="WV83" s="4"/>
      <c r="WW83" s="4"/>
      <c r="WX83" s="4"/>
      <c r="WY83" s="4"/>
      <c r="WZ83" s="4"/>
      <c r="XA83" s="4"/>
      <c r="XB83" s="4"/>
      <c r="XC83" s="4"/>
      <c r="XD83" s="4"/>
      <c r="XE83" s="4"/>
      <c r="XF83" s="4"/>
      <c r="XG83" s="4"/>
      <c r="XH83" s="4"/>
      <c r="XI83" s="4"/>
      <c r="XJ83" s="4"/>
      <c r="XK83" s="4"/>
      <c r="XL83" s="4"/>
      <c r="XM83" s="4"/>
      <c r="XN83" s="4"/>
      <c r="XO83" s="4"/>
      <c r="XP83" s="4"/>
      <c r="XQ83" s="4"/>
      <c r="XR83" s="4"/>
      <c r="XS83" s="4"/>
      <c r="XT83" s="4"/>
      <c r="XU83" s="4"/>
      <c r="XV83" s="4"/>
      <c r="XW83" s="4"/>
      <c r="XX83" s="4"/>
      <c r="XY83" s="4"/>
      <c r="XZ83" s="4"/>
      <c r="YA83" s="4"/>
      <c r="YB83" s="4"/>
      <c r="YC83" s="4"/>
      <c r="YD83" s="4"/>
      <c r="YE83" s="4"/>
      <c r="YF83" s="4"/>
      <c r="YG83" s="4"/>
      <c r="YH83" s="4"/>
      <c r="YI83" s="4"/>
      <c r="YJ83" s="4"/>
      <c r="YK83" s="4"/>
      <c r="YL83" s="4"/>
      <c r="YM83" s="4"/>
      <c r="YN83" s="4"/>
      <c r="YO83" s="4"/>
      <c r="YP83" s="4"/>
      <c r="YQ83" s="4"/>
      <c r="YR83" s="4"/>
      <c r="YS83" s="4"/>
      <c r="YT83" s="4"/>
      <c r="YU83" s="4"/>
      <c r="YV83" s="4"/>
      <c r="YW83" s="4"/>
      <c r="YX83" s="4"/>
      <c r="YY83" s="4"/>
      <c r="YZ83" s="4"/>
      <c r="ZA83" s="4"/>
      <c r="ZB83" s="4"/>
      <c r="ZC83" s="4"/>
      <c r="ZD83" s="4"/>
      <c r="ZE83" s="4"/>
      <c r="ZF83" s="4"/>
      <c r="ZG83" s="4"/>
      <c r="ZH83" s="4"/>
      <c r="ZI83" s="4"/>
      <c r="ZJ83" s="4"/>
      <c r="ZK83" s="4"/>
      <c r="ZL83" s="4"/>
      <c r="ZM83" s="4"/>
      <c r="ZN83" s="4"/>
      <c r="ZO83" s="4"/>
      <c r="ZP83" s="4"/>
      <c r="ZQ83" s="4"/>
      <c r="ZR83" s="4"/>
      <c r="ZS83" s="4"/>
      <c r="ZT83" s="4"/>
      <c r="ZU83" s="4"/>
      <c r="ZV83" s="4"/>
      <c r="ZW83" s="4"/>
      <c r="ZX83" s="4"/>
      <c r="ZY83" s="4"/>
      <c r="ZZ83" s="4"/>
      <c r="AAA83" s="4"/>
      <c r="AAB83" s="4"/>
      <c r="AAC83" s="4"/>
      <c r="AAD83" s="4"/>
      <c r="AAE83" s="4"/>
      <c r="AAF83" s="4"/>
      <c r="AAG83" s="4"/>
      <c r="AAH83" s="4"/>
      <c r="AAI83" s="4"/>
      <c r="AAJ83" s="4"/>
      <c r="AAK83" s="4"/>
      <c r="AAL83" s="4"/>
      <c r="AAM83" s="4"/>
      <c r="AAN83" s="4"/>
      <c r="AAO83" s="4"/>
      <c r="AAP83" s="4"/>
      <c r="AAQ83" s="4"/>
      <c r="AAR83" s="4"/>
      <c r="AAS83" s="4"/>
      <c r="AAT83" s="4"/>
      <c r="AAU83" s="4"/>
      <c r="AAV83" s="4"/>
      <c r="AAW83" s="4"/>
      <c r="AAX83" s="4"/>
      <c r="AAY83" s="4"/>
      <c r="AAZ83" s="4"/>
      <c r="ABA83" s="4"/>
      <c r="ABB83" s="4"/>
      <c r="ABC83" s="4"/>
      <c r="ABD83" s="4"/>
      <c r="ABE83" s="4"/>
      <c r="ABF83" s="4"/>
      <c r="ABG83" s="4"/>
      <c r="ABH83" s="4"/>
      <c r="ABI83" s="4"/>
      <c r="ABJ83" s="4"/>
      <c r="ABK83" s="4"/>
      <c r="ABL83" s="4"/>
      <c r="ABM83" s="4"/>
      <c r="ABN83" s="4"/>
      <c r="ABO83" s="4"/>
      <c r="ABP83" s="4"/>
      <c r="ABQ83" s="4"/>
      <c r="ABR83" s="4"/>
      <c r="ABS83" s="4"/>
      <c r="ABT83" s="4"/>
      <c r="ABU83" s="4"/>
    </row>
    <row r="84" spans="1:749" s="13" customFormat="1" ht="15" customHeight="1" x14ac:dyDescent="0.2">
      <c r="A84" s="19" t="s">
        <v>260</v>
      </c>
      <c r="B84" s="394" t="s">
        <v>663</v>
      </c>
      <c r="C84" s="3"/>
      <c r="D84" s="3"/>
      <c r="E84" s="172"/>
      <c r="F84" s="479"/>
      <c r="G84" s="516"/>
      <c r="H84" s="316"/>
      <c r="I84" s="491"/>
      <c r="J84" s="4"/>
      <c r="K84" s="312"/>
      <c r="L84" s="313"/>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c r="GK84" s="4"/>
      <c r="GL84" s="4"/>
      <c r="GM84" s="4"/>
      <c r="GN84" s="4"/>
      <c r="GO84" s="4"/>
      <c r="GP84" s="4"/>
      <c r="GQ84" s="4"/>
      <c r="GR84" s="4"/>
      <c r="GS84" s="4"/>
      <c r="GT84" s="4"/>
      <c r="GU84" s="4"/>
      <c r="GV84" s="4"/>
      <c r="GW84" s="4"/>
      <c r="GX84" s="4"/>
      <c r="GY84" s="4"/>
      <c r="GZ84" s="4"/>
      <c r="HA84" s="4"/>
      <c r="HB84" s="4"/>
      <c r="HC84" s="4"/>
      <c r="HD84" s="4"/>
      <c r="HE84" s="4"/>
      <c r="HF84" s="4"/>
      <c r="HG84" s="4"/>
      <c r="HH84" s="4"/>
      <c r="HI84" s="4"/>
      <c r="HJ84" s="4"/>
      <c r="HK84" s="4"/>
      <c r="HL84" s="4"/>
      <c r="HM84" s="4"/>
      <c r="HN84" s="4"/>
      <c r="HO84" s="4"/>
      <c r="HP84" s="4"/>
      <c r="HQ84" s="4"/>
      <c r="HR84" s="4"/>
      <c r="HS84" s="4"/>
      <c r="HT84" s="4"/>
      <c r="HU84" s="4"/>
      <c r="HV84" s="4"/>
      <c r="HW84" s="4"/>
      <c r="HX84" s="4"/>
      <c r="HY84" s="4"/>
      <c r="HZ84" s="4"/>
      <c r="IA84" s="4"/>
      <c r="IB84" s="4"/>
      <c r="IC84" s="4"/>
      <c r="ID84" s="4"/>
      <c r="IE84" s="4"/>
      <c r="IF84" s="4"/>
      <c r="IG84" s="4"/>
      <c r="IH84" s="4"/>
      <c r="II84" s="4"/>
      <c r="IJ84" s="4"/>
      <c r="IK84" s="4"/>
      <c r="IL84" s="4"/>
      <c r="IM84" s="4"/>
      <c r="IN84" s="4"/>
      <c r="IO84" s="4"/>
      <c r="IP84" s="4"/>
      <c r="IQ84" s="4"/>
      <c r="IR84" s="4"/>
      <c r="IS84" s="4"/>
      <c r="IT84" s="4"/>
      <c r="IU84" s="4"/>
      <c r="IV84" s="4"/>
      <c r="IW84" s="4"/>
      <c r="IX84" s="4"/>
      <c r="IY84" s="4"/>
      <c r="IZ84" s="4"/>
      <c r="JA84" s="4"/>
      <c r="JB84" s="4"/>
      <c r="JC84" s="4"/>
      <c r="JD84" s="4"/>
      <c r="JE84" s="4"/>
      <c r="JF84" s="4"/>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c r="KN84" s="4"/>
      <c r="KO84" s="4"/>
      <c r="KP84" s="4"/>
      <c r="KQ84" s="4"/>
      <c r="KR84" s="4"/>
      <c r="KS84" s="4"/>
      <c r="KT84" s="4"/>
      <c r="KU84" s="4"/>
      <c r="KV84" s="4"/>
      <c r="KW84" s="4"/>
      <c r="KX84" s="4"/>
      <c r="KY84" s="4"/>
      <c r="KZ84" s="4"/>
      <c r="LA84" s="4"/>
      <c r="LB84" s="4"/>
      <c r="LC84" s="4"/>
      <c r="LD84" s="4"/>
      <c r="LE84" s="4"/>
      <c r="LF84" s="4"/>
      <c r="LG84" s="4"/>
      <c r="LH84" s="4"/>
      <c r="LI84" s="4"/>
      <c r="LJ84" s="4"/>
      <c r="LK84" s="4"/>
      <c r="LL84" s="4"/>
      <c r="LM84" s="4"/>
      <c r="LN84" s="4"/>
      <c r="LO84" s="4"/>
      <c r="LP84" s="4"/>
      <c r="LQ84" s="4"/>
      <c r="LR84" s="4"/>
      <c r="LS84" s="4"/>
      <c r="LT84" s="4"/>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c r="NB84" s="4"/>
      <c r="NC84" s="4"/>
      <c r="ND84" s="4"/>
      <c r="NE84" s="4"/>
      <c r="NF84" s="4"/>
      <c r="NG84" s="4"/>
      <c r="NH84" s="4"/>
      <c r="NI84" s="4"/>
      <c r="NJ84" s="4"/>
      <c r="NK84" s="4"/>
      <c r="NL84" s="4"/>
      <c r="NM84" s="4"/>
      <c r="NN84" s="4"/>
      <c r="NO84" s="4"/>
      <c r="NP84" s="4"/>
      <c r="NQ84" s="4"/>
      <c r="NR84" s="4"/>
      <c r="NS84" s="4"/>
      <c r="NT84" s="4"/>
      <c r="NU84" s="4"/>
      <c r="NV84" s="4"/>
      <c r="NW84" s="4"/>
      <c r="NX84" s="4"/>
      <c r="NY84" s="4"/>
      <c r="NZ84" s="4"/>
      <c r="OA84" s="4"/>
      <c r="OB84" s="4"/>
      <c r="OC84" s="4"/>
      <c r="OD84" s="4"/>
      <c r="OE84" s="4"/>
      <c r="OF84" s="4"/>
      <c r="OG84" s="4"/>
      <c r="OH84" s="4"/>
      <c r="OI84" s="4"/>
      <c r="OJ84" s="4"/>
      <c r="OK84" s="4"/>
      <c r="OL84" s="4"/>
      <c r="OM84" s="4"/>
      <c r="ON84" s="4"/>
      <c r="OO84" s="4"/>
      <c r="OP84" s="4"/>
      <c r="OQ84" s="4"/>
      <c r="OR84" s="4"/>
      <c r="OS84" s="4"/>
      <c r="OT84" s="4"/>
      <c r="OU84" s="4"/>
      <c r="OV84" s="4"/>
      <c r="OW84" s="4"/>
      <c r="OX84" s="4"/>
      <c r="OY84" s="4"/>
      <c r="OZ84" s="4"/>
      <c r="PA84" s="4"/>
      <c r="PB84" s="4"/>
      <c r="PC84" s="4"/>
      <c r="PD84" s="4"/>
      <c r="PE84" s="4"/>
      <c r="PF84" s="4"/>
      <c r="PG84" s="4"/>
      <c r="PH84" s="4"/>
      <c r="PI84" s="4"/>
      <c r="PJ84" s="4"/>
      <c r="PK84" s="4"/>
      <c r="PL84" s="4"/>
      <c r="PM84" s="4"/>
      <c r="PN84" s="4"/>
      <c r="PO84" s="4"/>
      <c r="PP84" s="4"/>
      <c r="PQ84" s="4"/>
      <c r="PR84" s="4"/>
      <c r="PS84" s="4"/>
      <c r="PT84" s="4"/>
      <c r="PU84" s="4"/>
      <c r="PV84" s="4"/>
      <c r="PW84" s="4"/>
      <c r="PX84" s="4"/>
      <c r="PY84" s="4"/>
      <c r="PZ84" s="4"/>
      <c r="QA84" s="4"/>
      <c r="QB84" s="4"/>
      <c r="QC84" s="4"/>
      <c r="QD84" s="4"/>
      <c r="QE84" s="4"/>
      <c r="QF84" s="4"/>
      <c r="QG84" s="4"/>
      <c r="QH84" s="4"/>
      <c r="QI84" s="4"/>
      <c r="QJ84" s="4"/>
      <c r="QK84" s="4"/>
      <c r="QL84" s="4"/>
      <c r="QM84" s="4"/>
      <c r="QN84" s="4"/>
      <c r="QO84" s="4"/>
      <c r="QP84" s="4"/>
      <c r="QQ84" s="4"/>
      <c r="QR84" s="4"/>
      <c r="QS84" s="4"/>
      <c r="QT84" s="4"/>
      <c r="QU84" s="4"/>
      <c r="QV84" s="4"/>
      <c r="QW84" s="4"/>
      <c r="QX84" s="4"/>
      <c r="QY84" s="4"/>
      <c r="QZ84" s="4"/>
      <c r="RA84" s="4"/>
      <c r="RB84" s="4"/>
      <c r="RC84" s="4"/>
      <c r="RD84" s="4"/>
      <c r="RE84" s="4"/>
      <c r="RF84" s="4"/>
      <c r="RG84" s="4"/>
      <c r="RH84" s="4"/>
      <c r="RI84" s="4"/>
      <c r="RJ84" s="4"/>
      <c r="RK84" s="4"/>
      <c r="RL84" s="4"/>
      <c r="RM84" s="4"/>
      <c r="RN84" s="4"/>
      <c r="RO84" s="4"/>
      <c r="RP84" s="4"/>
      <c r="RQ84" s="4"/>
      <c r="RR84" s="4"/>
      <c r="RS84" s="4"/>
      <c r="RT84" s="4"/>
      <c r="RU84" s="4"/>
      <c r="RV84" s="4"/>
      <c r="RW84" s="4"/>
      <c r="RX84" s="4"/>
      <c r="RY84" s="4"/>
      <c r="RZ84" s="4"/>
      <c r="SA84" s="4"/>
      <c r="SB84" s="4"/>
      <c r="SC84" s="4"/>
      <c r="SD84" s="4"/>
      <c r="SE84" s="4"/>
      <c r="SF84" s="4"/>
      <c r="SG84" s="4"/>
      <c r="SH84" s="4"/>
      <c r="SI84" s="4"/>
      <c r="SJ84" s="4"/>
      <c r="SK84" s="4"/>
      <c r="SL84" s="4"/>
      <c r="SM84" s="4"/>
      <c r="SN84" s="4"/>
      <c r="SO84" s="4"/>
      <c r="SP84" s="4"/>
      <c r="SQ84" s="4"/>
      <c r="SR84" s="4"/>
      <c r="SS84" s="4"/>
      <c r="ST84" s="4"/>
      <c r="SU84" s="4"/>
      <c r="SV84" s="4"/>
      <c r="SW84" s="4"/>
      <c r="SX84" s="4"/>
      <c r="SY84" s="4"/>
      <c r="SZ84" s="4"/>
      <c r="TA84" s="4"/>
      <c r="TB84" s="4"/>
      <c r="TC84" s="4"/>
      <c r="TD84" s="4"/>
      <c r="TE84" s="4"/>
      <c r="TF84" s="4"/>
      <c r="TG84" s="4"/>
      <c r="TH84" s="4"/>
      <c r="TI84" s="4"/>
      <c r="TJ84" s="4"/>
      <c r="TK84" s="4"/>
      <c r="TL84" s="4"/>
      <c r="TM84" s="4"/>
      <c r="TN84" s="4"/>
      <c r="TO84" s="4"/>
      <c r="TP84" s="4"/>
      <c r="TQ84" s="4"/>
      <c r="TR84" s="4"/>
      <c r="TS84" s="4"/>
      <c r="TT84" s="4"/>
      <c r="TU84" s="4"/>
      <c r="TV84" s="4"/>
      <c r="TW84" s="4"/>
      <c r="TX84" s="4"/>
      <c r="TY84" s="4"/>
      <c r="TZ84" s="4"/>
      <c r="UA84" s="4"/>
      <c r="UB84" s="4"/>
      <c r="UC84" s="4"/>
      <c r="UD84" s="4"/>
      <c r="UE84" s="4"/>
      <c r="UF84" s="4"/>
      <c r="UG84" s="4"/>
      <c r="UH84" s="4"/>
      <c r="UI84" s="4"/>
      <c r="UJ84" s="4"/>
      <c r="UK84" s="4"/>
      <c r="UL84" s="4"/>
      <c r="UM84" s="4"/>
      <c r="UN84" s="4"/>
      <c r="UO84" s="4"/>
      <c r="UP84" s="4"/>
      <c r="UQ84" s="4"/>
      <c r="UR84" s="4"/>
      <c r="US84" s="4"/>
      <c r="UT84" s="4"/>
      <c r="UU84" s="4"/>
      <c r="UV84" s="4"/>
      <c r="UW84" s="4"/>
      <c r="UX84" s="4"/>
      <c r="UY84" s="4"/>
      <c r="UZ84" s="4"/>
      <c r="VA84" s="4"/>
      <c r="VB84" s="4"/>
      <c r="VC84" s="4"/>
      <c r="VD84" s="4"/>
      <c r="VE84" s="4"/>
      <c r="VF84" s="4"/>
      <c r="VG84" s="4"/>
      <c r="VH84" s="4"/>
      <c r="VI84" s="4"/>
      <c r="VJ84" s="4"/>
      <c r="VK84" s="4"/>
      <c r="VL84" s="4"/>
      <c r="VM84" s="4"/>
      <c r="VN84" s="4"/>
      <c r="VO84" s="4"/>
      <c r="VP84" s="4"/>
      <c r="VQ84" s="4"/>
      <c r="VR84" s="4"/>
      <c r="VS84" s="4"/>
      <c r="VT84" s="4"/>
      <c r="VU84" s="4"/>
      <c r="VV84" s="4"/>
      <c r="VW84" s="4"/>
      <c r="VX84" s="4"/>
      <c r="VY84" s="4"/>
      <c r="VZ84" s="4"/>
      <c r="WA84" s="4"/>
      <c r="WB84" s="4"/>
      <c r="WC84" s="4"/>
      <c r="WD84" s="4"/>
      <c r="WE84" s="4"/>
      <c r="WF84" s="4"/>
      <c r="WG84" s="4"/>
      <c r="WH84" s="4"/>
      <c r="WI84" s="4"/>
      <c r="WJ84" s="4"/>
      <c r="WK84" s="4"/>
      <c r="WL84" s="4"/>
      <c r="WM84" s="4"/>
      <c r="WN84" s="4"/>
      <c r="WO84" s="4"/>
      <c r="WP84" s="4"/>
      <c r="WQ84" s="4"/>
      <c r="WR84" s="4"/>
      <c r="WS84" s="4"/>
      <c r="WT84" s="4"/>
      <c r="WU84" s="4"/>
      <c r="WV84" s="4"/>
      <c r="WW84" s="4"/>
      <c r="WX84" s="4"/>
      <c r="WY84" s="4"/>
      <c r="WZ84" s="4"/>
      <c r="XA84" s="4"/>
      <c r="XB84" s="4"/>
      <c r="XC84" s="4"/>
      <c r="XD84" s="4"/>
      <c r="XE84" s="4"/>
      <c r="XF84" s="4"/>
      <c r="XG84" s="4"/>
      <c r="XH84" s="4"/>
      <c r="XI84" s="4"/>
      <c r="XJ84" s="4"/>
      <c r="XK84" s="4"/>
      <c r="XL84" s="4"/>
      <c r="XM84" s="4"/>
      <c r="XN84" s="4"/>
      <c r="XO84" s="4"/>
      <c r="XP84" s="4"/>
      <c r="XQ84" s="4"/>
      <c r="XR84" s="4"/>
      <c r="XS84" s="4"/>
      <c r="XT84" s="4"/>
      <c r="XU84" s="4"/>
      <c r="XV84" s="4"/>
      <c r="XW84" s="4"/>
      <c r="XX84" s="4"/>
      <c r="XY84" s="4"/>
      <c r="XZ84" s="4"/>
      <c r="YA84" s="4"/>
      <c r="YB84" s="4"/>
      <c r="YC84" s="4"/>
      <c r="YD84" s="4"/>
      <c r="YE84" s="4"/>
      <c r="YF84" s="4"/>
      <c r="YG84" s="4"/>
      <c r="YH84" s="4"/>
      <c r="YI84" s="4"/>
      <c r="YJ84" s="4"/>
      <c r="YK84" s="4"/>
      <c r="YL84" s="4"/>
      <c r="YM84" s="4"/>
      <c r="YN84" s="4"/>
      <c r="YO84" s="4"/>
      <c r="YP84" s="4"/>
      <c r="YQ84" s="4"/>
      <c r="YR84" s="4"/>
      <c r="YS84" s="4"/>
      <c r="YT84" s="4"/>
      <c r="YU84" s="4"/>
      <c r="YV84" s="4"/>
      <c r="YW84" s="4"/>
      <c r="YX84" s="4"/>
      <c r="YY84" s="4"/>
      <c r="YZ84" s="4"/>
      <c r="ZA84" s="4"/>
      <c r="ZB84" s="4"/>
      <c r="ZC84" s="4"/>
      <c r="ZD84" s="4"/>
      <c r="ZE84" s="4"/>
      <c r="ZF84" s="4"/>
      <c r="ZG84" s="4"/>
      <c r="ZH84" s="4"/>
      <c r="ZI84" s="4"/>
      <c r="ZJ84" s="4"/>
      <c r="ZK84" s="4"/>
      <c r="ZL84" s="4"/>
      <c r="ZM84" s="4"/>
      <c r="ZN84" s="4"/>
      <c r="ZO84" s="4"/>
      <c r="ZP84" s="4"/>
      <c r="ZQ84" s="4"/>
      <c r="ZR84" s="4"/>
      <c r="ZS84" s="4"/>
      <c r="ZT84" s="4"/>
      <c r="ZU84" s="4"/>
      <c r="ZV84" s="4"/>
      <c r="ZW84" s="4"/>
      <c r="ZX84" s="4"/>
      <c r="ZY84" s="4"/>
      <c r="ZZ84" s="4"/>
      <c r="AAA84" s="4"/>
      <c r="AAB84" s="4"/>
      <c r="AAC84" s="4"/>
      <c r="AAD84" s="4"/>
      <c r="AAE84" s="4"/>
      <c r="AAF84" s="4"/>
      <c r="AAG84" s="4"/>
      <c r="AAH84" s="4"/>
      <c r="AAI84" s="4"/>
      <c r="AAJ84" s="4"/>
      <c r="AAK84" s="4"/>
      <c r="AAL84" s="4"/>
      <c r="AAM84" s="4"/>
      <c r="AAN84" s="4"/>
      <c r="AAO84" s="4"/>
      <c r="AAP84" s="4"/>
      <c r="AAQ84" s="4"/>
      <c r="AAR84" s="4"/>
      <c r="AAS84" s="4"/>
      <c r="AAT84" s="4"/>
      <c r="AAU84" s="4"/>
      <c r="AAV84" s="4"/>
      <c r="AAW84" s="4"/>
      <c r="AAX84" s="4"/>
      <c r="AAY84" s="4"/>
      <c r="AAZ84" s="4"/>
      <c r="ABA84" s="4"/>
      <c r="ABB84" s="4"/>
      <c r="ABC84" s="4"/>
      <c r="ABD84" s="4"/>
      <c r="ABE84" s="4"/>
      <c r="ABF84" s="4"/>
      <c r="ABG84" s="4"/>
      <c r="ABH84" s="4"/>
      <c r="ABI84" s="4"/>
      <c r="ABJ84" s="4"/>
      <c r="ABK84" s="4"/>
      <c r="ABL84" s="4"/>
      <c r="ABM84" s="4"/>
      <c r="ABN84" s="4"/>
      <c r="ABO84" s="4"/>
      <c r="ABP84" s="4"/>
      <c r="ABQ84" s="4"/>
      <c r="ABR84" s="4"/>
      <c r="ABS84" s="4"/>
      <c r="ABT84" s="4"/>
      <c r="ABU84" s="4"/>
    </row>
    <row r="85" spans="1:749" s="13" customFormat="1" ht="15" customHeight="1" collapsed="1" x14ac:dyDescent="0.2">
      <c r="A85" s="4"/>
      <c r="B85" s="4"/>
      <c r="C85" s="4"/>
      <c r="D85" s="4"/>
      <c r="E85" s="161"/>
      <c r="F85" s="189"/>
      <c r="G85" s="189"/>
      <c r="H85" s="173"/>
      <c r="I85" s="225"/>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c r="IW85" s="4"/>
      <c r="IX85" s="4"/>
      <c r="IY85" s="4"/>
      <c r="IZ85" s="4"/>
      <c r="JA85" s="4"/>
      <c r="JB85" s="4"/>
      <c r="JC85" s="4"/>
      <c r="JD85" s="4"/>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c r="LT85" s="4"/>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c r="NB85" s="4"/>
      <c r="NC85" s="4"/>
      <c r="ND85" s="4"/>
      <c r="NE85" s="4"/>
      <c r="NF85" s="4"/>
      <c r="NG85" s="4"/>
      <c r="NH85" s="4"/>
      <c r="NI85" s="4"/>
      <c r="NJ85" s="4"/>
      <c r="NK85" s="4"/>
      <c r="NL85" s="4"/>
      <c r="NM85" s="4"/>
      <c r="NN85" s="4"/>
      <c r="NO85" s="4"/>
      <c r="NP85" s="4"/>
      <c r="NQ85" s="4"/>
      <c r="NR85" s="4"/>
      <c r="NS85" s="4"/>
      <c r="NT85" s="4"/>
      <c r="NU85" s="4"/>
      <c r="NV85" s="4"/>
      <c r="NW85" s="4"/>
      <c r="NX85" s="4"/>
      <c r="NY85" s="4"/>
      <c r="NZ85" s="4"/>
      <c r="OA85" s="4"/>
      <c r="OB85" s="4"/>
      <c r="OC85" s="4"/>
      <c r="OD85" s="4"/>
      <c r="OE85" s="4"/>
      <c r="OF85" s="4"/>
      <c r="OG85" s="4"/>
      <c r="OH85" s="4"/>
      <c r="OI85" s="4"/>
      <c r="OJ85" s="4"/>
      <c r="OK85" s="4"/>
      <c r="OL85" s="4"/>
      <c r="OM85" s="4"/>
      <c r="ON85" s="4"/>
      <c r="OO85" s="4"/>
      <c r="OP85" s="4"/>
      <c r="OQ85" s="4"/>
      <c r="OR85" s="4"/>
      <c r="OS85" s="4"/>
      <c r="OT85" s="4"/>
      <c r="OU85" s="4"/>
      <c r="OV85" s="4"/>
      <c r="OW85" s="4"/>
      <c r="OX85" s="4"/>
      <c r="OY85" s="4"/>
      <c r="OZ85" s="4"/>
      <c r="PA85" s="4"/>
      <c r="PB85" s="4"/>
      <c r="PC85" s="4"/>
      <c r="PD85" s="4"/>
      <c r="PE85" s="4"/>
      <c r="PF85" s="4"/>
      <c r="PG85" s="4"/>
      <c r="PH85" s="4"/>
      <c r="PI85" s="4"/>
      <c r="PJ85" s="4"/>
      <c r="PK85" s="4"/>
      <c r="PL85" s="4"/>
      <c r="PM85" s="4"/>
      <c r="PN85" s="4"/>
      <c r="PO85" s="4"/>
      <c r="PP85" s="4"/>
      <c r="PQ85" s="4"/>
      <c r="PR85" s="4"/>
      <c r="PS85" s="4"/>
      <c r="PT85" s="4"/>
      <c r="PU85" s="4"/>
      <c r="PV85" s="4"/>
      <c r="PW85" s="4"/>
      <c r="PX85" s="4"/>
      <c r="PY85" s="4"/>
      <c r="PZ85" s="4"/>
      <c r="QA85" s="4"/>
      <c r="QB85" s="4"/>
      <c r="QC85" s="4"/>
      <c r="QD85" s="4"/>
      <c r="QE85" s="4"/>
      <c r="QF85" s="4"/>
      <c r="QG85" s="4"/>
      <c r="QH85" s="4"/>
      <c r="QI85" s="4"/>
      <c r="QJ85" s="4"/>
      <c r="QK85" s="4"/>
      <c r="QL85" s="4"/>
      <c r="QM85" s="4"/>
      <c r="QN85" s="4"/>
      <c r="QO85" s="4"/>
      <c r="QP85" s="4"/>
      <c r="QQ85" s="4"/>
      <c r="QR85" s="4"/>
      <c r="QS85" s="4"/>
      <c r="QT85" s="4"/>
      <c r="QU85" s="4"/>
      <c r="QV85" s="4"/>
      <c r="QW85" s="4"/>
      <c r="QX85" s="4"/>
      <c r="QY85" s="4"/>
      <c r="QZ85" s="4"/>
      <c r="RA85" s="4"/>
      <c r="RB85" s="4"/>
      <c r="RC85" s="4"/>
      <c r="RD85" s="4"/>
      <c r="RE85" s="4"/>
      <c r="RF85" s="4"/>
      <c r="RG85" s="4"/>
      <c r="RH85" s="4"/>
      <c r="RI85" s="4"/>
      <c r="RJ85" s="4"/>
      <c r="RK85" s="4"/>
      <c r="RL85" s="4"/>
      <c r="RM85" s="4"/>
      <c r="RN85" s="4"/>
      <c r="RO85" s="4"/>
      <c r="RP85" s="4"/>
      <c r="RQ85" s="4"/>
      <c r="RR85" s="4"/>
      <c r="RS85" s="4"/>
      <c r="RT85" s="4"/>
      <c r="RU85" s="4"/>
      <c r="RV85" s="4"/>
      <c r="RW85" s="4"/>
      <c r="RX85" s="4"/>
      <c r="RY85" s="4"/>
      <c r="RZ85" s="4"/>
      <c r="SA85" s="4"/>
      <c r="SB85" s="4"/>
      <c r="SC85" s="4"/>
      <c r="SD85" s="4"/>
      <c r="SE85" s="4"/>
      <c r="SF85" s="4"/>
      <c r="SG85" s="4"/>
      <c r="SH85" s="4"/>
      <c r="SI85" s="4"/>
      <c r="SJ85" s="4"/>
      <c r="SK85" s="4"/>
      <c r="SL85" s="4"/>
      <c r="SM85" s="4"/>
      <c r="SN85" s="4"/>
      <c r="SO85" s="4"/>
      <c r="SP85" s="4"/>
      <c r="SQ85" s="4"/>
      <c r="SR85" s="4"/>
      <c r="SS85" s="4"/>
      <c r="ST85" s="4"/>
      <c r="SU85" s="4"/>
      <c r="SV85" s="4"/>
      <c r="SW85" s="4"/>
      <c r="SX85" s="4"/>
      <c r="SY85" s="4"/>
      <c r="SZ85" s="4"/>
      <c r="TA85" s="4"/>
      <c r="TB85" s="4"/>
      <c r="TC85" s="4"/>
      <c r="TD85" s="4"/>
      <c r="TE85" s="4"/>
      <c r="TF85" s="4"/>
      <c r="TG85" s="4"/>
      <c r="TH85" s="4"/>
      <c r="TI85" s="4"/>
      <c r="TJ85" s="4"/>
      <c r="TK85" s="4"/>
      <c r="TL85" s="4"/>
      <c r="TM85" s="4"/>
      <c r="TN85" s="4"/>
      <c r="TO85" s="4"/>
      <c r="TP85" s="4"/>
      <c r="TQ85" s="4"/>
      <c r="TR85" s="4"/>
      <c r="TS85" s="4"/>
      <c r="TT85" s="4"/>
      <c r="TU85" s="4"/>
      <c r="TV85" s="4"/>
      <c r="TW85" s="4"/>
      <c r="TX85" s="4"/>
      <c r="TY85" s="4"/>
      <c r="TZ85" s="4"/>
      <c r="UA85" s="4"/>
      <c r="UB85" s="4"/>
      <c r="UC85" s="4"/>
      <c r="UD85" s="4"/>
      <c r="UE85" s="4"/>
      <c r="UF85" s="4"/>
      <c r="UG85" s="4"/>
      <c r="UH85" s="4"/>
      <c r="UI85" s="4"/>
      <c r="UJ85" s="4"/>
      <c r="UK85" s="4"/>
      <c r="UL85" s="4"/>
      <c r="UM85" s="4"/>
      <c r="UN85" s="4"/>
      <c r="UO85" s="4"/>
      <c r="UP85" s="4"/>
      <c r="UQ85" s="4"/>
      <c r="UR85" s="4"/>
      <c r="US85" s="4"/>
      <c r="UT85" s="4"/>
      <c r="UU85" s="4"/>
      <c r="UV85" s="4"/>
      <c r="UW85" s="4"/>
      <c r="UX85" s="4"/>
      <c r="UY85" s="4"/>
      <c r="UZ85" s="4"/>
      <c r="VA85" s="4"/>
      <c r="VB85" s="4"/>
      <c r="VC85" s="4"/>
      <c r="VD85" s="4"/>
      <c r="VE85" s="4"/>
      <c r="VF85" s="4"/>
      <c r="VG85" s="4"/>
      <c r="VH85" s="4"/>
      <c r="VI85" s="4"/>
      <c r="VJ85" s="4"/>
      <c r="VK85" s="4"/>
      <c r="VL85" s="4"/>
      <c r="VM85" s="4"/>
      <c r="VN85" s="4"/>
      <c r="VO85" s="4"/>
      <c r="VP85" s="4"/>
      <c r="VQ85" s="4"/>
      <c r="VR85" s="4"/>
      <c r="VS85" s="4"/>
      <c r="VT85" s="4"/>
      <c r="VU85" s="4"/>
      <c r="VV85" s="4"/>
      <c r="VW85" s="4"/>
      <c r="VX85" s="4"/>
      <c r="VY85" s="4"/>
      <c r="VZ85" s="4"/>
      <c r="WA85" s="4"/>
      <c r="WB85" s="4"/>
      <c r="WC85" s="4"/>
      <c r="WD85" s="4"/>
      <c r="WE85" s="4"/>
      <c r="WF85" s="4"/>
      <c r="WG85" s="4"/>
      <c r="WH85" s="4"/>
      <c r="WI85" s="4"/>
      <c r="WJ85" s="4"/>
      <c r="WK85" s="4"/>
      <c r="WL85" s="4"/>
      <c r="WM85" s="4"/>
      <c r="WN85" s="4"/>
      <c r="WO85" s="4"/>
      <c r="WP85" s="4"/>
      <c r="WQ85" s="4"/>
      <c r="WR85" s="4"/>
      <c r="WS85" s="4"/>
      <c r="WT85" s="4"/>
      <c r="WU85" s="4"/>
      <c r="WV85" s="4"/>
      <c r="WW85" s="4"/>
      <c r="WX85" s="4"/>
      <c r="WY85" s="4"/>
      <c r="WZ85" s="4"/>
      <c r="XA85" s="4"/>
      <c r="XB85" s="4"/>
      <c r="XC85" s="4"/>
      <c r="XD85" s="4"/>
      <c r="XE85" s="4"/>
      <c r="XF85" s="4"/>
      <c r="XG85" s="4"/>
      <c r="XH85" s="4"/>
      <c r="XI85" s="4"/>
      <c r="XJ85" s="4"/>
      <c r="XK85" s="4"/>
      <c r="XL85" s="4"/>
      <c r="XM85" s="4"/>
      <c r="XN85" s="4"/>
      <c r="XO85" s="4"/>
      <c r="XP85" s="4"/>
      <c r="XQ85" s="4"/>
      <c r="XR85" s="4"/>
      <c r="XS85" s="4"/>
      <c r="XT85" s="4"/>
      <c r="XU85" s="4"/>
      <c r="XV85" s="4"/>
      <c r="XW85" s="4"/>
      <c r="XX85" s="4"/>
      <c r="XY85" s="4"/>
      <c r="XZ85" s="4"/>
      <c r="YA85" s="4"/>
      <c r="YB85" s="4"/>
      <c r="YC85" s="4"/>
      <c r="YD85" s="4"/>
      <c r="YE85" s="4"/>
      <c r="YF85" s="4"/>
      <c r="YG85" s="4"/>
      <c r="YH85" s="4"/>
      <c r="YI85" s="4"/>
      <c r="YJ85" s="4"/>
      <c r="YK85" s="4"/>
      <c r="YL85" s="4"/>
      <c r="YM85" s="4"/>
      <c r="YN85" s="4"/>
      <c r="YO85" s="4"/>
      <c r="YP85" s="4"/>
      <c r="YQ85" s="4"/>
      <c r="YR85" s="4"/>
      <c r="YS85" s="4"/>
      <c r="YT85" s="4"/>
      <c r="YU85" s="4"/>
      <c r="YV85" s="4"/>
      <c r="YW85" s="4"/>
      <c r="YX85" s="4"/>
      <c r="YY85" s="4"/>
      <c r="YZ85" s="4"/>
      <c r="ZA85" s="4"/>
      <c r="ZB85" s="4"/>
      <c r="ZC85" s="4"/>
      <c r="ZD85" s="4"/>
      <c r="ZE85" s="4"/>
      <c r="ZF85" s="4"/>
      <c r="ZG85" s="4"/>
      <c r="ZH85" s="4"/>
      <c r="ZI85" s="4"/>
      <c r="ZJ85" s="4"/>
      <c r="ZK85" s="4"/>
      <c r="ZL85" s="4"/>
      <c r="ZM85" s="4"/>
      <c r="ZN85" s="4"/>
      <c r="ZO85" s="4"/>
      <c r="ZP85" s="4"/>
      <c r="ZQ85" s="4"/>
      <c r="ZR85" s="4"/>
      <c r="ZS85" s="4"/>
      <c r="ZT85" s="4"/>
      <c r="ZU85" s="4"/>
      <c r="ZV85" s="4"/>
      <c r="ZW85" s="4"/>
      <c r="ZX85" s="4"/>
      <c r="ZY85" s="4"/>
      <c r="ZZ85" s="4"/>
      <c r="AAA85" s="4"/>
      <c r="AAB85" s="4"/>
      <c r="AAC85" s="4"/>
      <c r="AAD85" s="4"/>
      <c r="AAE85" s="4"/>
      <c r="AAF85" s="4"/>
      <c r="AAG85" s="4"/>
      <c r="AAH85" s="4"/>
      <c r="AAI85" s="4"/>
      <c r="AAJ85" s="4"/>
      <c r="AAK85" s="4"/>
      <c r="AAL85" s="4"/>
      <c r="AAM85" s="4"/>
      <c r="AAN85" s="4"/>
      <c r="AAO85" s="4"/>
      <c r="AAP85" s="4"/>
      <c r="AAQ85" s="4"/>
      <c r="AAR85" s="4"/>
      <c r="AAS85" s="4"/>
      <c r="AAT85" s="4"/>
      <c r="AAU85" s="4"/>
      <c r="AAV85" s="4"/>
      <c r="AAW85" s="4"/>
      <c r="AAX85" s="4"/>
      <c r="AAY85" s="4"/>
      <c r="AAZ85" s="4"/>
      <c r="ABA85" s="4"/>
      <c r="ABB85" s="4"/>
      <c r="ABC85" s="4"/>
      <c r="ABD85" s="4"/>
      <c r="ABE85" s="4"/>
      <c r="ABF85" s="4"/>
      <c r="ABG85" s="4"/>
      <c r="ABH85" s="4"/>
      <c r="ABI85" s="4"/>
      <c r="ABJ85" s="4"/>
      <c r="ABK85" s="4"/>
      <c r="ABL85" s="4"/>
      <c r="ABM85" s="4"/>
      <c r="ABN85" s="4"/>
      <c r="ABO85" s="4"/>
      <c r="ABP85" s="4"/>
      <c r="ABQ85" s="4"/>
      <c r="ABR85" s="4"/>
      <c r="ABS85" s="4"/>
      <c r="ABT85" s="4"/>
      <c r="ABU85" s="4"/>
    </row>
    <row r="86" spans="1:749" s="13" customFormat="1" ht="15" customHeight="1" x14ac:dyDescent="0.2">
      <c r="A86" s="19" t="s">
        <v>261</v>
      </c>
      <c r="B86" s="19" t="s">
        <v>113</v>
      </c>
      <c r="C86" s="4"/>
      <c r="D86" s="4"/>
      <c r="E86" s="161"/>
      <c r="F86" s="189"/>
      <c r="G86" s="189"/>
      <c r="H86" s="173"/>
      <c r="I86" s="225"/>
      <c r="J86" s="312"/>
      <c r="K86" s="312"/>
      <c r="L86" s="313"/>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c r="JF86" s="4"/>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c r="KN86" s="4"/>
      <c r="KO86" s="4"/>
      <c r="KP86" s="4"/>
      <c r="KQ86" s="4"/>
      <c r="KR86" s="4"/>
      <c r="KS86" s="4"/>
      <c r="KT86" s="4"/>
      <c r="KU86" s="4"/>
      <c r="KV86" s="4"/>
      <c r="KW86" s="4"/>
      <c r="KX86" s="4"/>
      <c r="KY86" s="4"/>
      <c r="KZ86" s="4"/>
      <c r="LA86" s="4"/>
      <c r="LB86" s="4"/>
      <c r="LC86" s="4"/>
      <c r="LD86" s="4"/>
      <c r="LE86" s="4"/>
      <c r="LF86" s="4"/>
      <c r="LG86" s="4"/>
      <c r="LH86" s="4"/>
      <c r="LI86" s="4"/>
      <c r="LJ86" s="4"/>
      <c r="LK86" s="4"/>
      <c r="LL86" s="4"/>
      <c r="LM86" s="4"/>
      <c r="LN86" s="4"/>
      <c r="LO86" s="4"/>
      <c r="LP86" s="4"/>
      <c r="LQ86" s="4"/>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c r="OH86" s="4"/>
      <c r="OI86" s="4"/>
      <c r="OJ86" s="4"/>
      <c r="OK86" s="4"/>
      <c r="OL86" s="4"/>
      <c r="OM86" s="4"/>
      <c r="ON86" s="4"/>
      <c r="OO86" s="4"/>
      <c r="OP86" s="4"/>
      <c r="OQ86" s="4"/>
      <c r="OR86" s="4"/>
      <c r="OS86" s="4"/>
      <c r="OT86" s="4"/>
      <c r="OU86" s="4"/>
      <c r="OV86" s="4"/>
      <c r="OW86" s="4"/>
      <c r="OX86" s="4"/>
      <c r="OY86" s="4"/>
      <c r="OZ86" s="4"/>
      <c r="PA86" s="4"/>
      <c r="PB86" s="4"/>
      <c r="PC86" s="4"/>
      <c r="PD86" s="4"/>
      <c r="PE86" s="4"/>
      <c r="PF86" s="4"/>
      <c r="PG86" s="4"/>
      <c r="PH86" s="4"/>
      <c r="PI86" s="4"/>
      <c r="PJ86" s="4"/>
      <c r="PK86" s="4"/>
      <c r="PL86" s="4"/>
      <c r="PM86" s="4"/>
      <c r="PN86" s="4"/>
      <c r="PO86" s="4"/>
      <c r="PP86" s="4"/>
      <c r="PQ86" s="4"/>
      <c r="PR86" s="4"/>
      <c r="PS86" s="4"/>
      <c r="PT86" s="4"/>
      <c r="PU86" s="4"/>
      <c r="PV86" s="4"/>
      <c r="PW86" s="4"/>
      <c r="PX86" s="4"/>
      <c r="PY86" s="4"/>
      <c r="PZ86" s="4"/>
      <c r="QA86" s="4"/>
      <c r="QB86" s="4"/>
      <c r="QC86" s="4"/>
      <c r="QD86" s="4"/>
      <c r="QE86" s="4"/>
      <c r="QF86" s="4"/>
      <c r="QG86" s="4"/>
      <c r="QH86" s="4"/>
      <c r="QI86" s="4"/>
      <c r="QJ86" s="4"/>
      <c r="QK86" s="4"/>
      <c r="QL86" s="4"/>
      <c r="QM86" s="4"/>
      <c r="QN86" s="4"/>
      <c r="QO86" s="4"/>
      <c r="QP86" s="4"/>
      <c r="QQ86" s="4"/>
      <c r="QR86" s="4"/>
      <c r="QS86" s="4"/>
      <c r="QT86" s="4"/>
      <c r="QU86" s="4"/>
      <c r="QV86" s="4"/>
      <c r="QW86" s="4"/>
      <c r="QX86" s="4"/>
      <c r="QY86" s="4"/>
      <c r="QZ86" s="4"/>
      <c r="RA86" s="4"/>
      <c r="RB86" s="4"/>
      <c r="RC86" s="4"/>
      <c r="RD86" s="4"/>
      <c r="RE86" s="4"/>
      <c r="RF86" s="4"/>
      <c r="RG86" s="4"/>
      <c r="RH86" s="4"/>
      <c r="RI86" s="4"/>
      <c r="RJ86" s="4"/>
      <c r="RK86" s="4"/>
      <c r="RL86" s="4"/>
      <c r="RM86" s="4"/>
      <c r="RN86" s="4"/>
      <c r="RO86" s="4"/>
      <c r="RP86" s="4"/>
      <c r="RQ86" s="4"/>
      <c r="RR86" s="4"/>
      <c r="RS86" s="4"/>
      <c r="RT86" s="4"/>
      <c r="RU86" s="4"/>
      <c r="RV86" s="4"/>
      <c r="RW86" s="4"/>
      <c r="RX86" s="4"/>
      <c r="RY86" s="4"/>
      <c r="RZ86" s="4"/>
      <c r="SA86" s="4"/>
      <c r="SB86" s="4"/>
      <c r="SC86" s="4"/>
      <c r="SD86" s="4"/>
      <c r="SE86" s="4"/>
      <c r="SF86" s="4"/>
      <c r="SG86" s="4"/>
      <c r="SH86" s="4"/>
      <c r="SI86" s="4"/>
      <c r="SJ86" s="4"/>
      <c r="SK86" s="4"/>
      <c r="SL86" s="4"/>
      <c r="SM86" s="4"/>
      <c r="SN86" s="4"/>
      <c r="SO86" s="4"/>
      <c r="SP86" s="4"/>
      <c r="SQ86" s="4"/>
      <c r="SR86" s="4"/>
      <c r="SS86" s="4"/>
      <c r="ST86" s="4"/>
      <c r="SU86" s="4"/>
      <c r="SV86" s="4"/>
      <c r="SW86" s="4"/>
      <c r="SX86" s="4"/>
      <c r="SY86" s="4"/>
      <c r="SZ86" s="4"/>
      <c r="TA86" s="4"/>
      <c r="TB86" s="4"/>
      <c r="TC86" s="4"/>
      <c r="TD86" s="4"/>
      <c r="TE86" s="4"/>
      <c r="TF86" s="4"/>
      <c r="TG86" s="4"/>
      <c r="TH86" s="4"/>
      <c r="TI86" s="4"/>
      <c r="TJ86" s="4"/>
      <c r="TK86" s="4"/>
      <c r="TL86" s="4"/>
      <c r="TM86" s="4"/>
      <c r="TN86" s="4"/>
      <c r="TO86" s="4"/>
      <c r="TP86" s="4"/>
      <c r="TQ86" s="4"/>
      <c r="TR86" s="4"/>
      <c r="TS86" s="4"/>
      <c r="TT86" s="4"/>
      <c r="TU86" s="4"/>
      <c r="TV86" s="4"/>
      <c r="TW86" s="4"/>
      <c r="TX86" s="4"/>
      <c r="TY86" s="4"/>
      <c r="TZ86" s="4"/>
      <c r="UA86" s="4"/>
      <c r="UB86" s="4"/>
      <c r="UC86" s="4"/>
      <c r="UD86" s="4"/>
      <c r="UE86" s="4"/>
      <c r="UF86" s="4"/>
      <c r="UG86" s="4"/>
      <c r="UH86" s="4"/>
      <c r="UI86" s="4"/>
      <c r="UJ86" s="4"/>
      <c r="UK86" s="4"/>
      <c r="UL86" s="4"/>
      <c r="UM86" s="4"/>
      <c r="UN86" s="4"/>
      <c r="UO86" s="4"/>
      <c r="UP86" s="4"/>
      <c r="UQ86" s="4"/>
      <c r="UR86" s="4"/>
      <c r="US86" s="4"/>
      <c r="UT86" s="4"/>
      <c r="UU86" s="4"/>
      <c r="UV86" s="4"/>
      <c r="UW86" s="4"/>
      <c r="UX86" s="4"/>
      <c r="UY86" s="4"/>
      <c r="UZ86" s="4"/>
      <c r="VA86" s="4"/>
      <c r="VB86" s="4"/>
      <c r="VC86" s="4"/>
      <c r="VD86" s="4"/>
      <c r="VE86" s="4"/>
      <c r="VF86" s="4"/>
      <c r="VG86" s="4"/>
      <c r="VH86" s="4"/>
      <c r="VI86" s="4"/>
      <c r="VJ86" s="4"/>
      <c r="VK86" s="4"/>
      <c r="VL86" s="4"/>
      <c r="VM86" s="4"/>
      <c r="VN86" s="4"/>
      <c r="VO86" s="4"/>
      <c r="VP86" s="4"/>
      <c r="VQ86" s="4"/>
      <c r="VR86" s="4"/>
      <c r="VS86" s="4"/>
      <c r="VT86" s="4"/>
      <c r="VU86" s="4"/>
      <c r="VV86" s="4"/>
      <c r="VW86" s="4"/>
      <c r="VX86" s="4"/>
      <c r="VY86" s="4"/>
      <c r="VZ86" s="4"/>
      <c r="WA86" s="4"/>
      <c r="WB86" s="4"/>
      <c r="WC86" s="4"/>
      <c r="WD86" s="4"/>
      <c r="WE86" s="4"/>
      <c r="WF86" s="4"/>
      <c r="WG86" s="4"/>
      <c r="WH86" s="4"/>
      <c r="WI86" s="4"/>
      <c r="WJ86" s="4"/>
      <c r="WK86" s="4"/>
      <c r="WL86" s="4"/>
      <c r="WM86" s="4"/>
      <c r="WN86" s="4"/>
      <c r="WO86" s="4"/>
      <c r="WP86" s="4"/>
      <c r="WQ86" s="4"/>
      <c r="WR86" s="4"/>
      <c r="WS86" s="4"/>
      <c r="WT86" s="4"/>
      <c r="WU86" s="4"/>
      <c r="WV86" s="4"/>
      <c r="WW86" s="4"/>
      <c r="WX86" s="4"/>
      <c r="WY86" s="4"/>
      <c r="WZ86" s="4"/>
      <c r="XA86" s="4"/>
      <c r="XB86" s="4"/>
      <c r="XC86" s="4"/>
      <c r="XD86" s="4"/>
      <c r="XE86" s="4"/>
      <c r="XF86" s="4"/>
      <c r="XG86" s="4"/>
      <c r="XH86" s="4"/>
      <c r="XI86" s="4"/>
      <c r="XJ86" s="4"/>
      <c r="XK86" s="4"/>
      <c r="XL86" s="4"/>
      <c r="XM86" s="4"/>
      <c r="XN86" s="4"/>
      <c r="XO86" s="4"/>
      <c r="XP86" s="4"/>
      <c r="XQ86" s="4"/>
      <c r="XR86" s="4"/>
      <c r="XS86" s="4"/>
      <c r="XT86" s="4"/>
      <c r="XU86" s="4"/>
      <c r="XV86" s="4"/>
      <c r="XW86" s="4"/>
      <c r="XX86" s="4"/>
      <c r="XY86" s="4"/>
      <c r="XZ86" s="4"/>
      <c r="YA86" s="4"/>
      <c r="YB86" s="4"/>
      <c r="YC86" s="4"/>
      <c r="YD86" s="4"/>
      <c r="YE86" s="4"/>
      <c r="YF86" s="4"/>
      <c r="YG86" s="4"/>
      <c r="YH86" s="4"/>
      <c r="YI86" s="4"/>
      <c r="YJ86" s="4"/>
      <c r="YK86" s="4"/>
      <c r="YL86" s="4"/>
      <c r="YM86" s="4"/>
      <c r="YN86" s="4"/>
      <c r="YO86" s="4"/>
      <c r="YP86" s="4"/>
      <c r="YQ86" s="4"/>
      <c r="YR86" s="4"/>
      <c r="YS86" s="4"/>
      <c r="YT86" s="4"/>
      <c r="YU86" s="4"/>
      <c r="YV86" s="4"/>
      <c r="YW86" s="4"/>
      <c r="YX86" s="4"/>
      <c r="YY86" s="4"/>
      <c r="YZ86" s="4"/>
      <c r="ZA86" s="4"/>
      <c r="ZB86" s="4"/>
      <c r="ZC86" s="4"/>
      <c r="ZD86" s="4"/>
      <c r="ZE86" s="4"/>
      <c r="ZF86" s="4"/>
      <c r="ZG86" s="4"/>
      <c r="ZH86" s="4"/>
      <c r="ZI86" s="4"/>
      <c r="ZJ86" s="4"/>
      <c r="ZK86" s="4"/>
      <c r="ZL86" s="4"/>
      <c r="ZM86" s="4"/>
      <c r="ZN86" s="4"/>
      <c r="ZO86" s="4"/>
      <c r="ZP86" s="4"/>
      <c r="ZQ86" s="4"/>
      <c r="ZR86" s="4"/>
      <c r="ZS86" s="4"/>
      <c r="ZT86" s="4"/>
      <c r="ZU86" s="4"/>
      <c r="ZV86" s="4"/>
      <c r="ZW86" s="4"/>
      <c r="ZX86" s="4"/>
      <c r="ZY86" s="4"/>
      <c r="ZZ86" s="4"/>
      <c r="AAA86" s="4"/>
      <c r="AAB86" s="4"/>
      <c r="AAC86" s="4"/>
      <c r="AAD86" s="4"/>
      <c r="AAE86" s="4"/>
      <c r="AAF86" s="4"/>
      <c r="AAG86" s="4"/>
      <c r="AAH86" s="4"/>
      <c r="AAI86" s="4"/>
      <c r="AAJ86" s="4"/>
      <c r="AAK86" s="4"/>
      <c r="AAL86" s="4"/>
      <c r="AAM86" s="4"/>
      <c r="AAN86" s="4"/>
      <c r="AAO86" s="4"/>
      <c r="AAP86" s="4"/>
      <c r="AAQ86" s="4"/>
      <c r="AAR86" s="4"/>
      <c r="AAS86" s="4"/>
      <c r="AAT86" s="4"/>
      <c r="AAU86" s="4"/>
      <c r="AAV86" s="4"/>
      <c r="AAW86" s="4"/>
      <c r="AAX86" s="4"/>
      <c r="AAY86" s="4"/>
      <c r="AAZ86" s="4"/>
      <c r="ABA86" s="4"/>
      <c r="ABB86" s="4"/>
      <c r="ABC86" s="4"/>
      <c r="ABD86" s="4"/>
      <c r="ABE86" s="4"/>
      <c r="ABF86" s="4"/>
      <c r="ABG86" s="4"/>
      <c r="ABH86" s="4"/>
      <c r="ABI86" s="4"/>
      <c r="ABJ86" s="4"/>
      <c r="ABK86" s="4"/>
      <c r="ABL86" s="4"/>
      <c r="ABM86" s="4"/>
      <c r="ABN86" s="4"/>
      <c r="ABO86" s="4"/>
      <c r="ABP86" s="4"/>
      <c r="ABQ86" s="4"/>
      <c r="ABR86" s="4"/>
      <c r="ABS86" s="4"/>
      <c r="ABT86" s="4"/>
      <c r="ABU86" s="4"/>
    </row>
    <row r="87" spans="1:749" s="13" customFormat="1" ht="30" customHeight="1" x14ac:dyDescent="0.2">
      <c r="A87" s="20" t="s">
        <v>262</v>
      </c>
      <c r="B87" s="29" t="s">
        <v>1006</v>
      </c>
      <c r="C87" s="24" t="s">
        <v>64</v>
      </c>
      <c r="D87" s="21" t="s">
        <v>121</v>
      </c>
      <c r="E87" s="158">
        <f>IF(MOD(E15,2)=1,E15+1,E15)+IF(MOD(E17,2)=1,E17+1,E17)</f>
        <v>0</v>
      </c>
      <c r="F87" s="194">
        <v>13</v>
      </c>
      <c r="G87" s="194" t="s">
        <v>524</v>
      </c>
      <c r="H87" s="162">
        <f>(_xlfn.CEILING.MATH(F87*E87))</f>
        <v>0</v>
      </c>
      <c r="I87" s="97"/>
      <c r="J87" s="312"/>
      <c r="K87" s="14"/>
      <c r="L87" s="318"/>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c r="JF87" s="4"/>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c r="KN87" s="4"/>
      <c r="KO87" s="4"/>
      <c r="KP87" s="4"/>
      <c r="KQ87" s="4"/>
      <c r="KR87" s="4"/>
      <c r="KS87" s="4"/>
      <c r="KT87" s="4"/>
      <c r="KU87" s="4"/>
      <c r="KV87" s="4"/>
      <c r="KW87" s="4"/>
      <c r="KX87" s="4"/>
      <c r="KY87" s="4"/>
      <c r="KZ87" s="4"/>
      <c r="LA87" s="4"/>
      <c r="LB87" s="4"/>
      <c r="LC87" s="4"/>
      <c r="LD87" s="4"/>
      <c r="LE87" s="4"/>
      <c r="LF87" s="4"/>
      <c r="LG87" s="4"/>
      <c r="LH87" s="4"/>
      <c r="LI87" s="4"/>
      <c r="LJ87" s="4"/>
      <c r="LK87" s="4"/>
      <c r="LL87" s="4"/>
      <c r="LM87" s="4"/>
      <c r="LN87" s="4"/>
      <c r="LO87" s="4"/>
      <c r="LP87" s="4"/>
      <c r="LQ87" s="4"/>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c r="OH87" s="4"/>
      <c r="OI87" s="4"/>
      <c r="OJ87" s="4"/>
      <c r="OK87" s="4"/>
      <c r="OL87" s="4"/>
      <c r="OM87" s="4"/>
      <c r="ON87" s="4"/>
      <c r="OO87" s="4"/>
      <c r="OP87" s="4"/>
      <c r="OQ87" s="4"/>
      <c r="OR87" s="4"/>
      <c r="OS87" s="4"/>
      <c r="OT87" s="4"/>
      <c r="OU87" s="4"/>
      <c r="OV87" s="4"/>
      <c r="OW87" s="4"/>
      <c r="OX87" s="4"/>
      <c r="OY87" s="4"/>
      <c r="OZ87" s="4"/>
      <c r="PA87" s="4"/>
      <c r="PB87" s="4"/>
      <c r="PC87" s="4"/>
      <c r="PD87" s="4"/>
      <c r="PE87" s="4"/>
      <c r="PF87" s="4"/>
      <c r="PG87" s="4"/>
      <c r="PH87" s="4"/>
      <c r="PI87" s="4"/>
      <c r="PJ87" s="4"/>
      <c r="PK87" s="4"/>
      <c r="PL87" s="4"/>
      <c r="PM87" s="4"/>
      <c r="PN87" s="4"/>
      <c r="PO87" s="4"/>
      <c r="PP87" s="4"/>
      <c r="PQ87" s="4"/>
      <c r="PR87" s="4"/>
      <c r="PS87" s="4"/>
      <c r="PT87" s="4"/>
      <c r="PU87" s="4"/>
      <c r="PV87" s="4"/>
      <c r="PW87" s="4"/>
      <c r="PX87" s="4"/>
      <c r="PY87" s="4"/>
      <c r="PZ87" s="4"/>
      <c r="QA87" s="4"/>
      <c r="QB87" s="4"/>
      <c r="QC87" s="4"/>
      <c r="QD87" s="4"/>
      <c r="QE87" s="4"/>
      <c r="QF87" s="4"/>
      <c r="QG87" s="4"/>
      <c r="QH87" s="4"/>
      <c r="QI87" s="4"/>
      <c r="QJ87" s="4"/>
      <c r="QK87" s="4"/>
      <c r="QL87" s="4"/>
      <c r="QM87" s="4"/>
      <c r="QN87" s="4"/>
      <c r="QO87" s="4"/>
      <c r="QP87" s="4"/>
      <c r="QQ87" s="4"/>
      <c r="QR87" s="4"/>
      <c r="QS87" s="4"/>
      <c r="QT87" s="4"/>
      <c r="QU87" s="4"/>
      <c r="QV87" s="4"/>
      <c r="QW87" s="4"/>
      <c r="QX87" s="4"/>
      <c r="QY87" s="4"/>
      <c r="QZ87" s="4"/>
      <c r="RA87" s="4"/>
      <c r="RB87" s="4"/>
      <c r="RC87" s="4"/>
      <c r="RD87" s="4"/>
      <c r="RE87" s="4"/>
      <c r="RF87" s="4"/>
      <c r="RG87" s="4"/>
      <c r="RH87" s="4"/>
      <c r="RI87" s="4"/>
      <c r="RJ87" s="4"/>
      <c r="RK87" s="4"/>
      <c r="RL87" s="4"/>
      <c r="RM87" s="4"/>
      <c r="RN87" s="4"/>
      <c r="RO87" s="4"/>
      <c r="RP87" s="4"/>
      <c r="RQ87" s="4"/>
      <c r="RR87" s="4"/>
      <c r="RS87" s="4"/>
      <c r="RT87" s="4"/>
      <c r="RU87" s="4"/>
      <c r="RV87" s="4"/>
      <c r="RW87" s="4"/>
      <c r="RX87" s="4"/>
      <c r="RY87" s="4"/>
      <c r="RZ87" s="4"/>
      <c r="SA87" s="4"/>
      <c r="SB87" s="4"/>
      <c r="SC87" s="4"/>
      <c r="SD87" s="4"/>
      <c r="SE87" s="4"/>
      <c r="SF87" s="4"/>
      <c r="SG87" s="4"/>
      <c r="SH87" s="4"/>
      <c r="SI87" s="4"/>
      <c r="SJ87" s="4"/>
      <c r="SK87" s="4"/>
      <c r="SL87" s="4"/>
      <c r="SM87" s="4"/>
      <c r="SN87" s="4"/>
      <c r="SO87" s="4"/>
      <c r="SP87" s="4"/>
      <c r="SQ87" s="4"/>
      <c r="SR87" s="4"/>
      <c r="SS87" s="4"/>
      <c r="ST87" s="4"/>
      <c r="SU87" s="4"/>
      <c r="SV87" s="4"/>
      <c r="SW87" s="4"/>
      <c r="SX87" s="4"/>
      <c r="SY87" s="4"/>
      <c r="SZ87" s="4"/>
      <c r="TA87" s="4"/>
      <c r="TB87" s="4"/>
      <c r="TC87" s="4"/>
      <c r="TD87" s="4"/>
      <c r="TE87" s="4"/>
      <c r="TF87" s="4"/>
      <c r="TG87" s="4"/>
      <c r="TH87" s="4"/>
      <c r="TI87" s="4"/>
      <c r="TJ87" s="4"/>
      <c r="TK87" s="4"/>
      <c r="TL87" s="4"/>
      <c r="TM87" s="4"/>
      <c r="TN87" s="4"/>
      <c r="TO87" s="4"/>
      <c r="TP87" s="4"/>
      <c r="TQ87" s="4"/>
      <c r="TR87" s="4"/>
      <c r="TS87" s="4"/>
      <c r="TT87" s="4"/>
      <c r="TU87" s="4"/>
      <c r="TV87" s="4"/>
      <c r="TW87" s="4"/>
      <c r="TX87" s="4"/>
      <c r="TY87" s="4"/>
      <c r="TZ87" s="4"/>
      <c r="UA87" s="4"/>
      <c r="UB87" s="4"/>
      <c r="UC87" s="4"/>
      <c r="UD87" s="4"/>
      <c r="UE87" s="4"/>
      <c r="UF87" s="4"/>
      <c r="UG87" s="4"/>
      <c r="UH87" s="4"/>
      <c r="UI87" s="4"/>
      <c r="UJ87" s="4"/>
      <c r="UK87" s="4"/>
      <c r="UL87" s="4"/>
      <c r="UM87" s="4"/>
      <c r="UN87" s="4"/>
      <c r="UO87" s="4"/>
      <c r="UP87" s="4"/>
      <c r="UQ87" s="4"/>
      <c r="UR87" s="4"/>
      <c r="US87" s="4"/>
      <c r="UT87" s="4"/>
      <c r="UU87" s="4"/>
      <c r="UV87" s="4"/>
      <c r="UW87" s="4"/>
      <c r="UX87" s="4"/>
      <c r="UY87" s="4"/>
      <c r="UZ87" s="4"/>
      <c r="VA87" s="4"/>
      <c r="VB87" s="4"/>
      <c r="VC87" s="4"/>
      <c r="VD87" s="4"/>
      <c r="VE87" s="4"/>
      <c r="VF87" s="4"/>
      <c r="VG87" s="4"/>
      <c r="VH87" s="4"/>
      <c r="VI87" s="4"/>
      <c r="VJ87" s="4"/>
      <c r="VK87" s="4"/>
      <c r="VL87" s="4"/>
      <c r="VM87" s="4"/>
      <c r="VN87" s="4"/>
      <c r="VO87" s="4"/>
      <c r="VP87" s="4"/>
      <c r="VQ87" s="4"/>
      <c r="VR87" s="4"/>
      <c r="VS87" s="4"/>
      <c r="VT87" s="4"/>
      <c r="VU87" s="4"/>
      <c r="VV87" s="4"/>
      <c r="VW87" s="4"/>
      <c r="VX87" s="4"/>
      <c r="VY87" s="4"/>
      <c r="VZ87" s="4"/>
      <c r="WA87" s="4"/>
      <c r="WB87" s="4"/>
      <c r="WC87" s="4"/>
      <c r="WD87" s="4"/>
      <c r="WE87" s="4"/>
      <c r="WF87" s="4"/>
      <c r="WG87" s="4"/>
      <c r="WH87" s="4"/>
      <c r="WI87" s="4"/>
      <c r="WJ87" s="4"/>
      <c r="WK87" s="4"/>
      <c r="WL87" s="4"/>
      <c r="WM87" s="4"/>
      <c r="WN87" s="4"/>
      <c r="WO87" s="4"/>
      <c r="WP87" s="4"/>
      <c r="WQ87" s="4"/>
      <c r="WR87" s="4"/>
      <c r="WS87" s="4"/>
      <c r="WT87" s="4"/>
      <c r="WU87" s="4"/>
      <c r="WV87" s="4"/>
      <c r="WW87" s="4"/>
      <c r="WX87" s="4"/>
      <c r="WY87" s="4"/>
      <c r="WZ87" s="4"/>
      <c r="XA87" s="4"/>
      <c r="XB87" s="4"/>
      <c r="XC87" s="4"/>
      <c r="XD87" s="4"/>
      <c r="XE87" s="4"/>
      <c r="XF87" s="4"/>
      <c r="XG87" s="4"/>
      <c r="XH87" s="4"/>
      <c r="XI87" s="4"/>
      <c r="XJ87" s="4"/>
      <c r="XK87" s="4"/>
      <c r="XL87" s="4"/>
      <c r="XM87" s="4"/>
      <c r="XN87" s="4"/>
      <c r="XO87" s="4"/>
      <c r="XP87" s="4"/>
      <c r="XQ87" s="4"/>
      <c r="XR87" s="4"/>
      <c r="XS87" s="4"/>
      <c r="XT87" s="4"/>
      <c r="XU87" s="4"/>
      <c r="XV87" s="4"/>
      <c r="XW87" s="4"/>
      <c r="XX87" s="4"/>
      <c r="XY87" s="4"/>
      <c r="XZ87" s="4"/>
      <c r="YA87" s="4"/>
      <c r="YB87" s="4"/>
      <c r="YC87" s="4"/>
      <c r="YD87" s="4"/>
      <c r="YE87" s="4"/>
      <c r="YF87" s="4"/>
      <c r="YG87" s="4"/>
      <c r="YH87" s="4"/>
      <c r="YI87" s="4"/>
      <c r="YJ87" s="4"/>
      <c r="YK87" s="4"/>
      <c r="YL87" s="4"/>
      <c r="YM87" s="4"/>
      <c r="YN87" s="4"/>
      <c r="YO87" s="4"/>
      <c r="YP87" s="4"/>
      <c r="YQ87" s="4"/>
      <c r="YR87" s="4"/>
      <c r="YS87" s="4"/>
      <c r="YT87" s="4"/>
      <c r="YU87" s="4"/>
      <c r="YV87" s="4"/>
      <c r="YW87" s="4"/>
      <c r="YX87" s="4"/>
      <c r="YY87" s="4"/>
      <c r="YZ87" s="4"/>
      <c r="ZA87" s="4"/>
      <c r="ZB87" s="4"/>
      <c r="ZC87" s="4"/>
      <c r="ZD87" s="4"/>
      <c r="ZE87" s="4"/>
      <c r="ZF87" s="4"/>
      <c r="ZG87" s="4"/>
      <c r="ZH87" s="4"/>
      <c r="ZI87" s="4"/>
      <c r="ZJ87" s="4"/>
      <c r="ZK87" s="4"/>
      <c r="ZL87" s="4"/>
      <c r="ZM87" s="4"/>
      <c r="ZN87" s="4"/>
      <c r="ZO87" s="4"/>
      <c r="ZP87" s="4"/>
      <c r="ZQ87" s="4"/>
      <c r="ZR87" s="4"/>
      <c r="ZS87" s="4"/>
      <c r="ZT87" s="4"/>
      <c r="ZU87" s="4"/>
      <c r="ZV87" s="4"/>
      <c r="ZW87" s="4"/>
      <c r="ZX87" s="4"/>
      <c r="ZY87" s="4"/>
      <c r="ZZ87" s="4"/>
      <c r="AAA87" s="4"/>
      <c r="AAB87" s="4"/>
      <c r="AAC87" s="4"/>
      <c r="AAD87" s="4"/>
      <c r="AAE87" s="4"/>
      <c r="AAF87" s="4"/>
      <c r="AAG87" s="4"/>
      <c r="AAH87" s="4"/>
      <c r="AAI87" s="4"/>
      <c r="AAJ87" s="4"/>
      <c r="AAK87" s="4"/>
      <c r="AAL87" s="4"/>
      <c r="AAM87" s="4"/>
      <c r="AAN87" s="4"/>
      <c r="AAO87" s="4"/>
      <c r="AAP87" s="4"/>
      <c r="AAQ87" s="4"/>
      <c r="AAR87" s="4"/>
      <c r="AAS87" s="4"/>
      <c r="AAT87" s="4"/>
      <c r="AAU87" s="4"/>
      <c r="AAV87" s="4"/>
      <c r="AAW87" s="4"/>
      <c r="AAX87" s="4"/>
      <c r="AAY87" s="4"/>
      <c r="AAZ87" s="4"/>
      <c r="ABA87" s="4"/>
      <c r="ABB87" s="4"/>
      <c r="ABC87" s="4"/>
      <c r="ABD87" s="4"/>
      <c r="ABE87" s="4"/>
      <c r="ABF87" s="4"/>
      <c r="ABG87" s="4"/>
      <c r="ABH87" s="4"/>
      <c r="ABI87" s="4"/>
      <c r="ABJ87" s="4"/>
      <c r="ABK87" s="4"/>
      <c r="ABL87" s="4"/>
      <c r="ABM87" s="4"/>
      <c r="ABN87" s="4"/>
      <c r="ABO87" s="4"/>
      <c r="ABP87" s="4"/>
      <c r="ABQ87" s="4"/>
      <c r="ABR87" s="4"/>
      <c r="ABS87" s="4"/>
      <c r="ABT87" s="4"/>
      <c r="ABU87" s="4"/>
    </row>
    <row r="88" spans="1:749" s="13" customFormat="1" ht="30" customHeight="1" x14ac:dyDescent="0.2">
      <c r="A88" s="20" t="s">
        <v>263</v>
      </c>
      <c r="B88" s="29" t="s">
        <v>1005</v>
      </c>
      <c r="C88" s="24" t="s">
        <v>64</v>
      </c>
      <c r="D88" s="21" t="s">
        <v>121</v>
      </c>
      <c r="E88" s="158">
        <f>IF($E$14&lt;0,0,0)+IF($E$14=1,6,0)+IF($E$14=2,6,0)+IF($E$14=3,6,0)+IF($E$14=4,6,0)+IF($E$14=5,6,0)+IF($E$14=6,6,0)+IF($E$14&gt;=7,12,0)</f>
        <v>0</v>
      </c>
      <c r="F88" s="194">
        <v>7.3</v>
      </c>
      <c r="G88" s="194" t="s">
        <v>524</v>
      </c>
      <c r="H88" s="162">
        <f>(_xlfn.CEILING.MATH(F88*E88))</f>
        <v>0</v>
      </c>
      <c r="I88" s="97"/>
      <c r="J88" s="312"/>
      <c r="K88" s="14"/>
      <c r="L88" s="318"/>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c r="GK88" s="4"/>
      <c r="GL88" s="4"/>
      <c r="GM88" s="4"/>
      <c r="GN88" s="4"/>
      <c r="GO88" s="4"/>
      <c r="GP88" s="4"/>
      <c r="GQ88" s="4"/>
      <c r="GR88" s="4"/>
      <c r="GS88" s="4"/>
      <c r="GT88" s="4"/>
      <c r="GU88" s="4"/>
      <c r="GV88" s="4"/>
      <c r="GW88" s="4"/>
      <c r="GX88" s="4"/>
      <c r="GY88" s="4"/>
      <c r="GZ88" s="4"/>
      <c r="HA88" s="4"/>
      <c r="HB88" s="4"/>
      <c r="HC88" s="4"/>
      <c r="HD88" s="4"/>
      <c r="HE88" s="4"/>
      <c r="HF88" s="4"/>
      <c r="HG88" s="4"/>
      <c r="HH88" s="4"/>
      <c r="HI88" s="4"/>
      <c r="HJ88" s="4"/>
      <c r="HK88" s="4"/>
      <c r="HL88" s="4"/>
      <c r="HM88" s="4"/>
      <c r="HN88" s="4"/>
      <c r="HO88" s="4"/>
      <c r="HP88" s="4"/>
      <c r="HQ88" s="4"/>
      <c r="HR88" s="4"/>
      <c r="HS88" s="4"/>
      <c r="HT88" s="4"/>
      <c r="HU88" s="4"/>
      <c r="HV88" s="4"/>
      <c r="HW88" s="4"/>
      <c r="HX88" s="4"/>
      <c r="HY88" s="4"/>
      <c r="HZ88" s="4"/>
      <c r="IA88" s="4"/>
      <c r="IB88" s="4"/>
      <c r="IC88" s="4"/>
      <c r="ID88" s="4"/>
      <c r="IE88" s="4"/>
      <c r="IF88" s="4"/>
      <c r="IG88" s="4"/>
      <c r="IH88" s="4"/>
      <c r="II88" s="4"/>
      <c r="IJ88" s="4"/>
      <c r="IK88" s="4"/>
      <c r="IL88" s="4"/>
      <c r="IM88" s="4"/>
      <c r="IN88" s="4"/>
      <c r="IO88" s="4"/>
      <c r="IP88" s="4"/>
      <c r="IQ88" s="4"/>
      <c r="IR88" s="4"/>
      <c r="IS88" s="4"/>
      <c r="IT88" s="4"/>
      <c r="IU88" s="4"/>
      <c r="IV88" s="4"/>
      <c r="IW88" s="4"/>
      <c r="IX88" s="4"/>
      <c r="IY88" s="4"/>
      <c r="IZ88" s="4"/>
      <c r="JA88" s="4"/>
      <c r="JB88" s="4"/>
      <c r="JC88" s="4"/>
      <c r="JD88" s="4"/>
      <c r="JE88" s="4"/>
      <c r="JF88" s="4"/>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c r="KN88" s="4"/>
      <c r="KO88" s="4"/>
      <c r="KP88" s="4"/>
      <c r="KQ88" s="4"/>
      <c r="KR88" s="4"/>
      <c r="KS88" s="4"/>
      <c r="KT88" s="4"/>
      <c r="KU88" s="4"/>
      <c r="KV88" s="4"/>
      <c r="KW88" s="4"/>
      <c r="KX88" s="4"/>
      <c r="KY88" s="4"/>
      <c r="KZ88" s="4"/>
      <c r="LA88" s="4"/>
      <c r="LB88" s="4"/>
      <c r="LC88" s="4"/>
      <c r="LD88" s="4"/>
      <c r="LE88" s="4"/>
      <c r="LF88" s="4"/>
      <c r="LG88" s="4"/>
      <c r="LH88" s="4"/>
      <c r="LI88" s="4"/>
      <c r="LJ88" s="4"/>
      <c r="LK88" s="4"/>
      <c r="LL88" s="4"/>
      <c r="LM88" s="4"/>
      <c r="LN88" s="4"/>
      <c r="LO88" s="4"/>
      <c r="LP88" s="4"/>
      <c r="LQ88" s="4"/>
      <c r="LR88" s="4"/>
      <c r="LS88" s="4"/>
      <c r="LT88" s="4"/>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c r="NB88" s="4"/>
      <c r="NC88" s="4"/>
      <c r="ND88" s="4"/>
      <c r="NE88" s="4"/>
      <c r="NF88" s="4"/>
      <c r="NG88" s="4"/>
      <c r="NH88" s="4"/>
      <c r="NI88" s="4"/>
      <c r="NJ88" s="4"/>
      <c r="NK88" s="4"/>
      <c r="NL88" s="4"/>
      <c r="NM88" s="4"/>
      <c r="NN88" s="4"/>
      <c r="NO88" s="4"/>
      <c r="NP88" s="4"/>
      <c r="NQ88" s="4"/>
      <c r="NR88" s="4"/>
      <c r="NS88" s="4"/>
      <c r="NT88" s="4"/>
      <c r="NU88" s="4"/>
      <c r="NV88" s="4"/>
      <c r="NW88" s="4"/>
      <c r="NX88" s="4"/>
      <c r="NY88" s="4"/>
      <c r="NZ88" s="4"/>
      <c r="OA88" s="4"/>
      <c r="OB88" s="4"/>
      <c r="OC88" s="4"/>
      <c r="OD88" s="4"/>
      <c r="OE88" s="4"/>
      <c r="OF88" s="4"/>
      <c r="OG88" s="4"/>
      <c r="OH88" s="4"/>
      <c r="OI88" s="4"/>
      <c r="OJ88" s="4"/>
      <c r="OK88" s="4"/>
      <c r="OL88" s="4"/>
      <c r="OM88" s="4"/>
      <c r="ON88" s="4"/>
      <c r="OO88" s="4"/>
      <c r="OP88" s="4"/>
      <c r="OQ88" s="4"/>
      <c r="OR88" s="4"/>
      <c r="OS88" s="4"/>
      <c r="OT88" s="4"/>
      <c r="OU88" s="4"/>
      <c r="OV88" s="4"/>
      <c r="OW88" s="4"/>
      <c r="OX88" s="4"/>
      <c r="OY88" s="4"/>
      <c r="OZ88" s="4"/>
      <c r="PA88" s="4"/>
      <c r="PB88" s="4"/>
      <c r="PC88" s="4"/>
      <c r="PD88" s="4"/>
      <c r="PE88" s="4"/>
      <c r="PF88" s="4"/>
      <c r="PG88" s="4"/>
      <c r="PH88" s="4"/>
      <c r="PI88" s="4"/>
      <c r="PJ88" s="4"/>
      <c r="PK88" s="4"/>
      <c r="PL88" s="4"/>
      <c r="PM88" s="4"/>
      <c r="PN88" s="4"/>
      <c r="PO88" s="4"/>
      <c r="PP88" s="4"/>
      <c r="PQ88" s="4"/>
      <c r="PR88" s="4"/>
      <c r="PS88" s="4"/>
      <c r="PT88" s="4"/>
      <c r="PU88" s="4"/>
      <c r="PV88" s="4"/>
      <c r="PW88" s="4"/>
      <c r="PX88" s="4"/>
      <c r="PY88" s="4"/>
      <c r="PZ88" s="4"/>
      <c r="QA88" s="4"/>
      <c r="QB88" s="4"/>
      <c r="QC88" s="4"/>
      <c r="QD88" s="4"/>
      <c r="QE88" s="4"/>
      <c r="QF88" s="4"/>
      <c r="QG88" s="4"/>
      <c r="QH88" s="4"/>
      <c r="QI88" s="4"/>
      <c r="QJ88" s="4"/>
      <c r="QK88" s="4"/>
      <c r="QL88" s="4"/>
      <c r="QM88" s="4"/>
      <c r="QN88" s="4"/>
      <c r="QO88" s="4"/>
      <c r="QP88" s="4"/>
      <c r="QQ88" s="4"/>
      <c r="QR88" s="4"/>
      <c r="QS88" s="4"/>
      <c r="QT88" s="4"/>
      <c r="QU88" s="4"/>
      <c r="QV88" s="4"/>
      <c r="QW88" s="4"/>
      <c r="QX88" s="4"/>
      <c r="QY88" s="4"/>
      <c r="QZ88" s="4"/>
      <c r="RA88" s="4"/>
      <c r="RB88" s="4"/>
      <c r="RC88" s="4"/>
      <c r="RD88" s="4"/>
      <c r="RE88" s="4"/>
      <c r="RF88" s="4"/>
      <c r="RG88" s="4"/>
      <c r="RH88" s="4"/>
      <c r="RI88" s="4"/>
      <c r="RJ88" s="4"/>
      <c r="RK88" s="4"/>
      <c r="RL88" s="4"/>
      <c r="RM88" s="4"/>
      <c r="RN88" s="4"/>
      <c r="RO88" s="4"/>
      <c r="RP88" s="4"/>
      <c r="RQ88" s="4"/>
      <c r="RR88" s="4"/>
      <c r="RS88" s="4"/>
      <c r="RT88" s="4"/>
      <c r="RU88" s="4"/>
      <c r="RV88" s="4"/>
      <c r="RW88" s="4"/>
      <c r="RX88" s="4"/>
      <c r="RY88" s="4"/>
      <c r="RZ88" s="4"/>
      <c r="SA88" s="4"/>
      <c r="SB88" s="4"/>
      <c r="SC88" s="4"/>
      <c r="SD88" s="4"/>
      <c r="SE88" s="4"/>
      <c r="SF88" s="4"/>
      <c r="SG88" s="4"/>
      <c r="SH88" s="4"/>
      <c r="SI88" s="4"/>
      <c r="SJ88" s="4"/>
      <c r="SK88" s="4"/>
      <c r="SL88" s="4"/>
      <c r="SM88" s="4"/>
      <c r="SN88" s="4"/>
      <c r="SO88" s="4"/>
      <c r="SP88" s="4"/>
      <c r="SQ88" s="4"/>
      <c r="SR88" s="4"/>
      <c r="SS88" s="4"/>
      <c r="ST88" s="4"/>
      <c r="SU88" s="4"/>
      <c r="SV88" s="4"/>
      <c r="SW88" s="4"/>
      <c r="SX88" s="4"/>
      <c r="SY88" s="4"/>
      <c r="SZ88" s="4"/>
      <c r="TA88" s="4"/>
      <c r="TB88" s="4"/>
      <c r="TC88" s="4"/>
      <c r="TD88" s="4"/>
      <c r="TE88" s="4"/>
      <c r="TF88" s="4"/>
      <c r="TG88" s="4"/>
      <c r="TH88" s="4"/>
      <c r="TI88" s="4"/>
      <c r="TJ88" s="4"/>
      <c r="TK88" s="4"/>
      <c r="TL88" s="4"/>
      <c r="TM88" s="4"/>
      <c r="TN88" s="4"/>
      <c r="TO88" s="4"/>
      <c r="TP88" s="4"/>
      <c r="TQ88" s="4"/>
      <c r="TR88" s="4"/>
      <c r="TS88" s="4"/>
      <c r="TT88" s="4"/>
      <c r="TU88" s="4"/>
      <c r="TV88" s="4"/>
      <c r="TW88" s="4"/>
      <c r="TX88" s="4"/>
      <c r="TY88" s="4"/>
      <c r="TZ88" s="4"/>
      <c r="UA88" s="4"/>
      <c r="UB88" s="4"/>
      <c r="UC88" s="4"/>
      <c r="UD88" s="4"/>
      <c r="UE88" s="4"/>
      <c r="UF88" s="4"/>
      <c r="UG88" s="4"/>
      <c r="UH88" s="4"/>
      <c r="UI88" s="4"/>
      <c r="UJ88" s="4"/>
      <c r="UK88" s="4"/>
      <c r="UL88" s="4"/>
      <c r="UM88" s="4"/>
      <c r="UN88" s="4"/>
      <c r="UO88" s="4"/>
      <c r="UP88" s="4"/>
      <c r="UQ88" s="4"/>
      <c r="UR88" s="4"/>
      <c r="US88" s="4"/>
      <c r="UT88" s="4"/>
      <c r="UU88" s="4"/>
      <c r="UV88" s="4"/>
      <c r="UW88" s="4"/>
      <c r="UX88" s="4"/>
      <c r="UY88" s="4"/>
      <c r="UZ88" s="4"/>
      <c r="VA88" s="4"/>
      <c r="VB88" s="4"/>
      <c r="VC88" s="4"/>
      <c r="VD88" s="4"/>
      <c r="VE88" s="4"/>
      <c r="VF88" s="4"/>
      <c r="VG88" s="4"/>
      <c r="VH88" s="4"/>
      <c r="VI88" s="4"/>
      <c r="VJ88" s="4"/>
      <c r="VK88" s="4"/>
      <c r="VL88" s="4"/>
      <c r="VM88" s="4"/>
      <c r="VN88" s="4"/>
      <c r="VO88" s="4"/>
      <c r="VP88" s="4"/>
      <c r="VQ88" s="4"/>
      <c r="VR88" s="4"/>
      <c r="VS88" s="4"/>
      <c r="VT88" s="4"/>
      <c r="VU88" s="4"/>
      <c r="VV88" s="4"/>
      <c r="VW88" s="4"/>
      <c r="VX88" s="4"/>
      <c r="VY88" s="4"/>
      <c r="VZ88" s="4"/>
      <c r="WA88" s="4"/>
      <c r="WB88" s="4"/>
      <c r="WC88" s="4"/>
      <c r="WD88" s="4"/>
      <c r="WE88" s="4"/>
      <c r="WF88" s="4"/>
      <c r="WG88" s="4"/>
      <c r="WH88" s="4"/>
      <c r="WI88" s="4"/>
      <c r="WJ88" s="4"/>
      <c r="WK88" s="4"/>
      <c r="WL88" s="4"/>
      <c r="WM88" s="4"/>
      <c r="WN88" s="4"/>
      <c r="WO88" s="4"/>
      <c r="WP88" s="4"/>
      <c r="WQ88" s="4"/>
      <c r="WR88" s="4"/>
      <c r="WS88" s="4"/>
      <c r="WT88" s="4"/>
      <c r="WU88" s="4"/>
      <c r="WV88" s="4"/>
      <c r="WW88" s="4"/>
      <c r="WX88" s="4"/>
      <c r="WY88" s="4"/>
      <c r="WZ88" s="4"/>
      <c r="XA88" s="4"/>
      <c r="XB88" s="4"/>
      <c r="XC88" s="4"/>
      <c r="XD88" s="4"/>
      <c r="XE88" s="4"/>
      <c r="XF88" s="4"/>
      <c r="XG88" s="4"/>
      <c r="XH88" s="4"/>
      <c r="XI88" s="4"/>
      <c r="XJ88" s="4"/>
      <c r="XK88" s="4"/>
      <c r="XL88" s="4"/>
      <c r="XM88" s="4"/>
      <c r="XN88" s="4"/>
      <c r="XO88" s="4"/>
      <c r="XP88" s="4"/>
      <c r="XQ88" s="4"/>
      <c r="XR88" s="4"/>
      <c r="XS88" s="4"/>
      <c r="XT88" s="4"/>
      <c r="XU88" s="4"/>
      <c r="XV88" s="4"/>
      <c r="XW88" s="4"/>
      <c r="XX88" s="4"/>
      <c r="XY88" s="4"/>
      <c r="XZ88" s="4"/>
      <c r="YA88" s="4"/>
      <c r="YB88" s="4"/>
      <c r="YC88" s="4"/>
      <c r="YD88" s="4"/>
      <c r="YE88" s="4"/>
      <c r="YF88" s="4"/>
      <c r="YG88" s="4"/>
      <c r="YH88" s="4"/>
      <c r="YI88" s="4"/>
      <c r="YJ88" s="4"/>
      <c r="YK88" s="4"/>
      <c r="YL88" s="4"/>
      <c r="YM88" s="4"/>
      <c r="YN88" s="4"/>
      <c r="YO88" s="4"/>
      <c r="YP88" s="4"/>
      <c r="YQ88" s="4"/>
      <c r="YR88" s="4"/>
      <c r="YS88" s="4"/>
      <c r="YT88" s="4"/>
      <c r="YU88" s="4"/>
      <c r="YV88" s="4"/>
      <c r="YW88" s="4"/>
      <c r="YX88" s="4"/>
      <c r="YY88" s="4"/>
      <c r="YZ88" s="4"/>
      <c r="ZA88" s="4"/>
      <c r="ZB88" s="4"/>
      <c r="ZC88" s="4"/>
      <c r="ZD88" s="4"/>
      <c r="ZE88" s="4"/>
      <c r="ZF88" s="4"/>
      <c r="ZG88" s="4"/>
      <c r="ZH88" s="4"/>
      <c r="ZI88" s="4"/>
      <c r="ZJ88" s="4"/>
      <c r="ZK88" s="4"/>
      <c r="ZL88" s="4"/>
      <c r="ZM88" s="4"/>
      <c r="ZN88" s="4"/>
      <c r="ZO88" s="4"/>
      <c r="ZP88" s="4"/>
      <c r="ZQ88" s="4"/>
      <c r="ZR88" s="4"/>
      <c r="ZS88" s="4"/>
      <c r="ZT88" s="4"/>
      <c r="ZU88" s="4"/>
      <c r="ZV88" s="4"/>
      <c r="ZW88" s="4"/>
      <c r="ZX88" s="4"/>
      <c r="ZY88" s="4"/>
      <c r="ZZ88" s="4"/>
      <c r="AAA88" s="4"/>
      <c r="AAB88" s="4"/>
      <c r="AAC88" s="4"/>
      <c r="AAD88" s="4"/>
      <c r="AAE88" s="4"/>
      <c r="AAF88" s="4"/>
      <c r="AAG88" s="4"/>
      <c r="AAH88" s="4"/>
      <c r="AAI88" s="4"/>
      <c r="AAJ88" s="4"/>
      <c r="AAK88" s="4"/>
      <c r="AAL88" s="4"/>
      <c r="AAM88" s="4"/>
      <c r="AAN88" s="4"/>
      <c r="AAO88" s="4"/>
      <c r="AAP88" s="4"/>
      <c r="AAQ88" s="4"/>
      <c r="AAR88" s="4"/>
      <c r="AAS88" s="4"/>
      <c r="AAT88" s="4"/>
      <c r="AAU88" s="4"/>
      <c r="AAV88" s="4"/>
      <c r="AAW88" s="4"/>
      <c r="AAX88" s="4"/>
      <c r="AAY88" s="4"/>
      <c r="AAZ88" s="4"/>
      <c r="ABA88" s="4"/>
      <c r="ABB88" s="4"/>
      <c r="ABC88" s="4"/>
      <c r="ABD88" s="4"/>
      <c r="ABE88" s="4"/>
      <c r="ABF88" s="4"/>
      <c r="ABG88" s="4"/>
      <c r="ABH88" s="4"/>
      <c r="ABI88" s="4"/>
      <c r="ABJ88" s="4"/>
      <c r="ABK88" s="4"/>
      <c r="ABL88" s="4"/>
      <c r="ABM88" s="4"/>
      <c r="ABN88" s="4"/>
      <c r="ABO88" s="4"/>
      <c r="ABP88" s="4"/>
      <c r="ABQ88" s="4"/>
      <c r="ABR88" s="4"/>
      <c r="ABS88" s="4"/>
      <c r="ABT88" s="4"/>
      <c r="ABU88" s="4"/>
    </row>
    <row r="89" spans="1:749" s="13" customFormat="1" ht="15" customHeight="1" collapsed="1" x14ac:dyDescent="0.2">
      <c r="A89" s="4"/>
      <c r="B89" s="4"/>
      <c r="C89" s="4"/>
      <c r="D89" s="4"/>
      <c r="E89" s="161"/>
      <c r="F89" s="189"/>
      <c r="G89" s="189"/>
      <c r="H89" s="173"/>
      <c r="I89" s="225"/>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c r="GK89" s="4"/>
      <c r="GL89" s="4"/>
      <c r="GM89" s="4"/>
      <c r="GN89" s="4"/>
      <c r="GO89" s="4"/>
      <c r="GP89" s="4"/>
      <c r="GQ89" s="4"/>
      <c r="GR89" s="4"/>
      <c r="GS89" s="4"/>
      <c r="GT89" s="4"/>
      <c r="GU89" s="4"/>
      <c r="GV89" s="4"/>
      <c r="GW89" s="4"/>
      <c r="GX89" s="4"/>
      <c r="GY89" s="4"/>
      <c r="GZ89" s="4"/>
      <c r="HA89" s="4"/>
      <c r="HB89" s="4"/>
      <c r="HC89" s="4"/>
      <c r="HD89" s="4"/>
      <c r="HE89" s="4"/>
      <c r="HF89" s="4"/>
      <c r="HG89" s="4"/>
      <c r="HH89" s="4"/>
      <c r="HI89" s="4"/>
      <c r="HJ89" s="4"/>
      <c r="HK89" s="4"/>
      <c r="HL89" s="4"/>
      <c r="HM89" s="4"/>
      <c r="HN89" s="4"/>
      <c r="HO89" s="4"/>
      <c r="HP89" s="4"/>
      <c r="HQ89" s="4"/>
      <c r="HR89" s="4"/>
      <c r="HS89" s="4"/>
      <c r="HT89" s="4"/>
      <c r="HU89" s="4"/>
      <c r="HV89" s="4"/>
      <c r="HW89" s="4"/>
      <c r="HX89" s="4"/>
      <c r="HY89" s="4"/>
      <c r="HZ89" s="4"/>
      <c r="IA89" s="4"/>
      <c r="IB89" s="4"/>
      <c r="IC89" s="4"/>
      <c r="ID89" s="4"/>
      <c r="IE89" s="4"/>
      <c r="IF89" s="4"/>
      <c r="IG89" s="4"/>
      <c r="IH89" s="4"/>
      <c r="II89" s="4"/>
      <c r="IJ89" s="4"/>
      <c r="IK89" s="4"/>
      <c r="IL89" s="4"/>
      <c r="IM89" s="4"/>
      <c r="IN89" s="4"/>
      <c r="IO89" s="4"/>
      <c r="IP89" s="4"/>
      <c r="IQ89" s="4"/>
      <c r="IR89" s="4"/>
      <c r="IS89" s="4"/>
      <c r="IT89" s="4"/>
      <c r="IU89" s="4"/>
      <c r="IV89" s="4"/>
      <c r="IW89" s="4"/>
      <c r="IX89" s="4"/>
      <c r="IY89" s="4"/>
      <c r="IZ89" s="4"/>
      <c r="JA89" s="4"/>
      <c r="JB89" s="4"/>
      <c r="JC89" s="4"/>
      <c r="JD89" s="4"/>
      <c r="JE89" s="4"/>
      <c r="JF89" s="4"/>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c r="KN89" s="4"/>
      <c r="KO89" s="4"/>
      <c r="KP89" s="4"/>
      <c r="KQ89" s="4"/>
      <c r="KR89" s="4"/>
      <c r="KS89" s="4"/>
      <c r="KT89" s="4"/>
      <c r="KU89" s="4"/>
      <c r="KV89" s="4"/>
      <c r="KW89" s="4"/>
      <c r="KX89" s="4"/>
      <c r="KY89" s="4"/>
      <c r="KZ89" s="4"/>
      <c r="LA89" s="4"/>
      <c r="LB89" s="4"/>
      <c r="LC89" s="4"/>
      <c r="LD89" s="4"/>
      <c r="LE89" s="4"/>
      <c r="LF89" s="4"/>
      <c r="LG89" s="4"/>
      <c r="LH89" s="4"/>
      <c r="LI89" s="4"/>
      <c r="LJ89" s="4"/>
      <c r="LK89" s="4"/>
      <c r="LL89" s="4"/>
      <c r="LM89" s="4"/>
      <c r="LN89" s="4"/>
      <c r="LO89" s="4"/>
      <c r="LP89" s="4"/>
      <c r="LQ89" s="4"/>
      <c r="LR89" s="4"/>
      <c r="LS89" s="4"/>
      <c r="LT89" s="4"/>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c r="NB89" s="4"/>
      <c r="NC89" s="4"/>
      <c r="ND89" s="4"/>
      <c r="NE89" s="4"/>
      <c r="NF89" s="4"/>
      <c r="NG89" s="4"/>
      <c r="NH89" s="4"/>
      <c r="NI89" s="4"/>
      <c r="NJ89" s="4"/>
      <c r="NK89" s="4"/>
      <c r="NL89" s="4"/>
      <c r="NM89" s="4"/>
      <c r="NN89" s="4"/>
      <c r="NO89" s="4"/>
      <c r="NP89" s="4"/>
      <c r="NQ89" s="4"/>
      <c r="NR89" s="4"/>
      <c r="NS89" s="4"/>
      <c r="NT89" s="4"/>
      <c r="NU89" s="4"/>
      <c r="NV89" s="4"/>
      <c r="NW89" s="4"/>
      <c r="NX89" s="4"/>
      <c r="NY89" s="4"/>
      <c r="NZ89" s="4"/>
      <c r="OA89" s="4"/>
      <c r="OB89" s="4"/>
      <c r="OC89" s="4"/>
      <c r="OD89" s="4"/>
      <c r="OE89" s="4"/>
      <c r="OF89" s="4"/>
      <c r="OG89" s="4"/>
      <c r="OH89" s="4"/>
      <c r="OI89" s="4"/>
      <c r="OJ89" s="4"/>
      <c r="OK89" s="4"/>
      <c r="OL89" s="4"/>
      <c r="OM89" s="4"/>
      <c r="ON89" s="4"/>
      <c r="OO89" s="4"/>
      <c r="OP89" s="4"/>
      <c r="OQ89" s="4"/>
      <c r="OR89" s="4"/>
      <c r="OS89" s="4"/>
      <c r="OT89" s="4"/>
      <c r="OU89" s="4"/>
      <c r="OV89" s="4"/>
      <c r="OW89" s="4"/>
      <c r="OX89" s="4"/>
      <c r="OY89" s="4"/>
      <c r="OZ89" s="4"/>
      <c r="PA89" s="4"/>
      <c r="PB89" s="4"/>
      <c r="PC89" s="4"/>
      <c r="PD89" s="4"/>
      <c r="PE89" s="4"/>
      <c r="PF89" s="4"/>
      <c r="PG89" s="4"/>
      <c r="PH89" s="4"/>
      <c r="PI89" s="4"/>
      <c r="PJ89" s="4"/>
      <c r="PK89" s="4"/>
      <c r="PL89" s="4"/>
      <c r="PM89" s="4"/>
      <c r="PN89" s="4"/>
      <c r="PO89" s="4"/>
      <c r="PP89" s="4"/>
      <c r="PQ89" s="4"/>
      <c r="PR89" s="4"/>
      <c r="PS89" s="4"/>
      <c r="PT89" s="4"/>
      <c r="PU89" s="4"/>
      <c r="PV89" s="4"/>
      <c r="PW89" s="4"/>
      <c r="PX89" s="4"/>
      <c r="PY89" s="4"/>
      <c r="PZ89" s="4"/>
      <c r="QA89" s="4"/>
      <c r="QB89" s="4"/>
      <c r="QC89" s="4"/>
      <c r="QD89" s="4"/>
      <c r="QE89" s="4"/>
      <c r="QF89" s="4"/>
      <c r="QG89" s="4"/>
      <c r="QH89" s="4"/>
      <c r="QI89" s="4"/>
      <c r="QJ89" s="4"/>
      <c r="QK89" s="4"/>
      <c r="QL89" s="4"/>
      <c r="QM89" s="4"/>
      <c r="QN89" s="4"/>
      <c r="QO89" s="4"/>
      <c r="QP89" s="4"/>
      <c r="QQ89" s="4"/>
      <c r="QR89" s="4"/>
      <c r="QS89" s="4"/>
      <c r="QT89" s="4"/>
      <c r="QU89" s="4"/>
      <c r="QV89" s="4"/>
      <c r="QW89" s="4"/>
      <c r="QX89" s="4"/>
      <c r="QY89" s="4"/>
      <c r="QZ89" s="4"/>
      <c r="RA89" s="4"/>
      <c r="RB89" s="4"/>
      <c r="RC89" s="4"/>
      <c r="RD89" s="4"/>
      <c r="RE89" s="4"/>
      <c r="RF89" s="4"/>
      <c r="RG89" s="4"/>
      <c r="RH89" s="4"/>
      <c r="RI89" s="4"/>
      <c r="RJ89" s="4"/>
      <c r="RK89" s="4"/>
      <c r="RL89" s="4"/>
      <c r="RM89" s="4"/>
      <c r="RN89" s="4"/>
      <c r="RO89" s="4"/>
      <c r="RP89" s="4"/>
      <c r="RQ89" s="4"/>
      <c r="RR89" s="4"/>
      <c r="RS89" s="4"/>
      <c r="RT89" s="4"/>
      <c r="RU89" s="4"/>
      <c r="RV89" s="4"/>
      <c r="RW89" s="4"/>
      <c r="RX89" s="4"/>
      <c r="RY89" s="4"/>
      <c r="RZ89" s="4"/>
      <c r="SA89" s="4"/>
      <c r="SB89" s="4"/>
      <c r="SC89" s="4"/>
      <c r="SD89" s="4"/>
      <c r="SE89" s="4"/>
      <c r="SF89" s="4"/>
      <c r="SG89" s="4"/>
      <c r="SH89" s="4"/>
      <c r="SI89" s="4"/>
      <c r="SJ89" s="4"/>
      <c r="SK89" s="4"/>
      <c r="SL89" s="4"/>
      <c r="SM89" s="4"/>
      <c r="SN89" s="4"/>
      <c r="SO89" s="4"/>
      <c r="SP89" s="4"/>
      <c r="SQ89" s="4"/>
      <c r="SR89" s="4"/>
      <c r="SS89" s="4"/>
      <c r="ST89" s="4"/>
      <c r="SU89" s="4"/>
      <c r="SV89" s="4"/>
      <c r="SW89" s="4"/>
      <c r="SX89" s="4"/>
      <c r="SY89" s="4"/>
      <c r="SZ89" s="4"/>
      <c r="TA89" s="4"/>
      <c r="TB89" s="4"/>
      <c r="TC89" s="4"/>
      <c r="TD89" s="4"/>
      <c r="TE89" s="4"/>
      <c r="TF89" s="4"/>
      <c r="TG89" s="4"/>
      <c r="TH89" s="4"/>
      <c r="TI89" s="4"/>
      <c r="TJ89" s="4"/>
      <c r="TK89" s="4"/>
      <c r="TL89" s="4"/>
      <c r="TM89" s="4"/>
      <c r="TN89" s="4"/>
      <c r="TO89" s="4"/>
      <c r="TP89" s="4"/>
      <c r="TQ89" s="4"/>
      <c r="TR89" s="4"/>
      <c r="TS89" s="4"/>
      <c r="TT89" s="4"/>
      <c r="TU89" s="4"/>
      <c r="TV89" s="4"/>
      <c r="TW89" s="4"/>
      <c r="TX89" s="4"/>
      <c r="TY89" s="4"/>
      <c r="TZ89" s="4"/>
      <c r="UA89" s="4"/>
      <c r="UB89" s="4"/>
      <c r="UC89" s="4"/>
      <c r="UD89" s="4"/>
      <c r="UE89" s="4"/>
      <c r="UF89" s="4"/>
      <c r="UG89" s="4"/>
      <c r="UH89" s="4"/>
      <c r="UI89" s="4"/>
      <c r="UJ89" s="4"/>
      <c r="UK89" s="4"/>
      <c r="UL89" s="4"/>
      <c r="UM89" s="4"/>
      <c r="UN89" s="4"/>
      <c r="UO89" s="4"/>
      <c r="UP89" s="4"/>
      <c r="UQ89" s="4"/>
      <c r="UR89" s="4"/>
      <c r="US89" s="4"/>
      <c r="UT89" s="4"/>
      <c r="UU89" s="4"/>
      <c r="UV89" s="4"/>
      <c r="UW89" s="4"/>
      <c r="UX89" s="4"/>
      <c r="UY89" s="4"/>
      <c r="UZ89" s="4"/>
      <c r="VA89" s="4"/>
      <c r="VB89" s="4"/>
      <c r="VC89" s="4"/>
      <c r="VD89" s="4"/>
      <c r="VE89" s="4"/>
      <c r="VF89" s="4"/>
      <c r="VG89" s="4"/>
      <c r="VH89" s="4"/>
      <c r="VI89" s="4"/>
      <c r="VJ89" s="4"/>
      <c r="VK89" s="4"/>
      <c r="VL89" s="4"/>
      <c r="VM89" s="4"/>
      <c r="VN89" s="4"/>
      <c r="VO89" s="4"/>
      <c r="VP89" s="4"/>
      <c r="VQ89" s="4"/>
      <c r="VR89" s="4"/>
      <c r="VS89" s="4"/>
      <c r="VT89" s="4"/>
      <c r="VU89" s="4"/>
      <c r="VV89" s="4"/>
      <c r="VW89" s="4"/>
      <c r="VX89" s="4"/>
      <c r="VY89" s="4"/>
      <c r="VZ89" s="4"/>
      <c r="WA89" s="4"/>
      <c r="WB89" s="4"/>
      <c r="WC89" s="4"/>
      <c r="WD89" s="4"/>
      <c r="WE89" s="4"/>
      <c r="WF89" s="4"/>
      <c r="WG89" s="4"/>
      <c r="WH89" s="4"/>
      <c r="WI89" s="4"/>
      <c r="WJ89" s="4"/>
      <c r="WK89" s="4"/>
      <c r="WL89" s="4"/>
      <c r="WM89" s="4"/>
      <c r="WN89" s="4"/>
      <c r="WO89" s="4"/>
      <c r="WP89" s="4"/>
      <c r="WQ89" s="4"/>
      <c r="WR89" s="4"/>
      <c r="WS89" s="4"/>
      <c r="WT89" s="4"/>
      <c r="WU89" s="4"/>
      <c r="WV89" s="4"/>
      <c r="WW89" s="4"/>
      <c r="WX89" s="4"/>
      <c r="WY89" s="4"/>
      <c r="WZ89" s="4"/>
      <c r="XA89" s="4"/>
      <c r="XB89" s="4"/>
      <c r="XC89" s="4"/>
      <c r="XD89" s="4"/>
      <c r="XE89" s="4"/>
      <c r="XF89" s="4"/>
      <c r="XG89" s="4"/>
      <c r="XH89" s="4"/>
      <c r="XI89" s="4"/>
      <c r="XJ89" s="4"/>
      <c r="XK89" s="4"/>
      <c r="XL89" s="4"/>
      <c r="XM89" s="4"/>
      <c r="XN89" s="4"/>
      <c r="XO89" s="4"/>
      <c r="XP89" s="4"/>
      <c r="XQ89" s="4"/>
      <c r="XR89" s="4"/>
      <c r="XS89" s="4"/>
      <c r="XT89" s="4"/>
      <c r="XU89" s="4"/>
      <c r="XV89" s="4"/>
      <c r="XW89" s="4"/>
      <c r="XX89" s="4"/>
      <c r="XY89" s="4"/>
      <c r="XZ89" s="4"/>
      <c r="YA89" s="4"/>
      <c r="YB89" s="4"/>
      <c r="YC89" s="4"/>
      <c r="YD89" s="4"/>
      <c r="YE89" s="4"/>
      <c r="YF89" s="4"/>
      <c r="YG89" s="4"/>
      <c r="YH89" s="4"/>
      <c r="YI89" s="4"/>
      <c r="YJ89" s="4"/>
      <c r="YK89" s="4"/>
      <c r="YL89" s="4"/>
      <c r="YM89" s="4"/>
      <c r="YN89" s="4"/>
      <c r="YO89" s="4"/>
      <c r="YP89" s="4"/>
      <c r="YQ89" s="4"/>
      <c r="YR89" s="4"/>
      <c r="YS89" s="4"/>
      <c r="YT89" s="4"/>
      <c r="YU89" s="4"/>
      <c r="YV89" s="4"/>
      <c r="YW89" s="4"/>
      <c r="YX89" s="4"/>
      <c r="YY89" s="4"/>
      <c r="YZ89" s="4"/>
      <c r="ZA89" s="4"/>
      <c r="ZB89" s="4"/>
      <c r="ZC89" s="4"/>
      <c r="ZD89" s="4"/>
      <c r="ZE89" s="4"/>
      <c r="ZF89" s="4"/>
      <c r="ZG89" s="4"/>
      <c r="ZH89" s="4"/>
      <c r="ZI89" s="4"/>
      <c r="ZJ89" s="4"/>
      <c r="ZK89" s="4"/>
      <c r="ZL89" s="4"/>
      <c r="ZM89" s="4"/>
      <c r="ZN89" s="4"/>
      <c r="ZO89" s="4"/>
      <c r="ZP89" s="4"/>
      <c r="ZQ89" s="4"/>
      <c r="ZR89" s="4"/>
      <c r="ZS89" s="4"/>
      <c r="ZT89" s="4"/>
      <c r="ZU89" s="4"/>
      <c r="ZV89" s="4"/>
      <c r="ZW89" s="4"/>
      <c r="ZX89" s="4"/>
      <c r="ZY89" s="4"/>
      <c r="ZZ89" s="4"/>
      <c r="AAA89" s="4"/>
      <c r="AAB89" s="4"/>
      <c r="AAC89" s="4"/>
      <c r="AAD89" s="4"/>
      <c r="AAE89" s="4"/>
      <c r="AAF89" s="4"/>
      <c r="AAG89" s="4"/>
      <c r="AAH89" s="4"/>
      <c r="AAI89" s="4"/>
      <c r="AAJ89" s="4"/>
      <c r="AAK89" s="4"/>
      <c r="AAL89" s="4"/>
      <c r="AAM89" s="4"/>
      <c r="AAN89" s="4"/>
      <c r="AAO89" s="4"/>
      <c r="AAP89" s="4"/>
      <c r="AAQ89" s="4"/>
      <c r="AAR89" s="4"/>
      <c r="AAS89" s="4"/>
      <c r="AAT89" s="4"/>
      <c r="AAU89" s="4"/>
      <c r="AAV89" s="4"/>
      <c r="AAW89" s="4"/>
      <c r="AAX89" s="4"/>
      <c r="AAY89" s="4"/>
      <c r="AAZ89" s="4"/>
      <c r="ABA89" s="4"/>
      <c r="ABB89" s="4"/>
      <c r="ABC89" s="4"/>
      <c r="ABD89" s="4"/>
      <c r="ABE89" s="4"/>
      <c r="ABF89" s="4"/>
      <c r="ABG89" s="4"/>
      <c r="ABH89" s="4"/>
      <c r="ABI89" s="4"/>
      <c r="ABJ89" s="4"/>
      <c r="ABK89" s="4"/>
      <c r="ABL89" s="4"/>
      <c r="ABM89" s="4"/>
      <c r="ABN89" s="4"/>
      <c r="ABO89" s="4"/>
      <c r="ABP89" s="4"/>
      <c r="ABQ89" s="4"/>
      <c r="ABR89" s="4"/>
      <c r="ABS89" s="4"/>
      <c r="ABT89" s="4"/>
      <c r="ABU89" s="4"/>
    </row>
    <row r="90" spans="1:749" s="13" customFormat="1" ht="15" customHeight="1" x14ac:dyDescent="0.2">
      <c r="A90" s="19" t="s">
        <v>264</v>
      </c>
      <c r="B90" s="19" t="s">
        <v>48</v>
      </c>
      <c r="C90" s="4"/>
      <c r="D90" s="4"/>
      <c r="E90" s="161"/>
      <c r="F90" s="189"/>
      <c r="G90" s="189"/>
      <c r="H90" s="173"/>
      <c r="I90" s="225"/>
      <c r="J90" s="312"/>
      <c r="K90" s="312"/>
      <c r="L90" s="313"/>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c r="JF90" s="4"/>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c r="KN90" s="4"/>
      <c r="KO90" s="4"/>
      <c r="KP90" s="4"/>
      <c r="KQ90" s="4"/>
      <c r="KR90" s="4"/>
      <c r="KS90" s="4"/>
      <c r="KT90" s="4"/>
      <c r="KU90" s="4"/>
      <c r="KV90" s="4"/>
      <c r="KW90" s="4"/>
      <c r="KX90" s="4"/>
      <c r="KY90" s="4"/>
      <c r="KZ90" s="4"/>
      <c r="LA90" s="4"/>
      <c r="LB90" s="4"/>
      <c r="LC90" s="4"/>
      <c r="LD90" s="4"/>
      <c r="LE90" s="4"/>
      <c r="LF90" s="4"/>
      <c r="LG90" s="4"/>
      <c r="LH90" s="4"/>
      <c r="LI90" s="4"/>
      <c r="LJ90" s="4"/>
      <c r="LK90" s="4"/>
      <c r="LL90" s="4"/>
      <c r="LM90" s="4"/>
      <c r="LN90" s="4"/>
      <c r="LO90" s="4"/>
      <c r="LP90" s="4"/>
      <c r="LQ90" s="4"/>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c r="OH90" s="4"/>
      <c r="OI90" s="4"/>
      <c r="OJ90" s="4"/>
      <c r="OK90" s="4"/>
      <c r="OL90" s="4"/>
      <c r="OM90" s="4"/>
      <c r="ON90" s="4"/>
      <c r="OO90" s="4"/>
      <c r="OP90" s="4"/>
      <c r="OQ90" s="4"/>
      <c r="OR90" s="4"/>
      <c r="OS90" s="4"/>
      <c r="OT90" s="4"/>
      <c r="OU90" s="4"/>
      <c r="OV90" s="4"/>
      <c r="OW90" s="4"/>
      <c r="OX90" s="4"/>
      <c r="OY90" s="4"/>
      <c r="OZ90" s="4"/>
      <c r="PA90" s="4"/>
      <c r="PB90" s="4"/>
      <c r="PC90" s="4"/>
      <c r="PD90" s="4"/>
      <c r="PE90" s="4"/>
      <c r="PF90" s="4"/>
      <c r="PG90" s="4"/>
      <c r="PH90" s="4"/>
      <c r="PI90" s="4"/>
      <c r="PJ90" s="4"/>
      <c r="PK90" s="4"/>
      <c r="PL90" s="4"/>
      <c r="PM90" s="4"/>
      <c r="PN90" s="4"/>
      <c r="PO90" s="4"/>
      <c r="PP90" s="4"/>
      <c r="PQ90" s="4"/>
      <c r="PR90" s="4"/>
      <c r="PS90" s="4"/>
      <c r="PT90" s="4"/>
      <c r="PU90" s="4"/>
      <c r="PV90" s="4"/>
      <c r="PW90" s="4"/>
      <c r="PX90" s="4"/>
      <c r="PY90" s="4"/>
      <c r="PZ90" s="4"/>
      <c r="QA90" s="4"/>
      <c r="QB90" s="4"/>
      <c r="QC90" s="4"/>
      <c r="QD90" s="4"/>
      <c r="QE90" s="4"/>
      <c r="QF90" s="4"/>
      <c r="QG90" s="4"/>
      <c r="QH90" s="4"/>
      <c r="QI90" s="4"/>
      <c r="QJ90" s="4"/>
      <c r="QK90" s="4"/>
      <c r="QL90" s="4"/>
      <c r="QM90" s="4"/>
      <c r="QN90" s="4"/>
      <c r="QO90" s="4"/>
      <c r="QP90" s="4"/>
      <c r="QQ90" s="4"/>
      <c r="QR90" s="4"/>
      <c r="QS90" s="4"/>
      <c r="QT90" s="4"/>
      <c r="QU90" s="4"/>
      <c r="QV90" s="4"/>
      <c r="QW90" s="4"/>
      <c r="QX90" s="4"/>
      <c r="QY90" s="4"/>
      <c r="QZ90" s="4"/>
      <c r="RA90" s="4"/>
      <c r="RB90" s="4"/>
      <c r="RC90" s="4"/>
      <c r="RD90" s="4"/>
      <c r="RE90" s="4"/>
      <c r="RF90" s="4"/>
      <c r="RG90" s="4"/>
      <c r="RH90" s="4"/>
      <c r="RI90" s="4"/>
      <c r="RJ90" s="4"/>
      <c r="RK90" s="4"/>
      <c r="RL90" s="4"/>
      <c r="RM90" s="4"/>
      <c r="RN90" s="4"/>
      <c r="RO90" s="4"/>
      <c r="RP90" s="4"/>
      <c r="RQ90" s="4"/>
      <c r="RR90" s="4"/>
      <c r="RS90" s="4"/>
      <c r="RT90" s="4"/>
      <c r="RU90" s="4"/>
      <c r="RV90" s="4"/>
      <c r="RW90" s="4"/>
      <c r="RX90" s="4"/>
      <c r="RY90" s="4"/>
      <c r="RZ90" s="4"/>
      <c r="SA90" s="4"/>
      <c r="SB90" s="4"/>
      <c r="SC90" s="4"/>
      <c r="SD90" s="4"/>
      <c r="SE90" s="4"/>
      <c r="SF90" s="4"/>
      <c r="SG90" s="4"/>
      <c r="SH90" s="4"/>
      <c r="SI90" s="4"/>
      <c r="SJ90" s="4"/>
      <c r="SK90" s="4"/>
      <c r="SL90" s="4"/>
      <c r="SM90" s="4"/>
      <c r="SN90" s="4"/>
      <c r="SO90" s="4"/>
      <c r="SP90" s="4"/>
      <c r="SQ90" s="4"/>
      <c r="SR90" s="4"/>
      <c r="SS90" s="4"/>
      <c r="ST90" s="4"/>
      <c r="SU90" s="4"/>
      <c r="SV90" s="4"/>
      <c r="SW90" s="4"/>
      <c r="SX90" s="4"/>
      <c r="SY90" s="4"/>
      <c r="SZ90" s="4"/>
      <c r="TA90" s="4"/>
      <c r="TB90" s="4"/>
      <c r="TC90" s="4"/>
      <c r="TD90" s="4"/>
      <c r="TE90" s="4"/>
      <c r="TF90" s="4"/>
      <c r="TG90" s="4"/>
      <c r="TH90" s="4"/>
      <c r="TI90" s="4"/>
      <c r="TJ90" s="4"/>
      <c r="TK90" s="4"/>
      <c r="TL90" s="4"/>
      <c r="TM90" s="4"/>
      <c r="TN90" s="4"/>
      <c r="TO90" s="4"/>
      <c r="TP90" s="4"/>
      <c r="TQ90" s="4"/>
      <c r="TR90" s="4"/>
      <c r="TS90" s="4"/>
      <c r="TT90" s="4"/>
      <c r="TU90" s="4"/>
      <c r="TV90" s="4"/>
      <c r="TW90" s="4"/>
      <c r="TX90" s="4"/>
      <c r="TY90" s="4"/>
      <c r="TZ90" s="4"/>
      <c r="UA90" s="4"/>
      <c r="UB90" s="4"/>
      <c r="UC90" s="4"/>
      <c r="UD90" s="4"/>
      <c r="UE90" s="4"/>
      <c r="UF90" s="4"/>
      <c r="UG90" s="4"/>
      <c r="UH90" s="4"/>
      <c r="UI90" s="4"/>
      <c r="UJ90" s="4"/>
      <c r="UK90" s="4"/>
      <c r="UL90" s="4"/>
      <c r="UM90" s="4"/>
      <c r="UN90" s="4"/>
      <c r="UO90" s="4"/>
      <c r="UP90" s="4"/>
      <c r="UQ90" s="4"/>
      <c r="UR90" s="4"/>
      <c r="US90" s="4"/>
      <c r="UT90" s="4"/>
      <c r="UU90" s="4"/>
      <c r="UV90" s="4"/>
      <c r="UW90" s="4"/>
      <c r="UX90" s="4"/>
      <c r="UY90" s="4"/>
      <c r="UZ90" s="4"/>
      <c r="VA90" s="4"/>
      <c r="VB90" s="4"/>
      <c r="VC90" s="4"/>
      <c r="VD90" s="4"/>
      <c r="VE90" s="4"/>
      <c r="VF90" s="4"/>
      <c r="VG90" s="4"/>
      <c r="VH90" s="4"/>
      <c r="VI90" s="4"/>
      <c r="VJ90" s="4"/>
      <c r="VK90" s="4"/>
      <c r="VL90" s="4"/>
      <c r="VM90" s="4"/>
      <c r="VN90" s="4"/>
      <c r="VO90" s="4"/>
      <c r="VP90" s="4"/>
      <c r="VQ90" s="4"/>
      <c r="VR90" s="4"/>
      <c r="VS90" s="4"/>
      <c r="VT90" s="4"/>
      <c r="VU90" s="4"/>
      <c r="VV90" s="4"/>
      <c r="VW90" s="4"/>
      <c r="VX90" s="4"/>
      <c r="VY90" s="4"/>
      <c r="VZ90" s="4"/>
      <c r="WA90" s="4"/>
      <c r="WB90" s="4"/>
      <c r="WC90" s="4"/>
      <c r="WD90" s="4"/>
      <c r="WE90" s="4"/>
      <c r="WF90" s="4"/>
      <c r="WG90" s="4"/>
      <c r="WH90" s="4"/>
      <c r="WI90" s="4"/>
      <c r="WJ90" s="4"/>
      <c r="WK90" s="4"/>
      <c r="WL90" s="4"/>
      <c r="WM90" s="4"/>
      <c r="WN90" s="4"/>
      <c r="WO90" s="4"/>
      <c r="WP90" s="4"/>
      <c r="WQ90" s="4"/>
      <c r="WR90" s="4"/>
      <c r="WS90" s="4"/>
      <c r="WT90" s="4"/>
      <c r="WU90" s="4"/>
      <c r="WV90" s="4"/>
      <c r="WW90" s="4"/>
      <c r="WX90" s="4"/>
      <c r="WY90" s="4"/>
      <c r="WZ90" s="4"/>
      <c r="XA90" s="4"/>
      <c r="XB90" s="4"/>
      <c r="XC90" s="4"/>
      <c r="XD90" s="4"/>
      <c r="XE90" s="4"/>
      <c r="XF90" s="4"/>
      <c r="XG90" s="4"/>
      <c r="XH90" s="4"/>
      <c r="XI90" s="4"/>
      <c r="XJ90" s="4"/>
      <c r="XK90" s="4"/>
      <c r="XL90" s="4"/>
      <c r="XM90" s="4"/>
      <c r="XN90" s="4"/>
      <c r="XO90" s="4"/>
      <c r="XP90" s="4"/>
      <c r="XQ90" s="4"/>
      <c r="XR90" s="4"/>
      <c r="XS90" s="4"/>
      <c r="XT90" s="4"/>
      <c r="XU90" s="4"/>
      <c r="XV90" s="4"/>
      <c r="XW90" s="4"/>
      <c r="XX90" s="4"/>
      <c r="XY90" s="4"/>
      <c r="XZ90" s="4"/>
      <c r="YA90" s="4"/>
      <c r="YB90" s="4"/>
      <c r="YC90" s="4"/>
      <c r="YD90" s="4"/>
      <c r="YE90" s="4"/>
      <c r="YF90" s="4"/>
      <c r="YG90" s="4"/>
      <c r="YH90" s="4"/>
      <c r="YI90" s="4"/>
      <c r="YJ90" s="4"/>
      <c r="YK90" s="4"/>
      <c r="YL90" s="4"/>
      <c r="YM90" s="4"/>
      <c r="YN90" s="4"/>
      <c r="YO90" s="4"/>
      <c r="YP90" s="4"/>
      <c r="YQ90" s="4"/>
      <c r="YR90" s="4"/>
      <c r="YS90" s="4"/>
      <c r="YT90" s="4"/>
      <c r="YU90" s="4"/>
      <c r="YV90" s="4"/>
      <c r="YW90" s="4"/>
      <c r="YX90" s="4"/>
      <c r="YY90" s="4"/>
      <c r="YZ90" s="4"/>
      <c r="ZA90" s="4"/>
      <c r="ZB90" s="4"/>
      <c r="ZC90" s="4"/>
      <c r="ZD90" s="4"/>
      <c r="ZE90" s="4"/>
      <c r="ZF90" s="4"/>
      <c r="ZG90" s="4"/>
      <c r="ZH90" s="4"/>
      <c r="ZI90" s="4"/>
      <c r="ZJ90" s="4"/>
      <c r="ZK90" s="4"/>
      <c r="ZL90" s="4"/>
      <c r="ZM90" s="4"/>
      <c r="ZN90" s="4"/>
      <c r="ZO90" s="4"/>
      <c r="ZP90" s="4"/>
      <c r="ZQ90" s="4"/>
      <c r="ZR90" s="4"/>
      <c r="ZS90" s="4"/>
      <c r="ZT90" s="4"/>
      <c r="ZU90" s="4"/>
      <c r="ZV90" s="4"/>
      <c r="ZW90" s="4"/>
      <c r="ZX90" s="4"/>
      <c r="ZY90" s="4"/>
      <c r="ZZ90" s="4"/>
      <c r="AAA90" s="4"/>
      <c r="AAB90" s="4"/>
      <c r="AAC90" s="4"/>
      <c r="AAD90" s="4"/>
      <c r="AAE90" s="4"/>
      <c r="AAF90" s="4"/>
      <c r="AAG90" s="4"/>
      <c r="AAH90" s="4"/>
      <c r="AAI90" s="4"/>
      <c r="AAJ90" s="4"/>
      <c r="AAK90" s="4"/>
      <c r="AAL90" s="4"/>
      <c r="AAM90" s="4"/>
      <c r="AAN90" s="4"/>
      <c r="AAO90" s="4"/>
      <c r="AAP90" s="4"/>
      <c r="AAQ90" s="4"/>
      <c r="AAR90" s="4"/>
      <c r="AAS90" s="4"/>
      <c r="AAT90" s="4"/>
      <c r="AAU90" s="4"/>
      <c r="AAV90" s="4"/>
      <c r="AAW90" s="4"/>
      <c r="AAX90" s="4"/>
      <c r="AAY90" s="4"/>
      <c r="AAZ90" s="4"/>
      <c r="ABA90" s="4"/>
      <c r="ABB90" s="4"/>
      <c r="ABC90" s="4"/>
      <c r="ABD90" s="4"/>
      <c r="ABE90" s="4"/>
      <c r="ABF90" s="4"/>
      <c r="ABG90" s="4"/>
      <c r="ABH90" s="4"/>
      <c r="ABI90" s="4"/>
      <c r="ABJ90" s="4"/>
      <c r="ABK90" s="4"/>
      <c r="ABL90" s="4"/>
      <c r="ABM90" s="4"/>
      <c r="ABN90" s="4"/>
      <c r="ABO90" s="4"/>
      <c r="ABP90" s="4"/>
      <c r="ABQ90" s="4"/>
      <c r="ABR90" s="4"/>
      <c r="ABS90" s="4"/>
      <c r="ABT90" s="4"/>
      <c r="ABU90" s="4"/>
    </row>
    <row r="91" spans="1:749" s="13" customFormat="1" ht="15" customHeight="1" x14ac:dyDescent="0.2">
      <c r="A91" s="20" t="s">
        <v>265</v>
      </c>
      <c r="B91" s="21" t="s">
        <v>124</v>
      </c>
      <c r="C91" s="24" t="s">
        <v>64</v>
      </c>
      <c r="D91" s="21" t="s">
        <v>121</v>
      </c>
      <c r="E91" s="158">
        <f>IF($E$12&gt;0,1,0)</f>
        <v>0</v>
      </c>
      <c r="F91" s="194" t="s">
        <v>524</v>
      </c>
      <c r="G91" s="194">
        <v>30</v>
      </c>
      <c r="H91" s="162">
        <f>_xlfn.CEILING.MATH(G91*E91)</f>
        <v>0</v>
      </c>
      <c r="I91" s="97"/>
      <c r="J91" s="312"/>
      <c r="K91" s="14"/>
      <c r="L91" s="318"/>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c r="JF91" s="4"/>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c r="KN91" s="4"/>
      <c r="KO91" s="4"/>
      <c r="KP91" s="4"/>
      <c r="KQ91" s="4"/>
      <c r="KR91" s="4"/>
      <c r="KS91" s="4"/>
      <c r="KT91" s="4"/>
      <c r="KU91" s="4"/>
      <c r="KV91" s="4"/>
      <c r="KW91" s="4"/>
      <c r="KX91" s="4"/>
      <c r="KY91" s="4"/>
      <c r="KZ91" s="4"/>
      <c r="LA91" s="4"/>
      <c r="LB91" s="4"/>
      <c r="LC91" s="4"/>
      <c r="LD91" s="4"/>
      <c r="LE91" s="4"/>
      <c r="LF91" s="4"/>
      <c r="LG91" s="4"/>
      <c r="LH91" s="4"/>
      <c r="LI91" s="4"/>
      <c r="LJ91" s="4"/>
      <c r="LK91" s="4"/>
      <c r="LL91" s="4"/>
      <c r="LM91" s="4"/>
      <c r="LN91" s="4"/>
      <c r="LO91" s="4"/>
      <c r="LP91" s="4"/>
      <c r="LQ91" s="4"/>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c r="OH91" s="4"/>
      <c r="OI91" s="4"/>
      <c r="OJ91" s="4"/>
      <c r="OK91" s="4"/>
      <c r="OL91" s="4"/>
      <c r="OM91" s="4"/>
      <c r="ON91" s="4"/>
      <c r="OO91" s="4"/>
      <c r="OP91" s="4"/>
      <c r="OQ91" s="4"/>
      <c r="OR91" s="4"/>
      <c r="OS91" s="4"/>
      <c r="OT91" s="4"/>
      <c r="OU91" s="4"/>
      <c r="OV91" s="4"/>
      <c r="OW91" s="4"/>
      <c r="OX91" s="4"/>
      <c r="OY91" s="4"/>
      <c r="OZ91" s="4"/>
      <c r="PA91" s="4"/>
      <c r="PB91" s="4"/>
      <c r="PC91" s="4"/>
      <c r="PD91" s="4"/>
      <c r="PE91" s="4"/>
      <c r="PF91" s="4"/>
      <c r="PG91" s="4"/>
      <c r="PH91" s="4"/>
      <c r="PI91" s="4"/>
      <c r="PJ91" s="4"/>
      <c r="PK91" s="4"/>
      <c r="PL91" s="4"/>
      <c r="PM91" s="4"/>
      <c r="PN91" s="4"/>
      <c r="PO91" s="4"/>
      <c r="PP91" s="4"/>
      <c r="PQ91" s="4"/>
      <c r="PR91" s="4"/>
      <c r="PS91" s="4"/>
      <c r="PT91" s="4"/>
      <c r="PU91" s="4"/>
      <c r="PV91" s="4"/>
      <c r="PW91" s="4"/>
      <c r="PX91" s="4"/>
      <c r="PY91" s="4"/>
      <c r="PZ91" s="4"/>
      <c r="QA91" s="4"/>
      <c r="QB91" s="4"/>
      <c r="QC91" s="4"/>
      <c r="QD91" s="4"/>
      <c r="QE91" s="4"/>
      <c r="QF91" s="4"/>
      <c r="QG91" s="4"/>
      <c r="QH91" s="4"/>
      <c r="QI91" s="4"/>
      <c r="QJ91" s="4"/>
      <c r="QK91" s="4"/>
      <c r="QL91" s="4"/>
      <c r="QM91" s="4"/>
      <c r="QN91" s="4"/>
      <c r="QO91" s="4"/>
      <c r="QP91" s="4"/>
      <c r="QQ91" s="4"/>
      <c r="QR91" s="4"/>
      <c r="QS91" s="4"/>
      <c r="QT91" s="4"/>
      <c r="QU91" s="4"/>
      <c r="QV91" s="4"/>
      <c r="QW91" s="4"/>
      <c r="QX91" s="4"/>
      <c r="QY91" s="4"/>
      <c r="QZ91" s="4"/>
      <c r="RA91" s="4"/>
      <c r="RB91" s="4"/>
      <c r="RC91" s="4"/>
      <c r="RD91" s="4"/>
      <c r="RE91" s="4"/>
      <c r="RF91" s="4"/>
      <c r="RG91" s="4"/>
      <c r="RH91" s="4"/>
      <c r="RI91" s="4"/>
      <c r="RJ91" s="4"/>
      <c r="RK91" s="4"/>
      <c r="RL91" s="4"/>
      <c r="RM91" s="4"/>
      <c r="RN91" s="4"/>
      <c r="RO91" s="4"/>
      <c r="RP91" s="4"/>
      <c r="RQ91" s="4"/>
      <c r="RR91" s="4"/>
      <c r="RS91" s="4"/>
      <c r="RT91" s="4"/>
      <c r="RU91" s="4"/>
      <c r="RV91" s="4"/>
      <c r="RW91" s="4"/>
      <c r="RX91" s="4"/>
      <c r="RY91" s="4"/>
      <c r="RZ91" s="4"/>
      <c r="SA91" s="4"/>
      <c r="SB91" s="4"/>
      <c r="SC91" s="4"/>
      <c r="SD91" s="4"/>
      <c r="SE91" s="4"/>
      <c r="SF91" s="4"/>
      <c r="SG91" s="4"/>
      <c r="SH91" s="4"/>
      <c r="SI91" s="4"/>
      <c r="SJ91" s="4"/>
      <c r="SK91" s="4"/>
      <c r="SL91" s="4"/>
      <c r="SM91" s="4"/>
      <c r="SN91" s="4"/>
      <c r="SO91" s="4"/>
      <c r="SP91" s="4"/>
      <c r="SQ91" s="4"/>
      <c r="SR91" s="4"/>
      <c r="SS91" s="4"/>
      <c r="ST91" s="4"/>
      <c r="SU91" s="4"/>
      <c r="SV91" s="4"/>
      <c r="SW91" s="4"/>
      <c r="SX91" s="4"/>
      <c r="SY91" s="4"/>
      <c r="SZ91" s="4"/>
      <c r="TA91" s="4"/>
      <c r="TB91" s="4"/>
      <c r="TC91" s="4"/>
      <c r="TD91" s="4"/>
      <c r="TE91" s="4"/>
      <c r="TF91" s="4"/>
      <c r="TG91" s="4"/>
      <c r="TH91" s="4"/>
      <c r="TI91" s="4"/>
      <c r="TJ91" s="4"/>
      <c r="TK91" s="4"/>
      <c r="TL91" s="4"/>
      <c r="TM91" s="4"/>
      <c r="TN91" s="4"/>
      <c r="TO91" s="4"/>
      <c r="TP91" s="4"/>
      <c r="TQ91" s="4"/>
      <c r="TR91" s="4"/>
      <c r="TS91" s="4"/>
      <c r="TT91" s="4"/>
      <c r="TU91" s="4"/>
      <c r="TV91" s="4"/>
      <c r="TW91" s="4"/>
      <c r="TX91" s="4"/>
      <c r="TY91" s="4"/>
      <c r="TZ91" s="4"/>
      <c r="UA91" s="4"/>
      <c r="UB91" s="4"/>
      <c r="UC91" s="4"/>
      <c r="UD91" s="4"/>
      <c r="UE91" s="4"/>
      <c r="UF91" s="4"/>
      <c r="UG91" s="4"/>
      <c r="UH91" s="4"/>
      <c r="UI91" s="4"/>
      <c r="UJ91" s="4"/>
      <c r="UK91" s="4"/>
      <c r="UL91" s="4"/>
      <c r="UM91" s="4"/>
      <c r="UN91" s="4"/>
      <c r="UO91" s="4"/>
      <c r="UP91" s="4"/>
      <c r="UQ91" s="4"/>
      <c r="UR91" s="4"/>
      <c r="US91" s="4"/>
      <c r="UT91" s="4"/>
      <c r="UU91" s="4"/>
      <c r="UV91" s="4"/>
      <c r="UW91" s="4"/>
      <c r="UX91" s="4"/>
      <c r="UY91" s="4"/>
      <c r="UZ91" s="4"/>
      <c r="VA91" s="4"/>
      <c r="VB91" s="4"/>
      <c r="VC91" s="4"/>
      <c r="VD91" s="4"/>
      <c r="VE91" s="4"/>
      <c r="VF91" s="4"/>
      <c r="VG91" s="4"/>
      <c r="VH91" s="4"/>
      <c r="VI91" s="4"/>
      <c r="VJ91" s="4"/>
      <c r="VK91" s="4"/>
      <c r="VL91" s="4"/>
      <c r="VM91" s="4"/>
      <c r="VN91" s="4"/>
      <c r="VO91" s="4"/>
      <c r="VP91" s="4"/>
      <c r="VQ91" s="4"/>
      <c r="VR91" s="4"/>
      <c r="VS91" s="4"/>
      <c r="VT91" s="4"/>
      <c r="VU91" s="4"/>
      <c r="VV91" s="4"/>
      <c r="VW91" s="4"/>
      <c r="VX91" s="4"/>
      <c r="VY91" s="4"/>
      <c r="VZ91" s="4"/>
      <c r="WA91" s="4"/>
      <c r="WB91" s="4"/>
      <c r="WC91" s="4"/>
      <c r="WD91" s="4"/>
      <c r="WE91" s="4"/>
      <c r="WF91" s="4"/>
      <c r="WG91" s="4"/>
      <c r="WH91" s="4"/>
      <c r="WI91" s="4"/>
      <c r="WJ91" s="4"/>
      <c r="WK91" s="4"/>
      <c r="WL91" s="4"/>
      <c r="WM91" s="4"/>
      <c r="WN91" s="4"/>
      <c r="WO91" s="4"/>
      <c r="WP91" s="4"/>
      <c r="WQ91" s="4"/>
      <c r="WR91" s="4"/>
      <c r="WS91" s="4"/>
      <c r="WT91" s="4"/>
      <c r="WU91" s="4"/>
      <c r="WV91" s="4"/>
      <c r="WW91" s="4"/>
      <c r="WX91" s="4"/>
      <c r="WY91" s="4"/>
      <c r="WZ91" s="4"/>
      <c r="XA91" s="4"/>
      <c r="XB91" s="4"/>
      <c r="XC91" s="4"/>
      <c r="XD91" s="4"/>
      <c r="XE91" s="4"/>
      <c r="XF91" s="4"/>
      <c r="XG91" s="4"/>
      <c r="XH91" s="4"/>
      <c r="XI91" s="4"/>
      <c r="XJ91" s="4"/>
      <c r="XK91" s="4"/>
      <c r="XL91" s="4"/>
      <c r="XM91" s="4"/>
      <c r="XN91" s="4"/>
      <c r="XO91" s="4"/>
      <c r="XP91" s="4"/>
      <c r="XQ91" s="4"/>
      <c r="XR91" s="4"/>
      <c r="XS91" s="4"/>
      <c r="XT91" s="4"/>
      <c r="XU91" s="4"/>
      <c r="XV91" s="4"/>
      <c r="XW91" s="4"/>
      <c r="XX91" s="4"/>
      <c r="XY91" s="4"/>
      <c r="XZ91" s="4"/>
      <c r="YA91" s="4"/>
      <c r="YB91" s="4"/>
      <c r="YC91" s="4"/>
      <c r="YD91" s="4"/>
      <c r="YE91" s="4"/>
      <c r="YF91" s="4"/>
      <c r="YG91" s="4"/>
      <c r="YH91" s="4"/>
      <c r="YI91" s="4"/>
      <c r="YJ91" s="4"/>
      <c r="YK91" s="4"/>
      <c r="YL91" s="4"/>
      <c r="YM91" s="4"/>
      <c r="YN91" s="4"/>
      <c r="YO91" s="4"/>
      <c r="YP91" s="4"/>
      <c r="YQ91" s="4"/>
      <c r="YR91" s="4"/>
      <c r="YS91" s="4"/>
      <c r="YT91" s="4"/>
      <c r="YU91" s="4"/>
      <c r="YV91" s="4"/>
      <c r="YW91" s="4"/>
      <c r="YX91" s="4"/>
      <c r="YY91" s="4"/>
      <c r="YZ91" s="4"/>
      <c r="ZA91" s="4"/>
      <c r="ZB91" s="4"/>
      <c r="ZC91" s="4"/>
      <c r="ZD91" s="4"/>
      <c r="ZE91" s="4"/>
      <c r="ZF91" s="4"/>
      <c r="ZG91" s="4"/>
      <c r="ZH91" s="4"/>
      <c r="ZI91" s="4"/>
      <c r="ZJ91" s="4"/>
      <c r="ZK91" s="4"/>
      <c r="ZL91" s="4"/>
      <c r="ZM91" s="4"/>
      <c r="ZN91" s="4"/>
      <c r="ZO91" s="4"/>
      <c r="ZP91" s="4"/>
      <c r="ZQ91" s="4"/>
      <c r="ZR91" s="4"/>
      <c r="ZS91" s="4"/>
      <c r="ZT91" s="4"/>
      <c r="ZU91" s="4"/>
      <c r="ZV91" s="4"/>
      <c r="ZW91" s="4"/>
      <c r="ZX91" s="4"/>
      <c r="ZY91" s="4"/>
      <c r="ZZ91" s="4"/>
      <c r="AAA91" s="4"/>
      <c r="AAB91" s="4"/>
      <c r="AAC91" s="4"/>
      <c r="AAD91" s="4"/>
      <c r="AAE91" s="4"/>
      <c r="AAF91" s="4"/>
      <c r="AAG91" s="4"/>
      <c r="AAH91" s="4"/>
      <c r="AAI91" s="4"/>
      <c r="AAJ91" s="4"/>
      <c r="AAK91" s="4"/>
      <c r="AAL91" s="4"/>
      <c r="AAM91" s="4"/>
      <c r="AAN91" s="4"/>
      <c r="AAO91" s="4"/>
      <c r="AAP91" s="4"/>
      <c r="AAQ91" s="4"/>
      <c r="AAR91" s="4"/>
      <c r="AAS91" s="4"/>
      <c r="AAT91" s="4"/>
      <c r="AAU91" s="4"/>
      <c r="AAV91" s="4"/>
      <c r="AAW91" s="4"/>
      <c r="AAX91" s="4"/>
      <c r="AAY91" s="4"/>
      <c r="AAZ91" s="4"/>
      <c r="ABA91" s="4"/>
      <c r="ABB91" s="4"/>
      <c r="ABC91" s="4"/>
      <c r="ABD91" s="4"/>
      <c r="ABE91" s="4"/>
      <c r="ABF91" s="4"/>
      <c r="ABG91" s="4"/>
      <c r="ABH91" s="4"/>
      <c r="ABI91" s="4"/>
      <c r="ABJ91" s="4"/>
      <c r="ABK91" s="4"/>
      <c r="ABL91" s="4"/>
      <c r="ABM91" s="4"/>
      <c r="ABN91" s="4"/>
      <c r="ABO91" s="4"/>
      <c r="ABP91" s="4"/>
      <c r="ABQ91" s="4"/>
      <c r="ABR91" s="4"/>
      <c r="ABS91" s="4"/>
      <c r="ABT91" s="4"/>
      <c r="ABU91" s="4"/>
    </row>
    <row r="92" spans="1:749" s="13" customFormat="1" ht="15" customHeight="1" collapsed="1" x14ac:dyDescent="0.2">
      <c r="A92" s="4"/>
      <c r="B92" s="4"/>
      <c r="C92" s="4"/>
      <c r="D92" s="4"/>
      <c r="E92" s="161"/>
      <c r="F92" s="189"/>
      <c r="G92" s="189"/>
      <c r="H92" s="173"/>
      <c r="I92" s="225"/>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c r="GK92" s="4"/>
      <c r="GL92" s="4"/>
      <c r="GM92" s="4"/>
      <c r="GN92" s="4"/>
      <c r="GO92" s="4"/>
      <c r="GP92" s="4"/>
      <c r="GQ92" s="4"/>
      <c r="GR92" s="4"/>
      <c r="GS92" s="4"/>
      <c r="GT92" s="4"/>
      <c r="GU92" s="4"/>
      <c r="GV92" s="4"/>
      <c r="GW92" s="4"/>
      <c r="GX92" s="4"/>
      <c r="GY92" s="4"/>
      <c r="GZ92" s="4"/>
      <c r="HA92" s="4"/>
      <c r="HB92" s="4"/>
      <c r="HC92" s="4"/>
      <c r="HD92" s="4"/>
      <c r="HE92" s="4"/>
      <c r="HF92" s="4"/>
      <c r="HG92" s="4"/>
      <c r="HH92" s="4"/>
      <c r="HI92" s="4"/>
      <c r="HJ92" s="4"/>
      <c r="HK92" s="4"/>
      <c r="HL92" s="4"/>
      <c r="HM92" s="4"/>
      <c r="HN92" s="4"/>
      <c r="HO92" s="4"/>
      <c r="HP92" s="4"/>
      <c r="HQ92" s="4"/>
      <c r="HR92" s="4"/>
      <c r="HS92" s="4"/>
      <c r="HT92" s="4"/>
      <c r="HU92" s="4"/>
      <c r="HV92" s="4"/>
      <c r="HW92" s="4"/>
      <c r="HX92" s="4"/>
      <c r="HY92" s="4"/>
      <c r="HZ92" s="4"/>
      <c r="IA92" s="4"/>
      <c r="IB92" s="4"/>
      <c r="IC92" s="4"/>
      <c r="ID92" s="4"/>
      <c r="IE92" s="4"/>
      <c r="IF92" s="4"/>
      <c r="IG92" s="4"/>
      <c r="IH92" s="4"/>
      <c r="II92" s="4"/>
      <c r="IJ92" s="4"/>
      <c r="IK92" s="4"/>
      <c r="IL92" s="4"/>
      <c r="IM92" s="4"/>
      <c r="IN92" s="4"/>
      <c r="IO92" s="4"/>
      <c r="IP92" s="4"/>
      <c r="IQ92" s="4"/>
      <c r="IR92" s="4"/>
      <c r="IS92" s="4"/>
      <c r="IT92" s="4"/>
      <c r="IU92" s="4"/>
      <c r="IV92" s="4"/>
      <c r="IW92" s="4"/>
      <c r="IX92" s="4"/>
      <c r="IY92" s="4"/>
      <c r="IZ92" s="4"/>
      <c r="JA92" s="4"/>
      <c r="JB92" s="4"/>
      <c r="JC92" s="4"/>
      <c r="JD92" s="4"/>
      <c r="JE92" s="4"/>
      <c r="JF92" s="4"/>
      <c r="JG92" s="4"/>
      <c r="JH92" s="4"/>
      <c r="JI92" s="4"/>
      <c r="JJ92" s="4"/>
      <c r="JK92" s="4"/>
      <c r="JL92" s="4"/>
      <c r="JM92" s="4"/>
      <c r="JN92" s="4"/>
      <c r="JO92" s="4"/>
      <c r="JP92" s="4"/>
      <c r="JQ92" s="4"/>
      <c r="JR92" s="4"/>
      <c r="JS92" s="4"/>
      <c r="JT92" s="4"/>
      <c r="JU92" s="4"/>
      <c r="JV92" s="4"/>
      <c r="JW92" s="4"/>
      <c r="JX92" s="4"/>
      <c r="JY92" s="4"/>
      <c r="JZ92" s="4"/>
      <c r="KA92" s="4"/>
      <c r="KB92" s="4"/>
      <c r="KC92" s="4"/>
      <c r="KD92" s="4"/>
      <c r="KE92" s="4"/>
      <c r="KF92" s="4"/>
      <c r="KG92" s="4"/>
      <c r="KH92" s="4"/>
      <c r="KI92" s="4"/>
      <c r="KJ92" s="4"/>
      <c r="KK92" s="4"/>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c r="LT92" s="4"/>
      <c r="LU92" s="4"/>
      <c r="LV92" s="4"/>
      <c r="LW92" s="4"/>
      <c r="LX92" s="4"/>
      <c r="LY92" s="4"/>
      <c r="LZ92" s="4"/>
      <c r="MA92" s="4"/>
      <c r="MB92" s="4"/>
      <c r="MC92" s="4"/>
      <c r="MD92" s="4"/>
      <c r="ME92" s="4"/>
      <c r="MF92" s="4"/>
      <c r="MG92" s="4"/>
      <c r="MH92" s="4"/>
      <c r="MI92" s="4"/>
      <c r="MJ92" s="4"/>
      <c r="MK92" s="4"/>
      <c r="ML92" s="4"/>
      <c r="MM92" s="4"/>
      <c r="MN92" s="4"/>
      <c r="MO92" s="4"/>
      <c r="MP92" s="4"/>
      <c r="MQ92" s="4"/>
      <c r="MR92" s="4"/>
      <c r="MS92" s="4"/>
      <c r="MT92" s="4"/>
      <c r="MU92" s="4"/>
      <c r="MV92" s="4"/>
      <c r="MW92" s="4"/>
      <c r="MX92" s="4"/>
      <c r="MY92" s="4"/>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c r="OH92" s="4"/>
      <c r="OI92" s="4"/>
      <c r="OJ92" s="4"/>
      <c r="OK92" s="4"/>
      <c r="OL92" s="4"/>
      <c r="OM92" s="4"/>
      <c r="ON92" s="4"/>
      <c r="OO92" s="4"/>
      <c r="OP92" s="4"/>
      <c r="OQ92" s="4"/>
      <c r="OR92" s="4"/>
      <c r="OS92" s="4"/>
      <c r="OT92" s="4"/>
      <c r="OU92" s="4"/>
      <c r="OV92" s="4"/>
      <c r="OW92" s="4"/>
      <c r="OX92" s="4"/>
      <c r="OY92" s="4"/>
      <c r="OZ92" s="4"/>
      <c r="PA92" s="4"/>
      <c r="PB92" s="4"/>
      <c r="PC92" s="4"/>
      <c r="PD92" s="4"/>
      <c r="PE92" s="4"/>
      <c r="PF92" s="4"/>
      <c r="PG92" s="4"/>
      <c r="PH92" s="4"/>
      <c r="PI92" s="4"/>
      <c r="PJ92" s="4"/>
      <c r="PK92" s="4"/>
      <c r="PL92" s="4"/>
      <c r="PM92" s="4"/>
      <c r="PN92" s="4"/>
      <c r="PO92" s="4"/>
      <c r="PP92" s="4"/>
      <c r="PQ92" s="4"/>
      <c r="PR92" s="4"/>
      <c r="PS92" s="4"/>
      <c r="PT92" s="4"/>
      <c r="PU92" s="4"/>
      <c r="PV92" s="4"/>
      <c r="PW92" s="4"/>
      <c r="PX92" s="4"/>
      <c r="PY92" s="4"/>
      <c r="PZ92" s="4"/>
      <c r="QA92" s="4"/>
      <c r="QB92" s="4"/>
      <c r="QC92" s="4"/>
      <c r="QD92" s="4"/>
      <c r="QE92" s="4"/>
      <c r="QF92" s="4"/>
      <c r="QG92" s="4"/>
      <c r="QH92" s="4"/>
      <c r="QI92" s="4"/>
      <c r="QJ92" s="4"/>
      <c r="QK92" s="4"/>
      <c r="QL92" s="4"/>
      <c r="QM92" s="4"/>
      <c r="QN92" s="4"/>
      <c r="QO92" s="4"/>
      <c r="QP92" s="4"/>
      <c r="QQ92" s="4"/>
      <c r="QR92" s="4"/>
      <c r="QS92" s="4"/>
      <c r="QT92" s="4"/>
      <c r="QU92" s="4"/>
      <c r="QV92" s="4"/>
      <c r="QW92" s="4"/>
      <c r="QX92" s="4"/>
      <c r="QY92" s="4"/>
      <c r="QZ92" s="4"/>
      <c r="RA92" s="4"/>
      <c r="RB92" s="4"/>
      <c r="RC92" s="4"/>
      <c r="RD92" s="4"/>
      <c r="RE92" s="4"/>
      <c r="RF92" s="4"/>
      <c r="RG92" s="4"/>
      <c r="RH92" s="4"/>
      <c r="RI92" s="4"/>
      <c r="RJ92" s="4"/>
      <c r="RK92" s="4"/>
      <c r="RL92" s="4"/>
      <c r="RM92" s="4"/>
      <c r="RN92" s="4"/>
      <c r="RO92" s="4"/>
      <c r="RP92" s="4"/>
      <c r="RQ92" s="4"/>
      <c r="RR92" s="4"/>
      <c r="RS92" s="4"/>
      <c r="RT92" s="4"/>
      <c r="RU92" s="4"/>
      <c r="RV92" s="4"/>
      <c r="RW92" s="4"/>
      <c r="RX92" s="4"/>
      <c r="RY92" s="4"/>
      <c r="RZ92" s="4"/>
      <c r="SA92" s="4"/>
      <c r="SB92" s="4"/>
      <c r="SC92" s="4"/>
      <c r="SD92" s="4"/>
      <c r="SE92" s="4"/>
      <c r="SF92" s="4"/>
      <c r="SG92" s="4"/>
      <c r="SH92" s="4"/>
      <c r="SI92" s="4"/>
      <c r="SJ92" s="4"/>
      <c r="SK92" s="4"/>
      <c r="SL92" s="4"/>
      <c r="SM92" s="4"/>
      <c r="SN92" s="4"/>
      <c r="SO92" s="4"/>
      <c r="SP92" s="4"/>
      <c r="SQ92" s="4"/>
      <c r="SR92" s="4"/>
      <c r="SS92" s="4"/>
      <c r="ST92" s="4"/>
      <c r="SU92" s="4"/>
      <c r="SV92" s="4"/>
      <c r="SW92" s="4"/>
      <c r="SX92" s="4"/>
      <c r="SY92" s="4"/>
      <c r="SZ92" s="4"/>
      <c r="TA92" s="4"/>
      <c r="TB92" s="4"/>
      <c r="TC92" s="4"/>
      <c r="TD92" s="4"/>
      <c r="TE92" s="4"/>
      <c r="TF92" s="4"/>
      <c r="TG92" s="4"/>
      <c r="TH92" s="4"/>
      <c r="TI92" s="4"/>
      <c r="TJ92" s="4"/>
      <c r="TK92" s="4"/>
      <c r="TL92" s="4"/>
      <c r="TM92" s="4"/>
      <c r="TN92" s="4"/>
      <c r="TO92" s="4"/>
      <c r="TP92" s="4"/>
      <c r="TQ92" s="4"/>
      <c r="TR92" s="4"/>
      <c r="TS92" s="4"/>
      <c r="TT92" s="4"/>
      <c r="TU92" s="4"/>
      <c r="TV92" s="4"/>
      <c r="TW92" s="4"/>
      <c r="TX92" s="4"/>
      <c r="TY92" s="4"/>
      <c r="TZ92" s="4"/>
      <c r="UA92" s="4"/>
      <c r="UB92" s="4"/>
      <c r="UC92" s="4"/>
      <c r="UD92" s="4"/>
      <c r="UE92" s="4"/>
      <c r="UF92" s="4"/>
      <c r="UG92" s="4"/>
      <c r="UH92" s="4"/>
      <c r="UI92" s="4"/>
      <c r="UJ92" s="4"/>
      <c r="UK92" s="4"/>
      <c r="UL92" s="4"/>
      <c r="UM92" s="4"/>
      <c r="UN92" s="4"/>
      <c r="UO92" s="4"/>
      <c r="UP92" s="4"/>
      <c r="UQ92" s="4"/>
      <c r="UR92" s="4"/>
      <c r="US92" s="4"/>
      <c r="UT92" s="4"/>
      <c r="UU92" s="4"/>
      <c r="UV92" s="4"/>
      <c r="UW92" s="4"/>
      <c r="UX92" s="4"/>
      <c r="UY92" s="4"/>
      <c r="UZ92" s="4"/>
      <c r="VA92" s="4"/>
      <c r="VB92" s="4"/>
      <c r="VC92" s="4"/>
      <c r="VD92" s="4"/>
      <c r="VE92" s="4"/>
      <c r="VF92" s="4"/>
      <c r="VG92" s="4"/>
      <c r="VH92" s="4"/>
      <c r="VI92" s="4"/>
      <c r="VJ92" s="4"/>
      <c r="VK92" s="4"/>
      <c r="VL92" s="4"/>
      <c r="VM92" s="4"/>
      <c r="VN92" s="4"/>
      <c r="VO92" s="4"/>
      <c r="VP92" s="4"/>
      <c r="VQ92" s="4"/>
      <c r="VR92" s="4"/>
      <c r="VS92" s="4"/>
      <c r="VT92" s="4"/>
      <c r="VU92" s="4"/>
      <c r="VV92" s="4"/>
      <c r="VW92" s="4"/>
      <c r="VX92" s="4"/>
      <c r="VY92" s="4"/>
      <c r="VZ92" s="4"/>
      <c r="WA92" s="4"/>
      <c r="WB92" s="4"/>
      <c r="WC92" s="4"/>
      <c r="WD92" s="4"/>
      <c r="WE92" s="4"/>
      <c r="WF92" s="4"/>
      <c r="WG92" s="4"/>
      <c r="WH92" s="4"/>
      <c r="WI92" s="4"/>
      <c r="WJ92" s="4"/>
      <c r="WK92" s="4"/>
      <c r="WL92" s="4"/>
      <c r="WM92" s="4"/>
      <c r="WN92" s="4"/>
      <c r="WO92" s="4"/>
      <c r="WP92" s="4"/>
      <c r="WQ92" s="4"/>
      <c r="WR92" s="4"/>
      <c r="WS92" s="4"/>
      <c r="WT92" s="4"/>
      <c r="WU92" s="4"/>
      <c r="WV92" s="4"/>
      <c r="WW92" s="4"/>
      <c r="WX92" s="4"/>
      <c r="WY92" s="4"/>
      <c r="WZ92" s="4"/>
      <c r="XA92" s="4"/>
      <c r="XB92" s="4"/>
      <c r="XC92" s="4"/>
      <c r="XD92" s="4"/>
      <c r="XE92" s="4"/>
      <c r="XF92" s="4"/>
      <c r="XG92" s="4"/>
      <c r="XH92" s="4"/>
      <c r="XI92" s="4"/>
      <c r="XJ92" s="4"/>
      <c r="XK92" s="4"/>
      <c r="XL92" s="4"/>
      <c r="XM92" s="4"/>
      <c r="XN92" s="4"/>
      <c r="XO92" s="4"/>
      <c r="XP92" s="4"/>
      <c r="XQ92" s="4"/>
      <c r="XR92" s="4"/>
      <c r="XS92" s="4"/>
      <c r="XT92" s="4"/>
      <c r="XU92" s="4"/>
      <c r="XV92" s="4"/>
      <c r="XW92" s="4"/>
      <c r="XX92" s="4"/>
      <c r="XY92" s="4"/>
      <c r="XZ92" s="4"/>
      <c r="YA92" s="4"/>
      <c r="YB92" s="4"/>
      <c r="YC92" s="4"/>
      <c r="YD92" s="4"/>
      <c r="YE92" s="4"/>
      <c r="YF92" s="4"/>
      <c r="YG92" s="4"/>
      <c r="YH92" s="4"/>
      <c r="YI92" s="4"/>
      <c r="YJ92" s="4"/>
      <c r="YK92" s="4"/>
      <c r="YL92" s="4"/>
      <c r="YM92" s="4"/>
      <c r="YN92" s="4"/>
      <c r="YO92" s="4"/>
      <c r="YP92" s="4"/>
      <c r="YQ92" s="4"/>
      <c r="YR92" s="4"/>
      <c r="YS92" s="4"/>
      <c r="YT92" s="4"/>
      <c r="YU92" s="4"/>
      <c r="YV92" s="4"/>
      <c r="YW92" s="4"/>
      <c r="YX92" s="4"/>
      <c r="YY92" s="4"/>
      <c r="YZ92" s="4"/>
      <c r="ZA92" s="4"/>
      <c r="ZB92" s="4"/>
      <c r="ZC92" s="4"/>
      <c r="ZD92" s="4"/>
      <c r="ZE92" s="4"/>
      <c r="ZF92" s="4"/>
      <c r="ZG92" s="4"/>
      <c r="ZH92" s="4"/>
      <c r="ZI92" s="4"/>
      <c r="ZJ92" s="4"/>
      <c r="ZK92" s="4"/>
      <c r="ZL92" s="4"/>
      <c r="ZM92" s="4"/>
      <c r="ZN92" s="4"/>
      <c r="ZO92" s="4"/>
      <c r="ZP92" s="4"/>
      <c r="ZQ92" s="4"/>
      <c r="ZR92" s="4"/>
      <c r="ZS92" s="4"/>
      <c r="ZT92" s="4"/>
      <c r="ZU92" s="4"/>
      <c r="ZV92" s="4"/>
      <c r="ZW92" s="4"/>
      <c r="ZX92" s="4"/>
      <c r="ZY92" s="4"/>
      <c r="ZZ92" s="4"/>
      <c r="AAA92" s="4"/>
      <c r="AAB92" s="4"/>
      <c r="AAC92" s="4"/>
      <c r="AAD92" s="4"/>
      <c r="AAE92" s="4"/>
      <c r="AAF92" s="4"/>
      <c r="AAG92" s="4"/>
      <c r="AAH92" s="4"/>
      <c r="AAI92" s="4"/>
      <c r="AAJ92" s="4"/>
      <c r="AAK92" s="4"/>
      <c r="AAL92" s="4"/>
      <c r="AAM92" s="4"/>
      <c r="AAN92" s="4"/>
      <c r="AAO92" s="4"/>
      <c r="AAP92" s="4"/>
      <c r="AAQ92" s="4"/>
      <c r="AAR92" s="4"/>
      <c r="AAS92" s="4"/>
      <c r="AAT92" s="4"/>
      <c r="AAU92" s="4"/>
      <c r="AAV92" s="4"/>
      <c r="AAW92" s="4"/>
      <c r="AAX92" s="4"/>
      <c r="AAY92" s="4"/>
      <c r="AAZ92" s="4"/>
      <c r="ABA92" s="4"/>
      <c r="ABB92" s="4"/>
      <c r="ABC92" s="4"/>
      <c r="ABD92" s="4"/>
      <c r="ABE92" s="4"/>
      <c r="ABF92" s="4"/>
      <c r="ABG92" s="4"/>
      <c r="ABH92" s="4"/>
      <c r="ABI92" s="4"/>
      <c r="ABJ92" s="4"/>
      <c r="ABK92" s="4"/>
      <c r="ABL92" s="4"/>
      <c r="ABM92" s="4"/>
      <c r="ABN92" s="4"/>
      <c r="ABO92" s="4"/>
      <c r="ABP92" s="4"/>
      <c r="ABQ92" s="4"/>
      <c r="ABR92" s="4"/>
      <c r="ABS92" s="4"/>
      <c r="ABT92" s="4"/>
      <c r="ABU92" s="4"/>
    </row>
    <row r="93" spans="1:749" s="13" customFormat="1" ht="15" customHeight="1" x14ac:dyDescent="0.2">
      <c r="A93" s="19" t="s">
        <v>266</v>
      </c>
      <c r="B93" s="19" t="s">
        <v>379</v>
      </c>
      <c r="C93" s="4"/>
      <c r="D93" s="4"/>
      <c r="E93" s="161"/>
      <c r="F93" s="189"/>
      <c r="G93" s="189"/>
      <c r="H93" s="173"/>
      <c r="I93" s="225"/>
      <c r="J93" s="312"/>
      <c r="K93" s="312"/>
      <c r="L93" s="313"/>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c r="GK93" s="4"/>
      <c r="GL93" s="4"/>
      <c r="GM93" s="4"/>
      <c r="GN93" s="4"/>
      <c r="GO93" s="4"/>
      <c r="GP93" s="4"/>
      <c r="GQ93" s="4"/>
      <c r="GR93" s="4"/>
      <c r="GS93" s="4"/>
      <c r="GT93" s="4"/>
      <c r="GU93" s="4"/>
      <c r="GV93" s="4"/>
      <c r="GW93" s="4"/>
      <c r="GX93" s="4"/>
      <c r="GY93" s="4"/>
      <c r="GZ93" s="4"/>
      <c r="HA93" s="4"/>
      <c r="HB93" s="4"/>
      <c r="HC93" s="4"/>
      <c r="HD93" s="4"/>
      <c r="HE93" s="4"/>
      <c r="HF93" s="4"/>
      <c r="HG93" s="4"/>
      <c r="HH93" s="4"/>
      <c r="HI93" s="4"/>
      <c r="HJ93" s="4"/>
      <c r="HK93" s="4"/>
      <c r="HL93" s="4"/>
      <c r="HM93" s="4"/>
      <c r="HN93" s="4"/>
      <c r="HO93" s="4"/>
      <c r="HP93" s="4"/>
      <c r="HQ93" s="4"/>
      <c r="HR93" s="4"/>
      <c r="HS93" s="4"/>
      <c r="HT93" s="4"/>
      <c r="HU93" s="4"/>
      <c r="HV93" s="4"/>
      <c r="HW93" s="4"/>
      <c r="HX93" s="4"/>
      <c r="HY93" s="4"/>
      <c r="HZ93" s="4"/>
      <c r="IA93" s="4"/>
      <c r="IB93" s="4"/>
      <c r="IC93" s="4"/>
      <c r="ID93" s="4"/>
      <c r="IE93" s="4"/>
      <c r="IF93" s="4"/>
      <c r="IG93" s="4"/>
      <c r="IH93" s="4"/>
      <c r="II93" s="4"/>
      <c r="IJ93" s="4"/>
      <c r="IK93" s="4"/>
      <c r="IL93" s="4"/>
      <c r="IM93" s="4"/>
      <c r="IN93" s="4"/>
      <c r="IO93" s="4"/>
      <c r="IP93" s="4"/>
      <c r="IQ93" s="4"/>
      <c r="IR93" s="4"/>
      <c r="IS93" s="4"/>
      <c r="IT93" s="4"/>
      <c r="IU93" s="4"/>
      <c r="IV93" s="4"/>
      <c r="IW93" s="4"/>
      <c r="IX93" s="4"/>
      <c r="IY93" s="4"/>
      <c r="IZ93" s="4"/>
      <c r="JA93" s="4"/>
      <c r="JB93" s="4"/>
      <c r="JC93" s="4"/>
      <c r="JD93" s="4"/>
      <c r="JE93" s="4"/>
      <c r="JF93" s="4"/>
      <c r="JG93" s="4"/>
      <c r="JH93" s="4"/>
      <c r="JI93" s="4"/>
      <c r="JJ93" s="4"/>
      <c r="JK93" s="4"/>
      <c r="JL93" s="4"/>
      <c r="JM93" s="4"/>
      <c r="JN93" s="4"/>
      <c r="JO93" s="4"/>
      <c r="JP93" s="4"/>
      <c r="JQ93" s="4"/>
      <c r="JR93" s="4"/>
      <c r="JS93" s="4"/>
      <c r="JT93" s="4"/>
      <c r="JU93" s="4"/>
      <c r="JV93" s="4"/>
      <c r="JW93" s="4"/>
      <c r="JX93" s="4"/>
      <c r="JY93" s="4"/>
      <c r="JZ93" s="4"/>
      <c r="KA93" s="4"/>
      <c r="KB93" s="4"/>
      <c r="KC93" s="4"/>
      <c r="KD93" s="4"/>
      <c r="KE93" s="4"/>
      <c r="KF93" s="4"/>
      <c r="KG93" s="4"/>
      <c r="KH93" s="4"/>
      <c r="KI93" s="4"/>
      <c r="KJ93" s="4"/>
      <c r="KK93" s="4"/>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c r="LT93" s="4"/>
      <c r="LU93" s="4"/>
      <c r="LV93" s="4"/>
      <c r="LW93" s="4"/>
      <c r="LX93" s="4"/>
      <c r="LY93" s="4"/>
      <c r="LZ93" s="4"/>
      <c r="MA93" s="4"/>
      <c r="MB93" s="4"/>
      <c r="MC93" s="4"/>
      <c r="MD93" s="4"/>
      <c r="ME93" s="4"/>
      <c r="MF93" s="4"/>
      <c r="MG93" s="4"/>
      <c r="MH93" s="4"/>
      <c r="MI93" s="4"/>
      <c r="MJ93" s="4"/>
      <c r="MK93" s="4"/>
      <c r="ML93" s="4"/>
      <c r="MM93" s="4"/>
      <c r="MN93" s="4"/>
      <c r="MO93" s="4"/>
      <c r="MP93" s="4"/>
      <c r="MQ93" s="4"/>
      <c r="MR93" s="4"/>
      <c r="MS93" s="4"/>
      <c r="MT93" s="4"/>
      <c r="MU93" s="4"/>
      <c r="MV93" s="4"/>
      <c r="MW93" s="4"/>
      <c r="MX93" s="4"/>
      <c r="MY93" s="4"/>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c r="OH93" s="4"/>
      <c r="OI93" s="4"/>
      <c r="OJ93" s="4"/>
      <c r="OK93" s="4"/>
      <c r="OL93" s="4"/>
      <c r="OM93" s="4"/>
      <c r="ON93" s="4"/>
      <c r="OO93" s="4"/>
      <c r="OP93" s="4"/>
      <c r="OQ93" s="4"/>
      <c r="OR93" s="4"/>
      <c r="OS93" s="4"/>
      <c r="OT93" s="4"/>
      <c r="OU93" s="4"/>
      <c r="OV93" s="4"/>
      <c r="OW93" s="4"/>
      <c r="OX93" s="4"/>
      <c r="OY93" s="4"/>
      <c r="OZ93" s="4"/>
      <c r="PA93" s="4"/>
      <c r="PB93" s="4"/>
      <c r="PC93" s="4"/>
      <c r="PD93" s="4"/>
      <c r="PE93" s="4"/>
      <c r="PF93" s="4"/>
      <c r="PG93" s="4"/>
      <c r="PH93" s="4"/>
      <c r="PI93" s="4"/>
      <c r="PJ93" s="4"/>
      <c r="PK93" s="4"/>
      <c r="PL93" s="4"/>
      <c r="PM93" s="4"/>
      <c r="PN93" s="4"/>
      <c r="PO93" s="4"/>
      <c r="PP93" s="4"/>
      <c r="PQ93" s="4"/>
      <c r="PR93" s="4"/>
      <c r="PS93" s="4"/>
      <c r="PT93" s="4"/>
      <c r="PU93" s="4"/>
      <c r="PV93" s="4"/>
      <c r="PW93" s="4"/>
      <c r="PX93" s="4"/>
      <c r="PY93" s="4"/>
      <c r="PZ93" s="4"/>
      <c r="QA93" s="4"/>
      <c r="QB93" s="4"/>
      <c r="QC93" s="4"/>
      <c r="QD93" s="4"/>
      <c r="QE93" s="4"/>
      <c r="QF93" s="4"/>
      <c r="QG93" s="4"/>
      <c r="QH93" s="4"/>
      <c r="QI93" s="4"/>
      <c r="QJ93" s="4"/>
      <c r="QK93" s="4"/>
      <c r="QL93" s="4"/>
      <c r="QM93" s="4"/>
      <c r="QN93" s="4"/>
      <c r="QO93" s="4"/>
      <c r="QP93" s="4"/>
      <c r="QQ93" s="4"/>
      <c r="QR93" s="4"/>
      <c r="QS93" s="4"/>
      <c r="QT93" s="4"/>
      <c r="QU93" s="4"/>
      <c r="QV93" s="4"/>
      <c r="QW93" s="4"/>
      <c r="QX93" s="4"/>
      <c r="QY93" s="4"/>
      <c r="QZ93" s="4"/>
      <c r="RA93" s="4"/>
      <c r="RB93" s="4"/>
      <c r="RC93" s="4"/>
      <c r="RD93" s="4"/>
      <c r="RE93" s="4"/>
      <c r="RF93" s="4"/>
      <c r="RG93" s="4"/>
      <c r="RH93" s="4"/>
      <c r="RI93" s="4"/>
      <c r="RJ93" s="4"/>
      <c r="RK93" s="4"/>
      <c r="RL93" s="4"/>
      <c r="RM93" s="4"/>
      <c r="RN93" s="4"/>
      <c r="RO93" s="4"/>
      <c r="RP93" s="4"/>
      <c r="RQ93" s="4"/>
      <c r="RR93" s="4"/>
      <c r="RS93" s="4"/>
      <c r="RT93" s="4"/>
      <c r="RU93" s="4"/>
      <c r="RV93" s="4"/>
      <c r="RW93" s="4"/>
      <c r="RX93" s="4"/>
      <c r="RY93" s="4"/>
      <c r="RZ93" s="4"/>
      <c r="SA93" s="4"/>
      <c r="SB93" s="4"/>
      <c r="SC93" s="4"/>
      <c r="SD93" s="4"/>
      <c r="SE93" s="4"/>
      <c r="SF93" s="4"/>
      <c r="SG93" s="4"/>
      <c r="SH93" s="4"/>
      <c r="SI93" s="4"/>
      <c r="SJ93" s="4"/>
      <c r="SK93" s="4"/>
      <c r="SL93" s="4"/>
      <c r="SM93" s="4"/>
      <c r="SN93" s="4"/>
      <c r="SO93" s="4"/>
      <c r="SP93" s="4"/>
      <c r="SQ93" s="4"/>
      <c r="SR93" s="4"/>
      <c r="SS93" s="4"/>
      <c r="ST93" s="4"/>
      <c r="SU93" s="4"/>
      <c r="SV93" s="4"/>
      <c r="SW93" s="4"/>
      <c r="SX93" s="4"/>
      <c r="SY93" s="4"/>
      <c r="SZ93" s="4"/>
      <c r="TA93" s="4"/>
      <c r="TB93" s="4"/>
      <c r="TC93" s="4"/>
      <c r="TD93" s="4"/>
      <c r="TE93" s="4"/>
      <c r="TF93" s="4"/>
      <c r="TG93" s="4"/>
      <c r="TH93" s="4"/>
      <c r="TI93" s="4"/>
      <c r="TJ93" s="4"/>
      <c r="TK93" s="4"/>
      <c r="TL93" s="4"/>
      <c r="TM93" s="4"/>
      <c r="TN93" s="4"/>
      <c r="TO93" s="4"/>
      <c r="TP93" s="4"/>
      <c r="TQ93" s="4"/>
      <c r="TR93" s="4"/>
      <c r="TS93" s="4"/>
      <c r="TT93" s="4"/>
      <c r="TU93" s="4"/>
      <c r="TV93" s="4"/>
      <c r="TW93" s="4"/>
      <c r="TX93" s="4"/>
      <c r="TY93" s="4"/>
      <c r="TZ93" s="4"/>
      <c r="UA93" s="4"/>
      <c r="UB93" s="4"/>
      <c r="UC93" s="4"/>
      <c r="UD93" s="4"/>
      <c r="UE93" s="4"/>
      <c r="UF93" s="4"/>
      <c r="UG93" s="4"/>
      <c r="UH93" s="4"/>
      <c r="UI93" s="4"/>
      <c r="UJ93" s="4"/>
      <c r="UK93" s="4"/>
      <c r="UL93" s="4"/>
      <c r="UM93" s="4"/>
      <c r="UN93" s="4"/>
      <c r="UO93" s="4"/>
      <c r="UP93" s="4"/>
      <c r="UQ93" s="4"/>
      <c r="UR93" s="4"/>
      <c r="US93" s="4"/>
      <c r="UT93" s="4"/>
      <c r="UU93" s="4"/>
      <c r="UV93" s="4"/>
      <c r="UW93" s="4"/>
      <c r="UX93" s="4"/>
      <c r="UY93" s="4"/>
      <c r="UZ93" s="4"/>
      <c r="VA93" s="4"/>
      <c r="VB93" s="4"/>
      <c r="VC93" s="4"/>
      <c r="VD93" s="4"/>
      <c r="VE93" s="4"/>
      <c r="VF93" s="4"/>
      <c r="VG93" s="4"/>
      <c r="VH93" s="4"/>
      <c r="VI93" s="4"/>
      <c r="VJ93" s="4"/>
      <c r="VK93" s="4"/>
      <c r="VL93" s="4"/>
      <c r="VM93" s="4"/>
      <c r="VN93" s="4"/>
      <c r="VO93" s="4"/>
      <c r="VP93" s="4"/>
      <c r="VQ93" s="4"/>
      <c r="VR93" s="4"/>
      <c r="VS93" s="4"/>
      <c r="VT93" s="4"/>
      <c r="VU93" s="4"/>
      <c r="VV93" s="4"/>
      <c r="VW93" s="4"/>
      <c r="VX93" s="4"/>
      <c r="VY93" s="4"/>
      <c r="VZ93" s="4"/>
      <c r="WA93" s="4"/>
      <c r="WB93" s="4"/>
      <c r="WC93" s="4"/>
      <c r="WD93" s="4"/>
      <c r="WE93" s="4"/>
      <c r="WF93" s="4"/>
      <c r="WG93" s="4"/>
      <c r="WH93" s="4"/>
      <c r="WI93" s="4"/>
      <c r="WJ93" s="4"/>
      <c r="WK93" s="4"/>
      <c r="WL93" s="4"/>
      <c r="WM93" s="4"/>
      <c r="WN93" s="4"/>
      <c r="WO93" s="4"/>
      <c r="WP93" s="4"/>
      <c r="WQ93" s="4"/>
      <c r="WR93" s="4"/>
      <c r="WS93" s="4"/>
      <c r="WT93" s="4"/>
      <c r="WU93" s="4"/>
      <c r="WV93" s="4"/>
      <c r="WW93" s="4"/>
      <c r="WX93" s="4"/>
      <c r="WY93" s="4"/>
      <c r="WZ93" s="4"/>
      <c r="XA93" s="4"/>
      <c r="XB93" s="4"/>
      <c r="XC93" s="4"/>
      <c r="XD93" s="4"/>
      <c r="XE93" s="4"/>
      <c r="XF93" s="4"/>
      <c r="XG93" s="4"/>
      <c r="XH93" s="4"/>
      <c r="XI93" s="4"/>
      <c r="XJ93" s="4"/>
      <c r="XK93" s="4"/>
      <c r="XL93" s="4"/>
      <c r="XM93" s="4"/>
      <c r="XN93" s="4"/>
      <c r="XO93" s="4"/>
      <c r="XP93" s="4"/>
      <c r="XQ93" s="4"/>
      <c r="XR93" s="4"/>
      <c r="XS93" s="4"/>
      <c r="XT93" s="4"/>
      <c r="XU93" s="4"/>
      <c r="XV93" s="4"/>
      <c r="XW93" s="4"/>
      <c r="XX93" s="4"/>
      <c r="XY93" s="4"/>
      <c r="XZ93" s="4"/>
      <c r="YA93" s="4"/>
      <c r="YB93" s="4"/>
      <c r="YC93" s="4"/>
      <c r="YD93" s="4"/>
      <c r="YE93" s="4"/>
      <c r="YF93" s="4"/>
      <c r="YG93" s="4"/>
      <c r="YH93" s="4"/>
      <c r="YI93" s="4"/>
      <c r="YJ93" s="4"/>
      <c r="YK93" s="4"/>
      <c r="YL93" s="4"/>
      <c r="YM93" s="4"/>
      <c r="YN93" s="4"/>
      <c r="YO93" s="4"/>
      <c r="YP93" s="4"/>
      <c r="YQ93" s="4"/>
      <c r="YR93" s="4"/>
      <c r="YS93" s="4"/>
      <c r="YT93" s="4"/>
      <c r="YU93" s="4"/>
      <c r="YV93" s="4"/>
      <c r="YW93" s="4"/>
      <c r="YX93" s="4"/>
      <c r="YY93" s="4"/>
      <c r="YZ93" s="4"/>
      <c r="ZA93" s="4"/>
      <c r="ZB93" s="4"/>
      <c r="ZC93" s="4"/>
      <c r="ZD93" s="4"/>
      <c r="ZE93" s="4"/>
      <c r="ZF93" s="4"/>
      <c r="ZG93" s="4"/>
      <c r="ZH93" s="4"/>
      <c r="ZI93" s="4"/>
      <c r="ZJ93" s="4"/>
      <c r="ZK93" s="4"/>
      <c r="ZL93" s="4"/>
      <c r="ZM93" s="4"/>
      <c r="ZN93" s="4"/>
      <c r="ZO93" s="4"/>
      <c r="ZP93" s="4"/>
      <c r="ZQ93" s="4"/>
      <c r="ZR93" s="4"/>
      <c r="ZS93" s="4"/>
      <c r="ZT93" s="4"/>
      <c r="ZU93" s="4"/>
      <c r="ZV93" s="4"/>
      <c r="ZW93" s="4"/>
      <c r="ZX93" s="4"/>
      <c r="ZY93" s="4"/>
      <c r="ZZ93" s="4"/>
      <c r="AAA93" s="4"/>
      <c r="AAB93" s="4"/>
      <c r="AAC93" s="4"/>
      <c r="AAD93" s="4"/>
      <c r="AAE93" s="4"/>
      <c r="AAF93" s="4"/>
      <c r="AAG93" s="4"/>
      <c r="AAH93" s="4"/>
      <c r="AAI93" s="4"/>
      <c r="AAJ93" s="4"/>
      <c r="AAK93" s="4"/>
      <c r="AAL93" s="4"/>
      <c r="AAM93" s="4"/>
      <c r="AAN93" s="4"/>
      <c r="AAO93" s="4"/>
      <c r="AAP93" s="4"/>
      <c r="AAQ93" s="4"/>
      <c r="AAR93" s="4"/>
      <c r="AAS93" s="4"/>
      <c r="AAT93" s="4"/>
      <c r="AAU93" s="4"/>
      <c r="AAV93" s="4"/>
      <c r="AAW93" s="4"/>
      <c r="AAX93" s="4"/>
      <c r="AAY93" s="4"/>
      <c r="AAZ93" s="4"/>
      <c r="ABA93" s="4"/>
      <c r="ABB93" s="4"/>
      <c r="ABC93" s="4"/>
      <c r="ABD93" s="4"/>
      <c r="ABE93" s="4"/>
      <c r="ABF93" s="4"/>
      <c r="ABG93" s="4"/>
      <c r="ABH93" s="4"/>
      <c r="ABI93" s="4"/>
      <c r="ABJ93" s="4"/>
      <c r="ABK93" s="4"/>
      <c r="ABL93" s="4"/>
      <c r="ABM93" s="4"/>
      <c r="ABN93" s="4"/>
      <c r="ABO93" s="4"/>
      <c r="ABP93" s="4"/>
      <c r="ABQ93" s="4"/>
      <c r="ABR93" s="4"/>
      <c r="ABS93" s="4"/>
      <c r="ABT93" s="4"/>
      <c r="ABU93" s="4"/>
    </row>
    <row r="94" spans="1:749" s="13" customFormat="1" ht="15" customHeight="1" x14ac:dyDescent="0.2">
      <c r="A94" s="20" t="s">
        <v>267</v>
      </c>
      <c r="B94" s="21" t="s">
        <v>380</v>
      </c>
      <c r="C94" s="24" t="s">
        <v>64</v>
      </c>
      <c r="D94" s="21" t="s">
        <v>19</v>
      </c>
      <c r="E94" s="158">
        <f>_xlfn.CEILING.MATH(E12/3*2)</f>
        <v>0</v>
      </c>
      <c r="F94" s="194">
        <v>1.5</v>
      </c>
      <c r="G94" s="194" t="s">
        <v>524</v>
      </c>
      <c r="H94" s="162">
        <f>_xlfn.CEILING.MATH(F94*E94)</f>
        <v>0</v>
      </c>
      <c r="I94" s="97"/>
      <c r="J94" s="312"/>
      <c r="K94" s="14"/>
      <c r="L94" s="318"/>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c r="GK94" s="4"/>
      <c r="GL94" s="4"/>
      <c r="GM94" s="4"/>
      <c r="GN94" s="4"/>
      <c r="GO94" s="4"/>
      <c r="GP94" s="4"/>
      <c r="GQ94" s="4"/>
      <c r="GR94" s="4"/>
      <c r="GS94" s="4"/>
      <c r="GT94" s="4"/>
      <c r="GU94" s="4"/>
      <c r="GV94" s="4"/>
      <c r="GW94" s="4"/>
      <c r="GX94" s="4"/>
      <c r="GY94" s="4"/>
      <c r="GZ94" s="4"/>
      <c r="HA94" s="4"/>
      <c r="HB94" s="4"/>
      <c r="HC94" s="4"/>
      <c r="HD94" s="4"/>
      <c r="HE94" s="4"/>
      <c r="HF94" s="4"/>
      <c r="HG94" s="4"/>
      <c r="HH94" s="4"/>
      <c r="HI94" s="4"/>
      <c r="HJ94" s="4"/>
      <c r="HK94" s="4"/>
      <c r="HL94" s="4"/>
      <c r="HM94" s="4"/>
      <c r="HN94" s="4"/>
      <c r="HO94" s="4"/>
      <c r="HP94" s="4"/>
      <c r="HQ94" s="4"/>
      <c r="HR94" s="4"/>
      <c r="HS94" s="4"/>
      <c r="HT94" s="4"/>
      <c r="HU94" s="4"/>
      <c r="HV94" s="4"/>
      <c r="HW94" s="4"/>
      <c r="HX94" s="4"/>
      <c r="HY94" s="4"/>
      <c r="HZ94" s="4"/>
      <c r="IA94" s="4"/>
      <c r="IB94" s="4"/>
      <c r="IC94" s="4"/>
      <c r="ID94" s="4"/>
      <c r="IE94" s="4"/>
      <c r="IF94" s="4"/>
      <c r="IG94" s="4"/>
      <c r="IH94" s="4"/>
      <c r="II94" s="4"/>
      <c r="IJ94" s="4"/>
      <c r="IK94" s="4"/>
      <c r="IL94" s="4"/>
      <c r="IM94" s="4"/>
      <c r="IN94" s="4"/>
      <c r="IO94" s="4"/>
      <c r="IP94" s="4"/>
      <c r="IQ94" s="4"/>
      <c r="IR94" s="4"/>
      <c r="IS94" s="4"/>
      <c r="IT94" s="4"/>
      <c r="IU94" s="4"/>
      <c r="IV94" s="4"/>
      <c r="IW94" s="4"/>
      <c r="IX94" s="4"/>
      <c r="IY94" s="4"/>
      <c r="IZ94" s="4"/>
      <c r="JA94" s="4"/>
      <c r="JB94" s="4"/>
      <c r="JC94" s="4"/>
      <c r="JD94" s="4"/>
      <c r="JE94" s="4"/>
      <c r="JF94" s="4"/>
      <c r="JG94" s="4"/>
      <c r="JH94" s="4"/>
      <c r="JI94" s="4"/>
      <c r="JJ94" s="4"/>
      <c r="JK94" s="4"/>
      <c r="JL94" s="4"/>
      <c r="JM94" s="4"/>
      <c r="JN94" s="4"/>
      <c r="JO94" s="4"/>
      <c r="JP94" s="4"/>
      <c r="JQ94" s="4"/>
      <c r="JR94" s="4"/>
      <c r="JS94" s="4"/>
      <c r="JT94" s="4"/>
      <c r="JU94" s="4"/>
      <c r="JV94" s="4"/>
      <c r="JW94" s="4"/>
      <c r="JX94" s="4"/>
      <c r="JY94" s="4"/>
      <c r="JZ94" s="4"/>
      <c r="KA94" s="4"/>
      <c r="KB94" s="4"/>
      <c r="KC94" s="4"/>
      <c r="KD94" s="4"/>
      <c r="KE94" s="4"/>
      <c r="KF94" s="4"/>
      <c r="KG94" s="4"/>
      <c r="KH94" s="4"/>
      <c r="KI94" s="4"/>
      <c r="KJ94" s="4"/>
      <c r="KK94" s="4"/>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c r="LT94" s="4"/>
      <c r="LU94" s="4"/>
      <c r="LV94" s="4"/>
      <c r="LW94" s="4"/>
      <c r="LX94" s="4"/>
      <c r="LY94" s="4"/>
      <c r="LZ94" s="4"/>
      <c r="MA94" s="4"/>
      <c r="MB94" s="4"/>
      <c r="MC94" s="4"/>
      <c r="MD94" s="4"/>
      <c r="ME94" s="4"/>
      <c r="MF94" s="4"/>
      <c r="MG94" s="4"/>
      <c r="MH94" s="4"/>
      <c r="MI94" s="4"/>
      <c r="MJ94" s="4"/>
      <c r="MK94" s="4"/>
      <c r="ML94" s="4"/>
      <c r="MM94" s="4"/>
      <c r="MN94" s="4"/>
      <c r="MO94" s="4"/>
      <c r="MP94" s="4"/>
      <c r="MQ94" s="4"/>
      <c r="MR94" s="4"/>
      <c r="MS94" s="4"/>
      <c r="MT94" s="4"/>
      <c r="MU94" s="4"/>
      <c r="MV94" s="4"/>
      <c r="MW94" s="4"/>
      <c r="MX94" s="4"/>
      <c r="MY94" s="4"/>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c r="OH94" s="4"/>
      <c r="OI94" s="4"/>
      <c r="OJ94" s="4"/>
      <c r="OK94" s="4"/>
      <c r="OL94" s="4"/>
      <c r="OM94" s="4"/>
      <c r="ON94" s="4"/>
      <c r="OO94" s="4"/>
      <c r="OP94" s="4"/>
      <c r="OQ94" s="4"/>
      <c r="OR94" s="4"/>
      <c r="OS94" s="4"/>
      <c r="OT94" s="4"/>
      <c r="OU94" s="4"/>
      <c r="OV94" s="4"/>
      <c r="OW94" s="4"/>
      <c r="OX94" s="4"/>
      <c r="OY94" s="4"/>
      <c r="OZ94" s="4"/>
      <c r="PA94" s="4"/>
      <c r="PB94" s="4"/>
      <c r="PC94" s="4"/>
      <c r="PD94" s="4"/>
      <c r="PE94" s="4"/>
      <c r="PF94" s="4"/>
      <c r="PG94" s="4"/>
      <c r="PH94" s="4"/>
      <c r="PI94" s="4"/>
      <c r="PJ94" s="4"/>
      <c r="PK94" s="4"/>
      <c r="PL94" s="4"/>
      <c r="PM94" s="4"/>
      <c r="PN94" s="4"/>
      <c r="PO94" s="4"/>
      <c r="PP94" s="4"/>
      <c r="PQ94" s="4"/>
      <c r="PR94" s="4"/>
      <c r="PS94" s="4"/>
      <c r="PT94" s="4"/>
      <c r="PU94" s="4"/>
      <c r="PV94" s="4"/>
      <c r="PW94" s="4"/>
      <c r="PX94" s="4"/>
      <c r="PY94" s="4"/>
      <c r="PZ94" s="4"/>
      <c r="QA94" s="4"/>
      <c r="QB94" s="4"/>
      <c r="QC94" s="4"/>
      <c r="QD94" s="4"/>
      <c r="QE94" s="4"/>
      <c r="QF94" s="4"/>
      <c r="QG94" s="4"/>
      <c r="QH94" s="4"/>
      <c r="QI94" s="4"/>
      <c r="QJ94" s="4"/>
      <c r="QK94" s="4"/>
      <c r="QL94" s="4"/>
      <c r="QM94" s="4"/>
      <c r="QN94" s="4"/>
      <c r="QO94" s="4"/>
      <c r="QP94" s="4"/>
      <c r="QQ94" s="4"/>
      <c r="QR94" s="4"/>
      <c r="QS94" s="4"/>
      <c r="QT94" s="4"/>
      <c r="QU94" s="4"/>
      <c r="QV94" s="4"/>
      <c r="QW94" s="4"/>
      <c r="QX94" s="4"/>
      <c r="QY94" s="4"/>
      <c r="QZ94" s="4"/>
      <c r="RA94" s="4"/>
      <c r="RB94" s="4"/>
      <c r="RC94" s="4"/>
      <c r="RD94" s="4"/>
      <c r="RE94" s="4"/>
      <c r="RF94" s="4"/>
      <c r="RG94" s="4"/>
      <c r="RH94" s="4"/>
      <c r="RI94" s="4"/>
      <c r="RJ94" s="4"/>
      <c r="RK94" s="4"/>
      <c r="RL94" s="4"/>
      <c r="RM94" s="4"/>
      <c r="RN94" s="4"/>
      <c r="RO94" s="4"/>
      <c r="RP94" s="4"/>
      <c r="RQ94" s="4"/>
      <c r="RR94" s="4"/>
      <c r="RS94" s="4"/>
      <c r="RT94" s="4"/>
      <c r="RU94" s="4"/>
      <c r="RV94" s="4"/>
      <c r="RW94" s="4"/>
      <c r="RX94" s="4"/>
      <c r="RY94" s="4"/>
      <c r="RZ94" s="4"/>
      <c r="SA94" s="4"/>
      <c r="SB94" s="4"/>
      <c r="SC94" s="4"/>
      <c r="SD94" s="4"/>
      <c r="SE94" s="4"/>
      <c r="SF94" s="4"/>
      <c r="SG94" s="4"/>
      <c r="SH94" s="4"/>
      <c r="SI94" s="4"/>
      <c r="SJ94" s="4"/>
      <c r="SK94" s="4"/>
      <c r="SL94" s="4"/>
      <c r="SM94" s="4"/>
      <c r="SN94" s="4"/>
      <c r="SO94" s="4"/>
      <c r="SP94" s="4"/>
      <c r="SQ94" s="4"/>
      <c r="SR94" s="4"/>
      <c r="SS94" s="4"/>
      <c r="ST94" s="4"/>
      <c r="SU94" s="4"/>
      <c r="SV94" s="4"/>
      <c r="SW94" s="4"/>
      <c r="SX94" s="4"/>
      <c r="SY94" s="4"/>
      <c r="SZ94" s="4"/>
      <c r="TA94" s="4"/>
      <c r="TB94" s="4"/>
      <c r="TC94" s="4"/>
      <c r="TD94" s="4"/>
      <c r="TE94" s="4"/>
      <c r="TF94" s="4"/>
      <c r="TG94" s="4"/>
      <c r="TH94" s="4"/>
      <c r="TI94" s="4"/>
      <c r="TJ94" s="4"/>
      <c r="TK94" s="4"/>
      <c r="TL94" s="4"/>
      <c r="TM94" s="4"/>
      <c r="TN94" s="4"/>
      <c r="TO94" s="4"/>
      <c r="TP94" s="4"/>
      <c r="TQ94" s="4"/>
      <c r="TR94" s="4"/>
      <c r="TS94" s="4"/>
      <c r="TT94" s="4"/>
      <c r="TU94" s="4"/>
      <c r="TV94" s="4"/>
      <c r="TW94" s="4"/>
      <c r="TX94" s="4"/>
      <c r="TY94" s="4"/>
      <c r="TZ94" s="4"/>
      <c r="UA94" s="4"/>
      <c r="UB94" s="4"/>
      <c r="UC94" s="4"/>
      <c r="UD94" s="4"/>
      <c r="UE94" s="4"/>
      <c r="UF94" s="4"/>
      <c r="UG94" s="4"/>
      <c r="UH94" s="4"/>
      <c r="UI94" s="4"/>
      <c r="UJ94" s="4"/>
      <c r="UK94" s="4"/>
      <c r="UL94" s="4"/>
      <c r="UM94" s="4"/>
      <c r="UN94" s="4"/>
      <c r="UO94" s="4"/>
      <c r="UP94" s="4"/>
      <c r="UQ94" s="4"/>
      <c r="UR94" s="4"/>
      <c r="US94" s="4"/>
      <c r="UT94" s="4"/>
      <c r="UU94" s="4"/>
      <c r="UV94" s="4"/>
      <c r="UW94" s="4"/>
      <c r="UX94" s="4"/>
      <c r="UY94" s="4"/>
      <c r="UZ94" s="4"/>
      <c r="VA94" s="4"/>
      <c r="VB94" s="4"/>
      <c r="VC94" s="4"/>
      <c r="VD94" s="4"/>
      <c r="VE94" s="4"/>
      <c r="VF94" s="4"/>
      <c r="VG94" s="4"/>
      <c r="VH94" s="4"/>
      <c r="VI94" s="4"/>
      <c r="VJ94" s="4"/>
      <c r="VK94" s="4"/>
      <c r="VL94" s="4"/>
      <c r="VM94" s="4"/>
      <c r="VN94" s="4"/>
      <c r="VO94" s="4"/>
      <c r="VP94" s="4"/>
      <c r="VQ94" s="4"/>
      <c r="VR94" s="4"/>
      <c r="VS94" s="4"/>
      <c r="VT94" s="4"/>
      <c r="VU94" s="4"/>
      <c r="VV94" s="4"/>
      <c r="VW94" s="4"/>
      <c r="VX94" s="4"/>
      <c r="VY94" s="4"/>
      <c r="VZ94" s="4"/>
      <c r="WA94" s="4"/>
      <c r="WB94" s="4"/>
      <c r="WC94" s="4"/>
      <c r="WD94" s="4"/>
      <c r="WE94" s="4"/>
      <c r="WF94" s="4"/>
      <c r="WG94" s="4"/>
      <c r="WH94" s="4"/>
      <c r="WI94" s="4"/>
      <c r="WJ94" s="4"/>
      <c r="WK94" s="4"/>
      <c r="WL94" s="4"/>
      <c r="WM94" s="4"/>
      <c r="WN94" s="4"/>
      <c r="WO94" s="4"/>
      <c r="WP94" s="4"/>
      <c r="WQ94" s="4"/>
      <c r="WR94" s="4"/>
      <c r="WS94" s="4"/>
      <c r="WT94" s="4"/>
      <c r="WU94" s="4"/>
      <c r="WV94" s="4"/>
      <c r="WW94" s="4"/>
      <c r="WX94" s="4"/>
      <c r="WY94" s="4"/>
      <c r="WZ94" s="4"/>
      <c r="XA94" s="4"/>
      <c r="XB94" s="4"/>
      <c r="XC94" s="4"/>
      <c r="XD94" s="4"/>
      <c r="XE94" s="4"/>
      <c r="XF94" s="4"/>
      <c r="XG94" s="4"/>
      <c r="XH94" s="4"/>
      <c r="XI94" s="4"/>
      <c r="XJ94" s="4"/>
      <c r="XK94" s="4"/>
      <c r="XL94" s="4"/>
      <c r="XM94" s="4"/>
      <c r="XN94" s="4"/>
      <c r="XO94" s="4"/>
      <c r="XP94" s="4"/>
      <c r="XQ94" s="4"/>
      <c r="XR94" s="4"/>
      <c r="XS94" s="4"/>
      <c r="XT94" s="4"/>
      <c r="XU94" s="4"/>
      <c r="XV94" s="4"/>
      <c r="XW94" s="4"/>
      <c r="XX94" s="4"/>
      <c r="XY94" s="4"/>
      <c r="XZ94" s="4"/>
      <c r="YA94" s="4"/>
      <c r="YB94" s="4"/>
      <c r="YC94" s="4"/>
      <c r="YD94" s="4"/>
      <c r="YE94" s="4"/>
      <c r="YF94" s="4"/>
      <c r="YG94" s="4"/>
      <c r="YH94" s="4"/>
      <c r="YI94" s="4"/>
      <c r="YJ94" s="4"/>
      <c r="YK94" s="4"/>
      <c r="YL94" s="4"/>
      <c r="YM94" s="4"/>
      <c r="YN94" s="4"/>
      <c r="YO94" s="4"/>
      <c r="YP94" s="4"/>
      <c r="YQ94" s="4"/>
      <c r="YR94" s="4"/>
      <c r="YS94" s="4"/>
      <c r="YT94" s="4"/>
      <c r="YU94" s="4"/>
      <c r="YV94" s="4"/>
      <c r="YW94" s="4"/>
      <c r="YX94" s="4"/>
      <c r="YY94" s="4"/>
      <c r="YZ94" s="4"/>
      <c r="ZA94" s="4"/>
      <c r="ZB94" s="4"/>
      <c r="ZC94" s="4"/>
      <c r="ZD94" s="4"/>
      <c r="ZE94" s="4"/>
      <c r="ZF94" s="4"/>
      <c r="ZG94" s="4"/>
      <c r="ZH94" s="4"/>
      <c r="ZI94" s="4"/>
      <c r="ZJ94" s="4"/>
      <c r="ZK94" s="4"/>
      <c r="ZL94" s="4"/>
      <c r="ZM94" s="4"/>
      <c r="ZN94" s="4"/>
      <c r="ZO94" s="4"/>
      <c r="ZP94" s="4"/>
      <c r="ZQ94" s="4"/>
      <c r="ZR94" s="4"/>
      <c r="ZS94" s="4"/>
      <c r="ZT94" s="4"/>
      <c r="ZU94" s="4"/>
      <c r="ZV94" s="4"/>
      <c r="ZW94" s="4"/>
      <c r="ZX94" s="4"/>
      <c r="ZY94" s="4"/>
      <c r="ZZ94" s="4"/>
      <c r="AAA94" s="4"/>
      <c r="AAB94" s="4"/>
      <c r="AAC94" s="4"/>
      <c r="AAD94" s="4"/>
      <c r="AAE94" s="4"/>
      <c r="AAF94" s="4"/>
      <c r="AAG94" s="4"/>
      <c r="AAH94" s="4"/>
      <c r="AAI94" s="4"/>
      <c r="AAJ94" s="4"/>
      <c r="AAK94" s="4"/>
      <c r="AAL94" s="4"/>
      <c r="AAM94" s="4"/>
      <c r="AAN94" s="4"/>
      <c r="AAO94" s="4"/>
      <c r="AAP94" s="4"/>
      <c r="AAQ94" s="4"/>
      <c r="AAR94" s="4"/>
      <c r="AAS94" s="4"/>
      <c r="AAT94" s="4"/>
      <c r="AAU94" s="4"/>
      <c r="AAV94" s="4"/>
      <c r="AAW94" s="4"/>
      <c r="AAX94" s="4"/>
      <c r="AAY94" s="4"/>
      <c r="AAZ94" s="4"/>
      <c r="ABA94" s="4"/>
      <c r="ABB94" s="4"/>
      <c r="ABC94" s="4"/>
      <c r="ABD94" s="4"/>
      <c r="ABE94" s="4"/>
      <c r="ABF94" s="4"/>
      <c r="ABG94" s="4"/>
      <c r="ABH94" s="4"/>
      <c r="ABI94" s="4"/>
      <c r="ABJ94" s="4"/>
      <c r="ABK94" s="4"/>
      <c r="ABL94" s="4"/>
      <c r="ABM94" s="4"/>
      <c r="ABN94" s="4"/>
      <c r="ABO94" s="4"/>
      <c r="ABP94" s="4"/>
      <c r="ABQ94" s="4"/>
      <c r="ABR94" s="4"/>
      <c r="ABS94" s="4"/>
      <c r="ABT94" s="4"/>
      <c r="ABU94" s="4"/>
    </row>
    <row r="95" spans="1:749" s="13" customFormat="1" ht="15" customHeight="1" x14ac:dyDescent="0.2">
      <c r="A95" s="20" t="s">
        <v>268</v>
      </c>
      <c r="B95" s="21" t="s">
        <v>381</v>
      </c>
      <c r="C95" s="24" t="s">
        <v>64</v>
      </c>
      <c r="D95" s="21" t="s">
        <v>121</v>
      </c>
      <c r="E95" s="158">
        <f>_xlfn.CEILING.MATH((E14+E15+E16+E17)/3*2)</f>
        <v>0</v>
      </c>
      <c r="F95" s="194">
        <v>1.5</v>
      </c>
      <c r="G95" s="194" t="s">
        <v>524</v>
      </c>
      <c r="H95" s="162">
        <f>_xlfn.CEILING.MATH(F95*E95)</f>
        <v>0</v>
      </c>
      <c r="I95" s="97"/>
      <c r="J95" s="312"/>
      <c r="K95" s="14"/>
      <c r="L95" s="318"/>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c r="GK95" s="4"/>
      <c r="GL95" s="4"/>
      <c r="GM95" s="4"/>
      <c r="GN95" s="4"/>
      <c r="GO95" s="4"/>
      <c r="GP95" s="4"/>
      <c r="GQ95" s="4"/>
      <c r="GR95" s="4"/>
      <c r="GS95" s="4"/>
      <c r="GT95" s="4"/>
      <c r="GU95" s="4"/>
      <c r="GV95" s="4"/>
      <c r="GW95" s="4"/>
      <c r="GX95" s="4"/>
      <c r="GY95" s="4"/>
      <c r="GZ95" s="4"/>
      <c r="HA95" s="4"/>
      <c r="HB95" s="4"/>
      <c r="HC95" s="4"/>
      <c r="HD95" s="4"/>
      <c r="HE95" s="4"/>
      <c r="HF95" s="4"/>
      <c r="HG95" s="4"/>
      <c r="HH95" s="4"/>
      <c r="HI95" s="4"/>
      <c r="HJ95" s="4"/>
      <c r="HK95" s="4"/>
      <c r="HL95" s="4"/>
      <c r="HM95" s="4"/>
      <c r="HN95" s="4"/>
      <c r="HO95" s="4"/>
      <c r="HP95" s="4"/>
      <c r="HQ95" s="4"/>
      <c r="HR95" s="4"/>
      <c r="HS95" s="4"/>
      <c r="HT95" s="4"/>
      <c r="HU95" s="4"/>
      <c r="HV95" s="4"/>
      <c r="HW95" s="4"/>
      <c r="HX95" s="4"/>
      <c r="HY95" s="4"/>
      <c r="HZ95" s="4"/>
      <c r="IA95" s="4"/>
      <c r="IB95" s="4"/>
      <c r="IC95" s="4"/>
      <c r="ID95" s="4"/>
      <c r="IE95" s="4"/>
      <c r="IF95" s="4"/>
      <c r="IG95" s="4"/>
      <c r="IH95" s="4"/>
      <c r="II95" s="4"/>
      <c r="IJ95" s="4"/>
      <c r="IK95" s="4"/>
      <c r="IL95" s="4"/>
      <c r="IM95" s="4"/>
      <c r="IN95" s="4"/>
      <c r="IO95" s="4"/>
      <c r="IP95" s="4"/>
      <c r="IQ95" s="4"/>
      <c r="IR95" s="4"/>
      <c r="IS95" s="4"/>
      <c r="IT95" s="4"/>
      <c r="IU95" s="4"/>
      <c r="IV95" s="4"/>
      <c r="IW95" s="4"/>
      <c r="IX95" s="4"/>
      <c r="IY95" s="4"/>
      <c r="IZ95" s="4"/>
      <c r="JA95" s="4"/>
      <c r="JB95" s="4"/>
      <c r="JC95" s="4"/>
      <c r="JD95" s="4"/>
      <c r="JE95" s="4"/>
      <c r="JF95" s="4"/>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c r="KN95" s="4"/>
      <c r="KO95" s="4"/>
      <c r="KP95" s="4"/>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c r="LT95" s="4"/>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c r="NB95" s="4"/>
      <c r="NC95" s="4"/>
      <c r="ND95" s="4"/>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c r="OH95" s="4"/>
      <c r="OI95" s="4"/>
      <c r="OJ95" s="4"/>
      <c r="OK95" s="4"/>
      <c r="OL95" s="4"/>
      <c r="OM95" s="4"/>
      <c r="ON95" s="4"/>
      <c r="OO95" s="4"/>
      <c r="OP95" s="4"/>
      <c r="OQ95" s="4"/>
      <c r="OR95" s="4"/>
      <c r="OS95" s="4"/>
      <c r="OT95" s="4"/>
      <c r="OU95" s="4"/>
      <c r="OV95" s="4"/>
      <c r="OW95" s="4"/>
      <c r="OX95" s="4"/>
      <c r="OY95" s="4"/>
      <c r="OZ95" s="4"/>
      <c r="PA95" s="4"/>
      <c r="PB95" s="4"/>
      <c r="PC95" s="4"/>
      <c r="PD95" s="4"/>
      <c r="PE95" s="4"/>
      <c r="PF95" s="4"/>
      <c r="PG95" s="4"/>
      <c r="PH95" s="4"/>
      <c r="PI95" s="4"/>
      <c r="PJ95" s="4"/>
      <c r="PK95" s="4"/>
      <c r="PL95" s="4"/>
      <c r="PM95" s="4"/>
      <c r="PN95" s="4"/>
      <c r="PO95" s="4"/>
      <c r="PP95" s="4"/>
      <c r="PQ95" s="4"/>
      <c r="PR95" s="4"/>
      <c r="PS95" s="4"/>
      <c r="PT95" s="4"/>
      <c r="PU95" s="4"/>
      <c r="PV95" s="4"/>
      <c r="PW95" s="4"/>
      <c r="PX95" s="4"/>
      <c r="PY95" s="4"/>
      <c r="PZ95" s="4"/>
      <c r="QA95" s="4"/>
      <c r="QB95" s="4"/>
      <c r="QC95" s="4"/>
      <c r="QD95" s="4"/>
      <c r="QE95" s="4"/>
      <c r="QF95" s="4"/>
      <c r="QG95" s="4"/>
      <c r="QH95" s="4"/>
      <c r="QI95" s="4"/>
      <c r="QJ95" s="4"/>
      <c r="QK95" s="4"/>
      <c r="QL95" s="4"/>
      <c r="QM95" s="4"/>
      <c r="QN95" s="4"/>
      <c r="QO95" s="4"/>
      <c r="QP95" s="4"/>
      <c r="QQ95" s="4"/>
      <c r="QR95" s="4"/>
      <c r="QS95" s="4"/>
      <c r="QT95" s="4"/>
      <c r="QU95" s="4"/>
      <c r="QV95" s="4"/>
      <c r="QW95" s="4"/>
      <c r="QX95" s="4"/>
      <c r="QY95" s="4"/>
      <c r="QZ95" s="4"/>
      <c r="RA95" s="4"/>
      <c r="RB95" s="4"/>
      <c r="RC95" s="4"/>
      <c r="RD95" s="4"/>
      <c r="RE95" s="4"/>
      <c r="RF95" s="4"/>
      <c r="RG95" s="4"/>
      <c r="RH95" s="4"/>
      <c r="RI95" s="4"/>
      <c r="RJ95" s="4"/>
      <c r="RK95" s="4"/>
      <c r="RL95" s="4"/>
      <c r="RM95" s="4"/>
      <c r="RN95" s="4"/>
      <c r="RO95" s="4"/>
      <c r="RP95" s="4"/>
      <c r="RQ95" s="4"/>
      <c r="RR95" s="4"/>
      <c r="RS95" s="4"/>
      <c r="RT95" s="4"/>
      <c r="RU95" s="4"/>
      <c r="RV95" s="4"/>
      <c r="RW95" s="4"/>
      <c r="RX95" s="4"/>
      <c r="RY95" s="4"/>
      <c r="RZ95" s="4"/>
      <c r="SA95" s="4"/>
      <c r="SB95" s="4"/>
      <c r="SC95" s="4"/>
      <c r="SD95" s="4"/>
      <c r="SE95" s="4"/>
      <c r="SF95" s="4"/>
      <c r="SG95" s="4"/>
      <c r="SH95" s="4"/>
      <c r="SI95" s="4"/>
      <c r="SJ95" s="4"/>
      <c r="SK95" s="4"/>
      <c r="SL95" s="4"/>
      <c r="SM95" s="4"/>
      <c r="SN95" s="4"/>
      <c r="SO95" s="4"/>
      <c r="SP95" s="4"/>
      <c r="SQ95" s="4"/>
      <c r="SR95" s="4"/>
      <c r="SS95" s="4"/>
      <c r="ST95" s="4"/>
      <c r="SU95" s="4"/>
      <c r="SV95" s="4"/>
      <c r="SW95" s="4"/>
      <c r="SX95" s="4"/>
      <c r="SY95" s="4"/>
      <c r="SZ95" s="4"/>
      <c r="TA95" s="4"/>
      <c r="TB95" s="4"/>
      <c r="TC95" s="4"/>
      <c r="TD95" s="4"/>
      <c r="TE95" s="4"/>
      <c r="TF95" s="4"/>
      <c r="TG95" s="4"/>
      <c r="TH95" s="4"/>
      <c r="TI95" s="4"/>
      <c r="TJ95" s="4"/>
      <c r="TK95" s="4"/>
      <c r="TL95" s="4"/>
      <c r="TM95" s="4"/>
      <c r="TN95" s="4"/>
      <c r="TO95" s="4"/>
      <c r="TP95" s="4"/>
      <c r="TQ95" s="4"/>
      <c r="TR95" s="4"/>
      <c r="TS95" s="4"/>
      <c r="TT95" s="4"/>
      <c r="TU95" s="4"/>
      <c r="TV95" s="4"/>
      <c r="TW95" s="4"/>
      <c r="TX95" s="4"/>
      <c r="TY95" s="4"/>
      <c r="TZ95" s="4"/>
      <c r="UA95" s="4"/>
      <c r="UB95" s="4"/>
      <c r="UC95" s="4"/>
      <c r="UD95" s="4"/>
      <c r="UE95" s="4"/>
      <c r="UF95" s="4"/>
      <c r="UG95" s="4"/>
      <c r="UH95" s="4"/>
      <c r="UI95" s="4"/>
      <c r="UJ95" s="4"/>
      <c r="UK95" s="4"/>
      <c r="UL95" s="4"/>
      <c r="UM95" s="4"/>
      <c r="UN95" s="4"/>
      <c r="UO95" s="4"/>
      <c r="UP95" s="4"/>
      <c r="UQ95" s="4"/>
      <c r="UR95" s="4"/>
      <c r="US95" s="4"/>
      <c r="UT95" s="4"/>
      <c r="UU95" s="4"/>
      <c r="UV95" s="4"/>
      <c r="UW95" s="4"/>
      <c r="UX95" s="4"/>
      <c r="UY95" s="4"/>
      <c r="UZ95" s="4"/>
      <c r="VA95" s="4"/>
      <c r="VB95" s="4"/>
      <c r="VC95" s="4"/>
      <c r="VD95" s="4"/>
      <c r="VE95" s="4"/>
      <c r="VF95" s="4"/>
      <c r="VG95" s="4"/>
      <c r="VH95" s="4"/>
      <c r="VI95" s="4"/>
      <c r="VJ95" s="4"/>
      <c r="VK95" s="4"/>
      <c r="VL95" s="4"/>
      <c r="VM95" s="4"/>
      <c r="VN95" s="4"/>
      <c r="VO95" s="4"/>
      <c r="VP95" s="4"/>
      <c r="VQ95" s="4"/>
      <c r="VR95" s="4"/>
      <c r="VS95" s="4"/>
      <c r="VT95" s="4"/>
      <c r="VU95" s="4"/>
      <c r="VV95" s="4"/>
      <c r="VW95" s="4"/>
      <c r="VX95" s="4"/>
      <c r="VY95" s="4"/>
      <c r="VZ95" s="4"/>
      <c r="WA95" s="4"/>
      <c r="WB95" s="4"/>
      <c r="WC95" s="4"/>
      <c r="WD95" s="4"/>
      <c r="WE95" s="4"/>
      <c r="WF95" s="4"/>
      <c r="WG95" s="4"/>
      <c r="WH95" s="4"/>
      <c r="WI95" s="4"/>
      <c r="WJ95" s="4"/>
      <c r="WK95" s="4"/>
      <c r="WL95" s="4"/>
      <c r="WM95" s="4"/>
      <c r="WN95" s="4"/>
      <c r="WO95" s="4"/>
      <c r="WP95" s="4"/>
      <c r="WQ95" s="4"/>
      <c r="WR95" s="4"/>
      <c r="WS95" s="4"/>
      <c r="WT95" s="4"/>
      <c r="WU95" s="4"/>
      <c r="WV95" s="4"/>
      <c r="WW95" s="4"/>
      <c r="WX95" s="4"/>
      <c r="WY95" s="4"/>
      <c r="WZ95" s="4"/>
      <c r="XA95" s="4"/>
      <c r="XB95" s="4"/>
      <c r="XC95" s="4"/>
      <c r="XD95" s="4"/>
      <c r="XE95" s="4"/>
      <c r="XF95" s="4"/>
      <c r="XG95" s="4"/>
      <c r="XH95" s="4"/>
      <c r="XI95" s="4"/>
      <c r="XJ95" s="4"/>
      <c r="XK95" s="4"/>
      <c r="XL95" s="4"/>
      <c r="XM95" s="4"/>
      <c r="XN95" s="4"/>
      <c r="XO95" s="4"/>
      <c r="XP95" s="4"/>
      <c r="XQ95" s="4"/>
      <c r="XR95" s="4"/>
      <c r="XS95" s="4"/>
      <c r="XT95" s="4"/>
      <c r="XU95" s="4"/>
      <c r="XV95" s="4"/>
      <c r="XW95" s="4"/>
      <c r="XX95" s="4"/>
      <c r="XY95" s="4"/>
      <c r="XZ95" s="4"/>
      <c r="YA95" s="4"/>
      <c r="YB95" s="4"/>
      <c r="YC95" s="4"/>
      <c r="YD95" s="4"/>
      <c r="YE95" s="4"/>
      <c r="YF95" s="4"/>
      <c r="YG95" s="4"/>
      <c r="YH95" s="4"/>
      <c r="YI95" s="4"/>
      <c r="YJ95" s="4"/>
      <c r="YK95" s="4"/>
      <c r="YL95" s="4"/>
      <c r="YM95" s="4"/>
      <c r="YN95" s="4"/>
      <c r="YO95" s="4"/>
      <c r="YP95" s="4"/>
      <c r="YQ95" s="4"/>
      <c r="YR95" s="4"/>
      <c r="YS95" s="4"/>
      <c r="YT95" s="4"/>
      <c r="YU95" s="4"/>
      <c r="YV95" s="4"/>
      <c r="YW95" s="4"/>
      <c r="YX95" s="4"/>
      <c r="YY95" s="4"/>
      <c r="YZ95" s="4"/>
      <c r="ZA95" s="4"/>
      <c r="ZB95" s="4"/>
      <c r="ZC95" s="4"/>
      <c r="ZD95" s="4"/>
      <c r="ZE95" s="4"/>
      <c r="ZF95" s="4"/>
      <c r="ZG95" s="4"/>
      <c r="ZH95" s="4"/>
      <c r="ZI95" s="4"/>
      <c r="ZJ95" s="4"/>
      <c r="ZK95" s="4"/>
      <c r="ZL95" s="4"/>
      <c r="ZM95" s="4"/>
      <c r="ZN95" s="4"/>
      <c r="ZO95" s="4"/>
      <c r="ZP95" s="4"/>
      <c r="ZQ95" s="4"/>
      <c r="ZR95" s="4"/>
      <c r="ZS95" s="4"/>
      <c r="ZT95" s="4"/>
      <c r="ZU95" s="4"/>
      <c r="ZV95" s="4"/>
      <c r="ZW95" s="4"/>
      <c r="ZX95" s="4"/>
      <c r="ZY95" s="4"/>
      <c r="ZZ95" s="4"/>
      <c r="AAA95" s="4"/>
      <c r="AAB95" s="4"/>
      <c r="AAC95" s="4"/>
      <c r="AAD95" s="4"/>
      <c r="AAE95" s="4"/>
      <c r="AAF95" s="4"/>
      <c r="AAG95" s="4"/>
      <c r="AAH95" s="4"/>
      <c r="AAI95" s="4"/>
      <c r="AAJ95" s="4"/>
      <c r="AAK95" s="4"/>
      <c r="AAL95" s="4"/>
      <c r="AAM95" s="4"/>
      <c r="AAN95" s="4"/>
      <c r="AAO95" s="4"/>
      <c r="AAP95" s="4"/>
      <c r="AAQ95" s="4"/>
      <c r="AAR95" s="4"/>
      <c r="AAS95" s="4"/>
      <c r="AAT95" s="4"/>
      <c r="AAU95" s="4"/>
      <c r="AAV95" s="4"/>
      <c r="AAW95" s="4"/>
      <c r="AAX95" s="4"/>
      <c r="AAY95" s="4"/>
      <c r="AAZ95" s="4"/>
      <c r="ABA95" s="4"/>
      <c r="ABB95" s="4"/>
      <c r="ABC95" s="4"/>
      <c r="ABD95" s="4"/>
      <c r="ABE95" s="4"/>
      <c r="ABF95" s="4"/>
      <c r="ABG95" s="4"/>
      <c r="ABH95" s="4"/>
      <c r="ABI95" s="4"/>
      <c r="ABJ95" s="4"/>
      <c r="ABK95" s="4"/>
      <c r="ABL95" s="4"/>
      <c r="ABM95" s="4"/>
      <c r="ABN95" s="4"/>
      <c r="ABO95" s="4"/>
      <c r="ABP95" s="4"/>
      <c r="ABQ95" s="4"/>
      <c r="ABR95" s="4"/>
      <c r="ABS95" s="4"/>
      <c r="ABT95" s="4"/>
      <c r="ABU95" s="4"/>
    </row>
    <row r="96" spans="1:749" s="13" customFormat="1" ht="15" customHeight="1" x14ac:dyDescent="0.2">
      <c r="A96" s="20" t="s">
        <v>269</v>
      </c>
      <c r="B96" s="21" t="s">
        <v>125</v>
      </c>
      <c r="C96" s="24" t="s">
        <v>64</v>
      </c>
      <c r="D96" s="21" t="s">
        <v>121</v>
      </c>
      <c r="E96" s="158">
        <f>IF($E$12&gt;0,1,0)</f>
        <v>0</v>
      </c>
      <c r="F96" s="194" t="s">
        <v>524</v>
      </c>
      <c r="G96" s="194">
        <v>15</v>
      </c>
      <c r="H96" s="162">
        <f>_xlfn.CEILING.MATH(G96*E96)</f>
        <v>0</v>
      </c>
      <c r="I96" s="97"/>
      <c r="J96" s="312"/>
      <c r="K96" s="14"/>
      <c r="L96" s="318"/>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c r="GK96" s="4"/>
      <c r="GL96" s="4"/>
      <c r="GM96" s="4"/>
      <c r="GN96" s="4"/>
      <c r="GO96" s="4"/>
      <c r="GP96" s="4"/>
      <c r="GQ96" s="4"/>
      <c r="GR96" s="4"/>
      <c r="GS96" s="4"/>
      <c r="GT96" s="4"/>
      <c r="GU96" s="4"/>
      <c r="GV96" s="4"/>
      <c r="GW96" s="4"/>
      <c r="GX96" s="4"/>
      <c r="GY96" s="4"/>
      <c r="GZ96" s="4"/>
      <c r="HA96" s="4"/>
      <c r="HB96" s="4"/>
      <c r="HC96" s="4"/>
      <c r="HD96" s="4"/>
      <c r="HE96" s="4"/>
      <c r="HF96" s="4"/>
      <c r="HG96" s="4"/>
      <c r="HH96" s="4"/>
      <c r="HI96" s="4"/>
      <c r="HJ96" s="4"/>
      <c r="HK96" s="4"/>
      <c r="HL96" s="4"/>
      <c r="HM96" s="4"/>
      <c r="HN96" s="4"/>
      <c r="HO96" s="4"/>
      <c r="HP96" s="4"/>
      <c r="HQ96" s="4"/>
      <c r="HR96" s="4"/>
      <c r="HS96" s="4"/>
      <c r="HT96" s="4"/>
      <c r="HU96" s="4"/>
      <c r="HV96" s="4"/>
      <c r="HW96" s="4"/>
      <c r="HX96" s="4"/>
      <c r="HY96" s="4"/>
      <c r="HZ96" s="4"/>
      <c r="IA96" s="4"/>
      <c r="IB96" s="4"/>
      <c r="IC96" s="4"/>
      <c r="ID96" s="4"/>
      <c r="IE96" s="4"/>
      <c r="IF96" s="4"/>
      <c r="IG96" s="4"/>
      <c r="IH96" s="4"/>
      <c r="II96" s="4"/>
      <c r="IJ96" s="4"/>
      <c r="IK96" s="4"/>
      <c r="IL96" s="4"/>
      <c r="IM96" s="4"/>
      <c r="IN96" s="4"/>
      <c r="IO96" s="4"/>
      <c r="IP96" s="4"/>
      <c r="IQ96" s="4"/>
      <c r="IR96" s="4"/>
      <c r="IS96" s="4"/>
      <c r="IT96" s="4"/>
      <c r="IU96" s="4"/>
      <c r="IV96" s="4"/>
      <c r="IW96" s="4"/>
      <c r="IX96" s="4"/>
      <c r="IY96" s="4"/>
      <c r="IZ96" s="4"/>
      <c r="JA96" s="4"/>
      <c r="JB96" s="4"/>
      <c r="JC96" s="4"/>
      <c r="JD96" s="4"/>
      <c r="JE96" s="4"/>
      <c r="JF96" s="4"/>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c r="KN96" s="4"/>
      <c r="KO96" s="4"/>
      <c r="KP96" s="4"/>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c r="LT96" s="4"/>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c r="NB96" s="4"/>
      <c r="NC96" s="4"/>
      <c r="ND96" s="4"/>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c r="OH96" s="4"/>
      <c r="OI96" s="4"/>
      <c r="OJ96" s="4"/>
      <c r="OK96" s="4"/>
      <c r="OL96" s="4"/>
      <c r="OM96" s="4"/>
      <c r="ON96" s="4"/>
      <c r="OO96" s="4"/>
      <c r="OP96" s="4"/>
      <c r="OQ96" s="4"/>
      <c r="OR96" s="4"/>
      <c r="OS96" s="4"/>
      <c r="OT96" s="4"/>
      <c r="OU96" s="4"/>
      <c r="OV96" s="4"/>
      <c r="OW96" s="4"/>
      <c r="OX96" s="4"/>
      <c r="OY96" s="4"/>
      <c r="OZ96" s="4"/>
      <c r="PA96" s="4"/>
      <c r="PB96" s="4"/>
      <c r="PC96" s="4"/>
      <c r="PD96" s="4"/>
      <c r="PE96" s="4"/>
      <c r="PF96" s="4"/>
      <c r="PG96" s="4"/>
      <c r="PH96" s="4"/>
      <c r="PI96" s="4"/>
      <c r="PJ96" s="4"/>
      <c r="PK96" s="4"/>
      <c r="PL96" s="4"/>
      <c r="PM96" s="4"/>
      <c r="PN96" s="4"/>
      <c r="PO96" s="4"/>
      <c r="PP96" s="4"/>
      <c r="PQ96" s="4"/>
      <c r="PR96" s="4"/>
      <c r="PS96" s="4"/>
      <c r="PT96" s="4"/>
      <c r="PU96" s="4"/>
      <c r="PV96" s="4"/>
      <c r="PW96" s="4"/>
      <c r="PX96" s="4"/>
      <c r="PY96" s="4"/>
      <c r="PZ96" s="4"/>
      <c r="QA96" s="4"/>
      <c r="QB96" s="4"/>
      <c r="QC96" s="4"/>
      <c r="QD96" s="4"/>
      <c r="QE96" s="4"/>
      <c r="QF96" s="4"/>
      <c r="QG96" s="4"/>
      <c r="QH96" s="4"/>
      <c r="QI96" s="4"/>
      <c r="QJ96" s="4"/>
      <c r="QK96" s="4"/>
      <c r="QL96" s="4"/>
      <c r="QM96" s="4"/>
      <c r="QN96" s="4"/>
      <c r="QO96" s="4"/>
      <c r="QP96" s="4"/>
      <c r="QQ96" s="4"/>
      <c r="QR96" s="4"/>
      <c r="QS96" s="4"/>
      <c r="QT96" s="4"/>
      <c r="QU96" s="4"/>
      <c r="QV96" s="4"/>
      <c r="QW96" s="4"/>
      <c r="QX96" s="4"/>
      <c r="QY96" s="4"/>
      <c r="QZ96" s="4"/>
      <c r="RA96" s="4"/>
      <c r="RB96" s="4"/>
      <c r="RC96" s="4"/>
      <c r="RD96" s="4"/>
      <c r="RE96" s="4"/>
      <c r="RF96" s="4"/>
      <c r="RG96" s="4"/>
      <c r="RH96" s="4"/>
      <c r="RI96" s="4"/>
      <c r="RJ96" s="4"/>
      <c r="RK96" s="4"/>
      <c r="RL96" s="4"/>
      <c r="RM96" s="4"/>
      <c r="RN96" s="4"/>
      <c r="RO96" s="4"/>
      <c r="RP96" s="4"/>
      <c r="RQ96" s="4"/>
      <c r="RR96" s="4"/>
      <c r="RS96" s="4"/>
      <c r="RT96" s="4"/>
      <c r="RU96" s="4"/>
      <c r="RV96" s="4"/>
      <c r="RW96" s="4"/>
      <c r="RX96" s="4"/>
      <c r="RY96" s="4"/>
      <c r="RZ96" s="4"/>
      <c r="SA96" s="4"/>
      <c r="SB96" s="4"/>
      <c r="SC96" s="4"/>
      <c r="SD96" s="4"/>
      <c r="SE96" s="4"/>
      <c r="SF96" s="4"/>
      <c r="SG96" s="4"/>
      <c r="SH96" s="4"/>
      <c r="SI96" s="4"/>
      <c r="SJ96" s="4"/>
      <c r="SK96" s="4"/>
      <c r="SL96" s="4"/>
      <c r="SM96" s="4"/>
      <c r="SN96" s="4"/>
      <c r="SO96" s="4"/>
      <c r="SP96" s="4"/>
      <c r="SQ96" s="4"/>
      <c r="SR96" s="4"/>
      <c r="SS96" s="4"/>
      <c r="ST96" s="4"/>
      <c r="SU96" s="4"/>
      <c r="SV96" s="4"/>
      <c r="SW96" s="4"/>
      <c r="SX96" s="4"/>
      <c r="SY96" s="4"/>
      <c r="SZ96" s="4"/>
      <c r="TA96" s="4"/>
      <c r="TB96" s="4"/>
      <c r="TC96" s="4"/>
      <c r="TD96" s="4"/>
      <c r="TE96" s="4"/>
      <c r="TF96" s="4"/>
      <c r="TG96" s="4"/>
      <c r="TH96" s="4"/>
      <c r="TI96" s="4"/>
      <c r="TJ96" s="4"/>
      <c r="TK96" s="4"/>
      <c r="TL96" s="4"/>
      <c r="TM96" s="4"/>
      <c r="TN96" s="4"/>
      <c r="TO96" s="4"/>
      <c r="TP96" s="4"/>
      <c r="TQ96" s="4"/>
      <c r="TR96" s="4"/>
      <c r="TS96" s="4"/>
      <c r="TT96" s="4"/>
      <c r="TU96" s="4"/>
      <c r="TV96" s="4"/>
      <c r="TW96" s="4"/>
      <c r="TX96" s="4"/>
      <c r="TY96" s="4"/>
      <c r="TZ96" s="4"/>
      <c r="UA96" s="4"/>
      <c r="UB96" s="4"/>
      <c r="UC96" s="4"/>
      <c r="UD96" s="4"/>
      <c r="UE96" s="4"/>
      <c r="UF96" s="4"/>
      <c r="UG96" s="4"/>
      <c r="UH96" s="4"/>
      <c r="UI96" s="4"/>
      <c r="UJ96" s="4"/>
      <c r="UK96" s="4"/>
      <c r="UL96" s="4"/>
      <c r="UM96" s="4"/>
      <c r="UN96" s="4"/>
      <c r="UO96" s="4"/>
      <c r="UP96" s="4"/>
      <c r="UQ96" s="4"/>
      <c r="UR96" s="4"/>
      <c r="US96" s="4"/>
      <c r="UT96" s="4"/>
      <c r="UU96" s="4"/>
      <c r="UV96" s="4"/>
      <c r="UW96" s="4"/>
      <c r="UX96" s="4"/>
      <c r="UY96" s="4"/>
      <c r="UZ96" s="4"/>
      <c r="VA96" s="4"/>
      <c r="VB96" s="4"/>
      <c r="VC96" s="4"/>
      <c r="VD96" s="4"/>
      <c r="VE96" s="4"/>
      <c r="VF96" s="4"/>
      <c r="VG96" s="4"/>
      <c r="VH96" s="4"/>
      <c r="VI96" s="4"/>
      <c r="VJ96" s="4"/>
      <c r="VK96" s="4"/>
      <c r="VL96" s="4"/>
      <c r="VM96" s="4"/>
      <c r="VN96" s="4"/>
      <c r="VO96" s="4"/>
      <c r="VP96" s="4"/>
      <c r="VQ96" s="4"/>
      <c r="VR96" s="4"/>
      <c r="VS96" s="4"/>
      <c r="VT96" s="4"/>
      <c r="VU96" s="4"/>
      <c r="VV96" s="4"/>
      <c r="VW96" s="4"/>
      <c r="VX96" s="4"/>
      <c r="VY96" s="4"/>
      <c r="VZ96" s="4"/>
      <c r="WA96" s="4"/>
      <c r="WB96" s="4"/>
      <c r="WC96" s="4"/>
      <c r="WD96" s="4"/>
      <c r="WE96" s="4"/>
      <c r="WF96" s="4"/>
      <c r="WG96" s="4"/>
      <c r="WH96" s="4"/>
      <c r="WI96" s="4"/>
      <c r="WJ96" s="4"/>
      <c r="WK96" s="4"/>
      <c r="WL96" s="4"/>
      <c r="WM96" s="4"/>
      <c r="WN96" s="4"/>
      <c r="WO96" s="4"/>
      <c r="WP96" s="4"/>
      <c r="WQ96" s="4"/>
      <c r="WR96" s="4"/>
      <c r="WS96" s="4"/>
      <c r="WT96" s="4"/>
      <c r="WU96" s="4"/>
      <c r="WV96" s="4"/>
      <c r="WW96" s="4"/>
      <c r="WX96" s="4"/>
      <c r="WY96" s="4"/>
      <c r="WZ96" s="4"/>
      <c r="XA96" s="4"/>
      <c r="XB96" s="4"/>
      <c r="XC96" s="4"/>
      <c r="XD96" s="4"/>
      <c r="XE96" s="4"/>
      <c r="XF96" s="4"/>
      <c r="XG96" s="4"/>
      <c r="XH96" s="4"/>
      <c r="XI96" s="4"/>
      <c r="XJ96" s="4"/>
      <c r="XK96" s="4"/>
      <c r="XL96" s="4"/>
      <c r="XM96" s="4"/>
      <c r="XN96" s="4"/>
      <c r="XO96" s="4"/>
      <c r="XP96" s="4"/>
      <c r="XQ96" s="4"/>
      <c r="XR96" s="4"/>
      <c r="XS96" s="4"/>
      <c r="XT96" s="4"/>
      <c r="XU96" s="4"/>
      <c r="XV96" s="4"/>
      <c r="XW96" s="4"/>
      <c r="XX96" s="4"/>
      <c r="XY96" s="4"/>
      <c r="XZ96" s="4"/>
      <c r="YA96" s="4"/>
      <c r="YB96" s="4"/>
      <c r="YC96" s="4"/>
      <c r="YD96" s="4"/>
      <c r="YE96" s="4"/>
      <c r="YF96" s="4"/>
      <c r="YG96" s="4"/>
      <c r="YH96" s="4"/>
      <c r="YI96" s="4"/>
      <c r="YJ96" s="4"/>
      <c r="YK96" s="4"/>
      <c r="YL96" s="4"/>
      <c r="YM96" s="4"/>
      <c r="YN96" s="4"/>
      <c r="YO96" s="4"/>
      <c r="YP96" s="4"/>
      <c r="YQ96" s="4"/>
      <c r="YR96" s="4"/>
      <c r="YS96" s="4"/>
      <c r="YT96" s="4"/>
      <c r="YU96" s="4"/>
      <c r="YV96" s="4"/>
      <c r="YW96" s="4"/>
      <c r="YX96" s="4"/>
      <c r="YY96" s="4"/>
      <c r="YZ96" s="4"/>
      <c r="ZA96" s="4"/>
      <c r="ZB96" s="4"/>
      <c r="ZC96" s="4"/>
      <c r="ZD96" s="4"/>
      <c r="ZE96" s="4"/>
      <c r="ZF96" s="4"/>
      <c r="ZG96" s="4"/>
      <c r="ZH96" s="4"/>
      <c r="ZI96" s="4"/>
      <c r="ZJ96" s="4"/>
      <c r="ZK96" s="4"/>
      <c r="ZL96" s="4"/>
      <c r="ZM96" s="4"/>
      <c r="ZN96" s="4"/>
      <c r="ZO96" s="4"/>
      <c r="ZP96" s="4"/>
      <c r="ZQ96" s="4"/>
      <c r="ZR96" s="4"/>
      <c r="ZS96" s="4"/>
      <c r="ZT96" s="4"/>
      <c r="ZU96" s="4"/>
      <c r="ZV96" s="4"/>
      <c r="ZW96" s="4"/>
      <c r="ZX96" s="4"/>
      <c r="ZY96" s="4"/>
      <c r="ZZ96" s="4"/>
      <c r="AAA96" s="4"/>
      <c r="AAB96" s="4"/>
      <c r="AAC96" s="4"/>
      <c r="AAD96" s="4"/>
      <c r="AAE96" s="4"/>
      <c r="AAF96" s="4"/>
      <c r="AAG96" s="4"/>
      <c r="AAH96" s="4"/>
      <c r="AAI96" s="4"/>
      <c r="AAJ96" s="4"/>
      <c r="AAK96" s="4"/>
      <c r="AAL96" s="4"/>
      <c r="AAM96" s="4"/>
      <c r="AAN96" s="4"/>
      <c r="AAO96" s="4"/>
      <c r="AAP96" s="4"/>
      <c r="AAQ96" s="4"/>
      <c r="AAR96" s="4"/>
      <c r="AAS96" s="4"/>
      <c r="AAT96" s="4"/>
      <c r="AAU96" s="4"/>
      <c r="AAV96" s="4"/>
      <c r="AAW96" s="4"/>
      <c r="AAX96" s="4"/>
      <c r="AAY96" s="4"/>
      <c r="AAZ96" s="4"/>
      <c r="ABA96" s="4"/>
      <c r="ABB96" s="4"/>
      <c r="ABC96" s="4"/>
      <c r="ABD96" s="4"/>
      <c r="ABE96" s="4"/>
      <c r="ABF96" s="4"/>
      <c r="ABG96" s="4"/>
      <c r="ABH96" s="4"/>
      <c r="ABI96" s="4"/>
      <c r="ABJ96" s="4"/>
      <c r="ABK96" s="4"/>
      <c r="ABL96" s="4"/>
      <c r="ABM96" s="4"/>
      <c r="ABN96" s="4"/>
      <c r="ABO96" s="4"/>
      <c r="ABP96" s="4"/>
      <c r="ABQ96" s="4"/>
      <c r="ABR96" s="4"/>
      <c r="ABS96" s="4"/>
      <c r="ABT96" s="4"/>
      <c r="ABU96" s="4"/>
    </row>
    <row r="97" spans="1:749" s="13" customFormat="1" ht="15" customHeight="1" x14ac:dyDescent="0.2">
      <c r="A97" s="20" t="s">
        <v>270</v>
      </c>
      <c r="B97" s="21" t="s">
        <v>77</v>
      </c>
      <c r="C97" s="24" t="s">
        <v>64</v>
      </c>
      <c r="D97" s="21" t="s">
        <v>121</v>
      </c>
      <c r="E97" s="158">
        <f>IF($E$14+$E$15+$E$16+$E$17&gt;0,1,0)</f>
        <v>0</v>
      </c>
      <c r="F97" s="194" t="s">
        <v>524</v>
      </c>
      <c r="G97" s="194">
        <v>8</v>
      </c>
      <c r="H97" s="162">
        <f>_xlfn.CEILING.MATH(G97*E97)</f>
        <v>0</v>
      </c>
      <c r="I97" s="97"/>
      <c r="J97" s="312"/>
      <c r="K97" s="14"/>
      <c r="L97" s="318"/>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c r="GK97" s="4"/>
      <c r="GL97" s="4"/>
      <c r="GM97" s="4"/>
      <c r="GN97" s="4"/>
      <c r="GO97" s="4"/>
      <c r="GP97" s="4"/>
      <c r="GQ97" s="4"/>
      <c r="GR97" s="4"/>
      <c r="GS97" s="4"/>
      <c r="GT97" s="4"/>
      <c r="GU97" s="4"/>
      <c r="GV97" s="4"/>
      <c r="GW97" s="4"/>
      <c r="GX97" s="4"/>
      <c r="GY97" s="4"/>
      <c r="GZ97" s="4"/>
      <c r="HA97" s="4"/>
      <c r="HB97" s="4"/>
      <c r="HC97" s="4"/>
      <c r="HD97" s="4"/>
      <c r="HE97" s="4"/>
      <c r="HF97" s="4"/>
      <c r="HG97" s="4"/>
      <c r="HH97" s="4"/>
      <c r="HI97" s="4"/>
      <c r="HJ97" s="4"/>
      <c r="HK97" s="4"/>
      <c r="HL97" s="4"/>
      <c r="HM97" s="4"/>
      <c r="HN97" s="4"/>
      <c r="HO97" s="4"/>
      <c r="HP97" s="4"/>
      <c r="HQ97" s="4"/>
      <c r="HR97" s="4"/>
      <c r="HS97" s="4"/>
      <c r="HT97" s="4"/>
      <c r="HU97" s="4"/>
      <c r="HV97" s="4"/>
      <c r="HW97" s="4"/>
      <c r="HX97" s="4"/>
      <c r="HY97" s="4"/>
      <c r="HZ97" s="4"/>
      <c r="IA97" s="4"/>
      <c r="IB97" s="4"/>
      <c r="IC97" s="4"/>
      <c r="ID97" s="4"/>
      <c r="IE97" s="4"/>
      <c r="IF97" s="4"/>
      <c r="IG97" s="4"/>
      <c r="IH97" s="4"/>
      <c r="II97" s="4"/>
      <c r="IJ97" s="4"/>
      <c r="IK97" s="4"/>
      <c r="IL97" s="4"/>
      <c r="IM97" s="4"/>
      <c r="IN97" s="4"/>
      <c r="IO97" s="4"/>
      <c r="IP97" s="4"/>
      <c r="IQ97" s="4"/>
      <c r="IR97" s="4"/>
      <c r="IS97" s="4"/>
      <c r="IT97" s="4"/>
      <c r="IU97" s="4"/>
      <c r="IV97" s="4"/>
      <c r="IW97" s="4"/>
      <c r="IX97" s="4"/>
      <c r="IY97" s="4"/>
      <c r="IZ97" s="4"/>
      <c r="JA97" s="4"/>
      <c r="JB97" s="4"/>
      <c r="JC97" s="4"/>
      <c r="JD97" s="4"/>
      <c r="JE97" s="4"/>
      <c r="JF97" s="4"/>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c r="KN97" s="4"/>
      <c r="KO97" s="4"/>
      <c r="KP97" s="4"/>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c r="LT97" s="4"/>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c r="NB97" s="4"/>
      <c r="NC97" s="4"/>
      <c r="ND97" s="4"/>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c r="OH97" s="4"/>
      <c r="OI97" s="4"/>
      <c r="OJ97" s="4"/>
      <c r="OK97" s="4"/>
      <c r="OL97" s="4"/>
      <c r="OM97" s="4"/>
      <c r="ON97" s="4"/>
      <c r="OO97" s="4"/>
      <c r="OP97" s="4"/>
      <c r="OQ97" s="4"/>
      <c r="OR97" s="4"/>
      <c r="OS97" s="4"/>
      <c r="OT97" s="4"/>
      <c r="OU97" s="4"/>
      <c r="OV97" s="4"/>
      <c r="OW97" s="4"/>
      <c r="OX97" s="4"/>
      <c r="OY97" s="4"/>
      <c r="OZ97" s="4"/>
      <c r="PA97" s="4"/>
      <c r="PB97" s="4"/>
      <c r="PC97" s="4"/>
      <c r="PD97" s="4"/>
      <c r="PE97" s="4"/>
      <c r="PF97" s="4"/>
      <c r="PG97" s="4"/>
      <c r="PH97" s="4"/>
      <c r="PI97" s="4"/>
      <c r="PJ97" s="4"/>
      <c r="PK97" s="4"/>
      <c r="PL97" s="4"/>
      <c r="PM97" s="4"/>
      <c r="PN97" s="4"/>
      <c r="PO97" s="4"/>
      <c r="PP97" s="4"/>
      <c r="PQ97" s="4"/>
      <c r="PR97" s="4"/>
      <c r="PS97" s="4"/>
      <c r="PT97" s="4"/>
      <c r="PU97" s="4"/>
      <c r="PV97" s="4"/>
      <c r="PW97" s="4"/>
      <c r="PX97" s="4"/>
      <c r="PY97" s="4"/>
      <c r="PZ97" s="4"/>
      <c r="QA97" s="4"/>
      <c r="QB97" s="4"/>
      <c r="QC97" s="4"/>
      <c r="QD97" s="4"/>
      <c r="QE97" s="4"/>
      <c r="QF97" s="4"/>
      <c r="QG97" s="4"/>
      <c r="QH97" s="4"/>
      <c r="QI97" s="4"/>
      <c r="QJ97" s="4"/>
      <c r="QK97" s="4"/>
      <c r="QL97" s="4"/>
      <c r="QM97" s="4"/>
      <c r="QN97" s="4"/>
      <c r="QO97" s="4"/>
      <c r="QP97" s="4"/>
      <c r="QQ97" s="4"/>
      <c r="QR97" s="4"/>
      <c r="QS97" s="4"/>
      <c r="QT97" s="4"/>
      <c r="QU97" s="4"/>
      <c r="QV97" s="4"/>
      <c r="QW97" s="4"/>
      <c r="QX97" s="4"/>
      <c r="QY97" s="4"/>
      <c r="QZ97" s="4"/>
      <c r="RA97" s="4"/>
      <c r="RB97" s="4"/>
      <c r="RC97" s="4"/>
      <c r="RD97" s="4"/>
      <c r="RE97" s="4"/>
      <c r="RF97" s="4"/>
      <c r="RG97" s="4"/>
      <c r="RH97" s="4"/>
      <c r="RI97" s="4"/>
      <c r="RJ97" s="4"/>
      <c r="RK97" s="4"/>
      <c r="RL97" s="4"/>
      <c r="RM97" s="4"/>
      <c r="RN97" s="4"/>
      <c r="RO97" s="4"/>
      <c r="RP97" s="4"/>
      <c r="RQ97" s="4"/>
      <c r="RR97" s="4"/>
      <c r="RS97" s="4"/>
      <c r="RT97" s="4"/>
      <c r="RU97" s="4"/>
      <c r="RV97" s="4"/>
      <c r="RW97" s="4"/>
      <c r="RX97" s="4"/>
      <c r="RY97" s="4"/>
      <c r="RZ97" s="4"/>
      <c r="SA97" s="4"/>
      <c r="SB97" s="4"/>
      <c r="SC97" s="4"/>
      <c r="SD97" s="4"/>
      <c r="SE97" s="4"/>
      <c r="SF97" s="4"/>
      <c r="SG97" s="4"/>
      <c r="SH97" s="4"/>
      <c r="SI97" s="4"/>
      <c r="SJ97" s="4"/>
      <c r="SK97" s="4"/>
      <c r="SL97" s="4"/>
      <c r="SM97" s="4"/>
      <c r="SN97" s="4"/>
      <c r="SO97" s="4"/>
      <c r="SP97" s="4"/>
      <c r="SQ97" s="4"/>
      <c r="SR97" s="4"/>
      <c r="SS97" s="4"/>
      <c r="ST97" s="4"/>
      <c r="SU97" s="4"/>
      <c r="SV97" s="4"/>
      <c r="SW97" s="4"/>
      <c r="SX97" s="4"/>
      <c r="SY97" s="4"/>
      <c r="SZ97" s="4"/>
      <c r="TA97" s="4"/>
      <c r="TB97" s="4"/>
      <c r="TC97" s="4"/>
      <c r="TD97" s="4"/>
      <c r="TE97" s="4"/>
      <c r="TF97" s="4"/>
      <c r="TG97" s="4"/>
      <c r="TH97" s="4"/>
      <c r="TI97" s="4"/>
      <c r="TJ97" s="4"/>
      <c r="TK97" s="4"/>
      <c r="TL97" s="4"/>
      <c r="TM97" s="4"/>
      <c r="TN97" s="4"/>
      <c r="TO97" s="4"/>
      <c r="TP97" s="4"/>
      <c r="TQ97" s="4"/>
      <c r="TR97" s="4"/>
      <c r="TS97" s="4"/>
      <c r="TT97" s="4"/>
      <c r="TU97" s="4"/>
      <c r="TV97" s="4"/>
      <c r="TW97" s="4"/>
      <c r="TX97" s="4"/>
      <c r="TY97" s="4"/>
      <c r="TZ97" s="4"/>
      <c r="UA97" s="4"/>
      <c r="UB97" s="4"/>
      <c r="UC97" s="4"/>
      <c r="UD97" s="4"/>
      <c r="UE97" s="4"/>
      <c r="UF97" s="4"/>
      <c r="UG97" s="4"/>
      <c r="UH97" s="4"/>
      <c r="UI97" s="4"/>
      <c r="UJ97" s="4"/>
      <c r="UK97" s="4"/>
      <c r="UL97" s="4"/>
      <c r="UM97" s="4"/>
      <c r="UN97" s="4"/>
      <c r="UO97" s="4"/>
      <c r="UP97" s="4"/>
      <c r="UQ97" s="4"/>
      <c r="UR97" s="4"/>
      <c r="US97" s="4"/>
      <c r="UT97" s="4"/>
      <c r="UU97" s="4"/>
      <c r="UV97" s="4"/>
      <c r="UW97" s="4"/>
      <c r="UX97" s="4"/>
      <c r="UY97" s="4"/>
      <c r="UZ97" s="4"/>
      <c r="VA97" s="4"/>
      <c r="VB97" s="4"/>
      <c r="VC97" s="4"/>
      <c r="VD97" s="4"/>
      <c r="VE97" s="4"/>
      <c r="VF97" s="4"/>
      <c r="VG97" s="4"/>
      <c r="VH97" s="4"/>
      <c r="VI97" s="4"/>
      <c r="VJ97" s="4"/>
      <c r="VK97" s="4"/>
      <c r="VL97" s="4"/>
      <c r="VM97" s="4"/>
      <c r="VN97" s="4"/>
      <c r="VO97" s="4"/>
      <c r="VP97" s="4"/>
      <c r="VQ97" s="4"/>
      <c r="VR97" s="4"/>
      <c r="VS97" s="4"/>
      <c r="VT97" s="4"/>
      <c r="VU97" s="4"/>
      <c r="VV97" s="4"/>
      <c r="VW97" s="4"/>
      <c r="VX97" s="4"/>
      <c r="VY97" s="4"/>
      <c r="VZ97" s="4"/>
      <c r="WA97" s="4"/>
      <c r="WB97" s="4"/>
      <c r="WC97" s="4"/>
      <c r="WD97" s="4"/>
      <c r="WE97" s="4"/>
      <c r="WF97" s="4"/>
      <c r="WG97" s="4"/>
      <c r="WH97" s="4"/>
      <c r="WI97" s="4"/>
      <c r="WJ97" s="4"/>
      <c r="WK97" s="4"/>
      <c r="WL97" s="4"/>
      <c r="WM97" s="4"/>
      <c r="WN97" s="4"/>
      <c r="WO97" s="4"/>
      <c r="WP97" s="4"/>
      <c r="WQ97" s="4"/>
      <c r="WR97" s="4"/>
      <c r="WS97" s="4"/>
      <c r="WT97" s="4"/>
      <c r="WU97" s="4"/>
      <c r="WV97" s="4"/>
      <c r="WW97" s="4"/>
      <c r="WX97" s="4"/>
      <c r="WY97" s="4"/>
      <c r="WZ97" s="4"/>
      <c r="XA97" s="4"/>
      <c r="XB97" s="4"/>
      <c r="XC97" s="4"/>
      <c r="XD97" s="4"/>
      <c r="XE97" s="4"/>
      <c r="XF97" s="4"/>
      <c r="XG97" s="4"/>
      <c r="XH97" s="4"/>
      <c r="XI97" s="4"/>
      <c r="XJ97" s="4"/>
      <c r="XK97" s="4"/>
      <c r="XL97" s="4"/>
      <c r="XM97" s="4"/>
      <c r="XN97" s="4"/>
      <c r="XO97" s="4"/>
      <c r="XP97" s="4"/>
      <c r="XQ97" s="4"/>
      <c r="XR97" s="4"/>
      <c r="XS97" s="4"/>
      <c r="XT97" s="4"/>
      <c r="XU97" s="4"/>
      <c r="XV97" s="4"/>
      <c r="XW97" s="4"/>
      <c r="XX97" s="4"/>
      <c r="XY97" s="4"/>
      <c r="XZ97" s="4"/>
      <c r="YA97" s="4"/>
      <c r="YB97" s="4"/>
      <c r="YC97" s="4"/>
      <c r="YD97" s="4"/>
      <c r="YE97" s="4"/>
      <c r="YF97" s="4"/>
      <c r="YG97" s="4"/>
      <c r="YH97" s="4"/>
      <c r="YI97" s="4"/>
      <c r="YJ97" s="4"/>
      <c r="YK97" s="4"/>
      <c r="YL97" s="4"/>
      <c r="YM97" s="4"/>
      <c r="YN97" s="4"/>
      <c r="YO97" s="4"/>
      <c r="YP97" s="4"/>
      <c r="YQ97" s="4"/>
      <c r="YR97" s="4"/>
      <c r="YS97" s="4"/>
      <c r="YT97" s="4"/>
      <c r="YU97" s="4"/>
      <c r="YV97" s="4"/>
      <c r="YW97" s="4"/>
      <c r="YX97" s="4"/>
      <c r="YY97" s="4"/>
      <c r="YZ97" s="4"/>
      <c r="ZA97" s="4"/>
      <c r="ZB97" s="4"/>
      <c r="ZC97" s="4"/>
      <c r="ZD97" s="4"/>
      <c r="ZE97" s="4"/>
      <c r="ZF97" s="4"/>
      <c r="ZG97" s="4"/>
      <c r="ZH97" s="4"/>
      <c r="ZI97" s="4"/>
      <c r="ZJ97" s="4"/>
      <c r="ZK97" s="4"/>
      <c r="ZL97" s="4"/>
      <c r="ZM97" s="4"/>
      <c r="ZN97" s="4"/>
      <c r="ZO97" s="4"/>
      <c r="ZP97" s="4"/>
      <c r="ZQ97" s="4"/>
      <c r="ZR97" s="4"/>
      <c r="ZS97" s="4"/>
      <c r="ZT97" s="4"/>
      <c r="ZU97" s="4"/>
      <c r="ZV97" s="4"/>
      <c r="ZW97" s="4"/>
      <c r="ZX97" s="4"/>
      <c r="ZY97" s="4"/>
      <c r="ZZ97" s="4"/>
      <c r="AAA97" s="4"/>
      <c r="AAB97" s="4"/>
      <c r="AAC97" s="4"/>
      <c r="AAD97" s="4"/>
      <c r="AAE97" s="4"/>
      <c r="AAF97" s="4"/>
      <c r="AAG97" s="4"/>
      <c r="AAH97" s="4"/>
      <c r="AAI97" s="4"/>
      <c r="AAJ97" s="4"/>
      <c r="AAK97" s="4"/>
      <c r="AAL97" s="4"/>
      <c r="AAM97" s="4"/>
      <c r="AAN97" s="4"/>
      <c r="AAO97" s="4"/>
      <c r="AAP97" s="4"/>
      <c r="AAQ97" s="4"/>
      <c r="AAR97" s="4"/>
      <c r="AAS97" s="4"/>
      <c r="AAT97" s="4"/>
      <c r="AAU97" s="4"/>
      <c r="AAV97" s="4"/>
      <c r="AAW97" s="4"/>
      <c r="AAX97" s="4"/>
      <c r="AAY97" s="4"/>
      <c r="AAZ97" s="4"/>
      <c r="ABA97" s="4"/>
      <c r="ABB97" s="4"/>
      <c r="ABC97" s="4"/>
      <c r="ABD97" s="4"/>
      <c r="ABE97" s="4"/>
      <c r="ABF97" s="4"/>
      <c r="ABG97" s="4"/>
      <c r="ABH97" s="4"/>
      <c r="ABI97" s="4"/>
      <c r="ABJ97" s="4"/>
      <c r="ABK97" s="4"/>
      <c r="ABL97" s="4"/>
      <c r="ABM97" s="4"/>
      <c r="ABN97" s="4"/>
      <c r="ABO97" s="4"/>
      <c r="ABP97" s="4"/>
      <c r="ABQ97" s="4"/>
      <c r="ABR97" s="4"/>
      <c r="ABS97" s="4"/>
      <c r="ABT97" s="4"/>
      <c r="ABU97" s="4"/>
    </row>
    <row r="98" spans="1:749" s="13" customFormat="1" ht="15" customHeight="1" collapsed="1" x14ac:dyDescent="0.2">
      <c r="A98" s="4"/>
      <c r="B98" s="4"/>
      <c r="C98" s="4"/>
      <c r="D98" s="4"/>
      <c r="E98" s="161"/>
      <c r="F98" s="189"/>
      <c r="G98" s="189"/>
      <c r="H98" s="173"/>
      <c r="I98" s="225"/>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c r="GK98" s="4"/>
      <c r="GL98" s="4"/>
      <c r="GM98" s="4"/>
      <c r="GN98" s="4"/>
      <c r="GO98" s="4"/>
      <c r="GP98" s="4"/>
      <c r="GQ98" s="4"/>
      <c r="GR98" s="4"/>
      <c r="GS98" s="4"/>
      <c r="GT98" s="4"/>
      <c r="GU98" s="4"/>
      <c r="GV98" s="4"/>
      <c r="GW98" s="4"/>
      <c r="GX98" s="4"/>
      <c r="GY98" s="4"/>
      <c r="GZ98" s="4"/>
      <c r="HA98" s="4"/>
      <c r="HB98" s="4"/>
      <c r="HC98" s="4"/>
      <c r="HD98" s="4"/>
      <c r="HE98" s="4"/>
      <c r="HF98" s="4"/>
      <c r="HG98" s="4"/>
      <c r="HH98" s="4"/>
      <c r="HI98" s="4"/>
      <c r="HJ98" s="4"/>
      <c r="HK98" s="4"/>
      <c r="HL98" s="4"/>
      <c r="HM98" s="4"/>
      <c r="HN98" s="4"/>
      <c r="HO98" s="4"/>
      <c r="HP98" s="4"/>
      <c r="HQ98" s="4"/>
      <c r="HR98" s="4"/>
      <c r="HS98" s="4"/>
      <c r="HT98" s="4"/>
      <c r="HU98" s="4"/>
      <c r="HV98" s="4"/>
      <c r="HW98" s="4"/>
      <c r="HX98" s="4"/>
      <c r="HY98" s="4"/>
      <c r="HZ98" s="4"/>
      <c r="IA98" s="4"/>
      <c r="IB98" s="4"/>
      <c r="IC98" s="4"/>
      <c r="ID98" s="4"/>
      <c r="IE98" s="4"/>
      <c r="IF98" s="4"/>
      <c r="IG98" s="4"/>
      <c r="IH98" s="4"/>
      <c r="II98" s="4"/>
      <c r="IJ98" s="4"/>
      <c r="IK98" s="4"/>
      <c r="IL98" s="4"/>
      <c r="IM98" s="4"/>
      <c r="IN98" s="4"/>
      <c r="IO98" s="4"/>
      <c r="IP98" s="4"/>
      <c r="IQ98" s="4"/>
      <c r="IR98" s="4"/>
      <c r="IS98" s="4"/>
      <c r="IT98" s="4"/>
      <c r="IU98" s="4"/>
      <c r="IV98" s="4"/>
      <c r="IW98" s="4"/>
      <c r="IX98" s="4"/>
      <c r="IY98" s="4"/>
      <c r="IZ98" s="4"/>
      <c r="JA98" s="4"/>
      <c r="JB98" s="4"/>
      <c r="JC98" s="4"/>
      <c r="JD98" s="4"/>
      <c r="JE98" s="4"/>
      <c r="JF98" s="4"/>
      <c r="JG98" s="4"/>
      <c r="JH98" s="4"/>
      <c r="JI98" s="4"/>
      <c r="JJ98" s="4"/>
      <c r="JK98" s="4"/>
      <c r="JL98" s="4"/>
      <c r="JM98" s="4"/>
      <c r="JN98" s="4"/>
      <c r="JO98" s="4"/>
      <c r="JP98" s="4"/>
      <c r="JQ98" s="4"/>
      <c r="JR98" s="4"/>
      <c r="JS98" s="4"/>
      <c r="JT98" s="4"/>
      <c r="JU98" s="4"/>
      <c r="JV98" s="4"/>
      <c r="JW98" s="4"/>
      <c r="JX98" s="4"/>
      <c r="JY98" s="4"/>
      <c r="JZ98" s="4"/>
      <c r="KA98" s="4"/>
      <c r="KB98" s="4"/>
      <c r="KC98" s="4"/>
      <c r="KD98" s="4"/>
      <c r="KE98" s="4"/>
      <c r="KF98" s="4"/>
      <c r="KG98" s="4"/>
      <c r="KH98" s="4"/>
      <c r="KI98" s="4"/>
      <c r="KJ98" s="4"/>
      <c r="KK98" s="4"/>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c r="LT98" s="4"/>
      <c r="LU98" s="4"/>
      <c r="LV98" s="4"/>
      <c r="LW98" s="4"/>
      <c r="LX98" s="4"/>
      <c r="LY98" s="4"/>
      <c r="LZ98" s="4"/>
      <c r="MA98" s="4"/>
      <c r="MB98" s="4"/>
      <c r="MC98" s="4"/>
      <c r="MD98" s="4"/>
      <c r="ME98" s="4"/>
      <c r="MF98" s="4"/>
      <c r="MG98" s="4"/>
      <c r="MH98" s="4"/>
      <c r="MI98" s="4"/>
      <c r="MJ98" s="4"/>
      <c r="MK98" s="4"/>
      <c r="ML98" s="4"/>
      <c r="MM98" s="4"/>
      <c r="MN98" s="4"/>
      <c r="MO98" s="4"/>
      <c r="MP98" s="4"/>
      <c r="MQ98" s="4"/>
      <c r="MR98" s="4"/>
      <c r="MS98" s="4"/>
      <c r="MT98" s="4"/>
      <c r="MU98" s="4"/>
      <c r="MV98" s="4"/>
      <c r="MW98" s="4"/>
      <c r="MX98" s="4"/>
      <c r="MY98" s="4"/>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c r="OH98" s="4"/>
      <c r="OI98" s="4"/>
      <c r="OJ98" s="4"/>
      <c r="OK98" s="4"/>
      <c r="OL98" s="4"/>
      <c r="OM98" s="4"/>
      <c r="ON98" s="4"/>
      <c r="OO98" s="4"/>
      <c r="OP98" s="4"/>
      <c r="OQ98" s="4"/>
      <c r="OR98" s="4"/>
      <c r="OS98" s="4"/>
      <c r="OT98" s="4"/>
      <c r="OU98" s="4"/>
      <c r="OV98" s="4"/>
      <c r="OW98" s="4"/>
      <c r="OX98" s="4"/>
      <c r="OY98" s="4"/>
      <c r="OZ98" s="4"/>
      <c r="PA98" s="4"/>
      <c r="PB98" s="4"/>
      <c r="PC98" s="4"/>
      <c r="PD98" s="4"/>
      <c r="PE98" s="4"/>
      <c r="PF98" s="4"/>
      <c r="PG98" s="4"/>
      <c r="PH98" s="4"/>
      <c r="PI98" s="4"/>
      <c r="PJ98" s="4"/>
      <c r="PK98" s="4"/>
      <c r="PL98" s="4"/>
      <c r="PM98" s="4"/>
      <c r="PN98" s="4"/>
      <c r="PO98" s="4"/>
      <c r="PP98" s="4"/>
      <c r="PQ98" s="4"/>
      <c r="PR98" s="4"/>
      <c r="PS98" s="4"/>
      <c r="PT98" s="4"/>
      <c r="PU98" s="4"/>
      <c r="PV98" s="4"/>
      <c r="PW98" s="4"/>
      <c r="PX98" s="4"/>
      <c r="PY98" s="4"/>
      <c r="PZ98" s="4"/>
      <c r="QA98" s="4"/>
      <c r="QB98" s="4"/>
      <c r="QC98" s="4"/>
      <c r="QD98" s="4"/>
      <c r="QE98" s="4"/>
      <c r="QF98" s="4"/>
      <c r="QG98" s="4"/>
      <c r="QH98" s="4"/>
      <c r="QI98" s="4"/>
      <c r="QJ98" s="4"/>
      <c r="QK98" s="4"/>
      <c r="QL98" s="4"/>
      <c r="QM98" s="4"/>
      <c r="QN98" s="4"/>
      <c r="QO98" s="4"/>
      <c r="QP98" s="4"/>
      <c r="QQ98" s="4"/>
      <c r="QR98" s="4"/>
      <c r="QS98" s="4"/>
      <c r="QT98" s="4"/>
      <c r="QU98" s="4"/>
      <c r="QV98" s="4"/>
      <c r="QW98" s="4"/>
      <c r="QX98" s="4"/>
      <c r="QY98" s="4"/>
      <c r="QZ98" s="4"/>
      <c r="RA98" s="4"/>
      <c r="RB98" s="4"/>
      <c r="RC98" s="4"/>
      <c r="RD98" s="4"/>
      <c r="RE98" s="4"/>
      <c r="RF98" s="4"/>
      <c r="RG98" s="4"/>
      <c r="RH98" s="4"/>
      <c r="RI98" s="4"/>
      <c r="RJ98" s="4"/>
      <c r="RK98" s="4"/>
      <c r="RL98" s="4"/>
      <c r="RM98" s="4"/>
      <c r="RN98" s="4"/>
      <c r="RO98" s="4"/>
      <c r="RP98" s="4"/>
      <c r="RQ98" s="4"/>
      <c r="RR98" s="4"/>
      <c r="RS98" s="4"/>
      <c r="RT98" s="4"/>
      <c r="RU98" s="4"/>
      <c r="RV98" s="4"/>
      <c r="RW98" s="4"/>
      <c r="RX98" s="4"/>
      <c r="RY98" s="4"/>
      <c r="RZ98" s="4"/>
      <c r="SA98" s="4"/>
      <c r="SB98" s="4"/>
      <c r="SC98" s="4"/>
      <c r="SD98" s="4"/>
      <c r="SE98" s="4"/>
      <c r="SF98" s="4"/>
      <c r="SG98" s="4"/>
      <c r="SH98" s="4"/>
      <c r="SI98" s="4"/>
      <c r="SJ98" s="4"/>
      <c r="SK98" s="4"/>
      <c r="SL98" s="4"/>
      <c r="SM98" s="4"/>
      <c r="SN98" s="4"/>
      <c r="SO98" s="4"/>
      <c r="SP98" s="4"/>
      <c r="SQ98" s="4"/>
      <c r="SR98" s="4"/>
      <c r="SS98" s="4"/>
      <c r="ST98" s="4"/>
      <c r="SU98" s="4"/>
      <c r="SV98" s="4"/>
      <c r="SW98" s="4"/>
      <c r="SX98" s="4"/>
      <c r="SY98" s="4"/>
      <c r="SZ98" s="4"/>
      <c r="TA98" s="4"/>
      <c r="TB98" s="4"/>
      <c r="TC98" s="4"/>
      <c r="TD98" s="4"/>
      <c r="TE98" s="4"/>
      <c r="TF98" s="4"/>
      <c r="TG98" s="4"/>
      <c r="TH98" s="4"/>
      <c r="TI98" s="4"/>
      <c r="TJ98" s="4"/>
      <c r="TK98" s="4"/>
      <c r="TL98" s="4"/>
      <c r="TM98" s="4"/>
      <c r="TN98" s="4"/>
      <c r="TO98" s="4"/>
      <c r="TP98" s="4"/>
      <c r="TQ98" s="4"/>
      <c r="TR98" s="4"/>
      <c r="TS98" s="4"/>
      <c r="TT98" s="4"/>
      <c r="TU98" s="4"/>
      <c r="TV98" s="4"/>
      <c r="TW98" s="4"/>
      <c r="TX98" s="4"/>
      <c r="TY98" s="4"/>
      <c r="TZ98" s="4"/>
      <c r="UA98" s="4"/>
      <c r="UB98" s="4"/>
      <c r="UC98" s="4"/>
      <c r="UD98" s="4"/>
      <c r="UE98" s="4"/>
      <c r="UF98" s="4"/>
      <c r="UG98" s="4"/>
      <c r="UH98" s="4"/>
      <c r="UI98" s="4"/>
      <c r="UJ98" s="4"/>
      <c r="UK98" s="4"/>
      <c r="UL98" s="4"/>
      <c r="UM98" s="4"/>
      <c r="UN98" s="4"/>
      <c r="UO98" s="4"/>
      <c r="UP98" s="4"/>
      <c r="UQ98" s="4"/>
      <c r="UR98" s="4"/>
      <c r="US98" s="4"/>
      <c r="UT98" s="4"/>
      <c r="UU98" s="4"/>
      <c r="UV98" s="4"/>
      <c r="UW98" s="4"/>
      <c r="UX98" s="4"/>
      <c r="UY98" s="4"/>
      <c r="UZ98" s="4"/>
      <c r="VA98" s="4"/>
      <c r="VB98" s="4"/>
      <c r="VC98" s="4"/>
      <c r="VD98" s="4"/>
      <c r="VE98" s="4"/>
      <c r="VF98" s="4"/>
      <c r="VG98" s="4"/>
      <c r="VH98" s="4"/>
      <c r="VI98" s="4"/>
      <c r="VJ98" s="4"/>
      <c r="VK98" s="4"/>
      <c r="VL98" s="4"/>
      <c r="VM98" s="4"/>
      <c r="VN98" s="4"/>
      <c r="VO98" s="4"/>
      <c r="VP98" s="4"/>
      <c r="VQ98" s="4"/>
      <c r="VR98" s="4"/>
      <c r="VS98" s="4"/>
      <c r="VT98" s="4"/>
      <c r="VU98" s="4"/>
      <c r="VV98" s="4"/>
      <c r="VW98" s="4"/>
      <c r="VX98" s="4"/>
      <c r="VY98" s="4"/>
      <c r="VZ98" s="4"/>
      <c r="WA98" s="4"/>
      <c r="WB98" s="4"/>
      <c r="WC98" s="4"/>
      <c r="WD98" s="4"/>
      <c r="WE98" s="4"/>
      <c r="WF98" s="4"/>
      <c r="WG98" s="4"/>
      <c r="WH98" s="4"/>
      <c r="WI98" s="4"/>
      <c r="WJ98" s="4"/>
      <c r="WK98" s="4"/>
      <c r="WL98" s="4"/>
      <c r="WM98" s="4"/>
      <c r="WN98" s="4"/>
      <c r="WO98" s="4"/>
      <c r="WP98" s="4"/>
      <c r="WQ98" s="4"/>
      <c r="WR98" s="4"/>
      <c r="WS98" s="4"/>
      <c r="WT98" s="4"/>
      <c r="WU98" s="4"/>
      <c r="WV98" s="4"/>
      <c r="WW98" s="4"/>
      <c r="WX98" s="4"/>
      <c r="WY98" s="4"/>
      <c r="WZ98" s="4"/>
      <c r="XA98" s="4"/>
      <c r="XB98" s="4"/>
      <c r="XC98" s="4"/>
      <c r="XD98" s="4"/>
      <c r="XE98" s="4"/>
      <c r="XF98" s="4"/>
      <c r="XG98" s="4"/>
      <c r="XH98" s="4"/>
      <c r="XI98" s="4"/>
      <c r="XJ98" s="4"/>
      <c r="XK98" s="4"/>
      <c r="XL98" s="4"/>
      <c r="XM98" s="4"/>
      <c r="XN98" s="4"/>
      <c r="XO98" s="4"/>
      <c r="XP98" s="4"/>
      <c r="XQ98" s="4"/>
      <c r="XR98" s="4"/>
      <c r="XS98" s="4"/>
      <c r="XT98" s="4"/>
      <c r="XU98" s="4"/>
      <c r="XV98" s="4"/>
      <c r="XW98" s="4"/>
      <c r="XX98" s="4"/>
      <c r="XY98" s="4"/>
      <c r="XZ98" s="4"/>
      <c r="YA98" s="4"/>
      <c r="YB98" s="4"/>
      <c r="YC98" s="4"/>
      <c r="YD98" s="4"/>
      <c r="YE98" s="4"/>
      <c r="YF98" s="4"/>
      <c r="YG98" s="4"/>
      <c r="YH98" s="4"/>
      <c r="YI98" s="4"/>
      <c r="YJ98" s="4"/>
      <c r="YK98" s="4"/>
      <c r="YL98" s="4"/>
      <c r="YM98" s="4"/>
      <c r="YN98" s="4"/>
      <c r="YO98" s="4"/>
      <c r="YP98" s="4"/>
      <c r="YQ98" s="4"/>
      <c r="YR98" s="4"/>
      <c r="YS98" s="4"/>
      <c r="YT98" s="4"/>
      <c r="YU98" s="4"/>
      <c r="YV98" s="4"/>
      <c r="YW98" s="4"/>
      <c r="YX98" s="4"/>
      <c r="YY98" s="4"/>
      <c r="YZ98" s="4"/>
      <c r="ZA98" s="4"/>
      <c r="ZB98" s="4"/>
      <c r="ZC98" s="4"/>
      <c r="ZD98" s="4"/>
      <c r="ZE98" s="4"/>
      <c r="ZF98" s="4"/>
      <c r="ZG98" s="4"/>
      <c r="ZH98" s="4"/>
      <c r="ZI98" s="4"/>
      <c r="ZJ98" s="4"/>
      <c r="ZK98" s="4"/>
      <c r="ZL98" s="4"/>
      <c r="ZM98" s="4"/>
      <c r="ZN98" s="4"/>
      <c r="ZO98" s="4"/>
      <c r="ZP98" s="4"/>
      <c r="ZQ98" s="4"/>
      <c r="ZR98" s="4"/>
      <c r="ZS98" s="4"/>
      <c r="ZT98" s="4"/>
      <c r="ZU98" s="4"/>
      <c r="ZV98" s="4"/>
      <c r="ZW98" s="4"/>
      <c r="ZX98" s="4"/>
      <c r="ZY98" s="4"/>
      <c r="ZZ98" s="4"/>
      <c r="AAA98" s="4"/>
      <c r="AAB98" s="4"/>
      <c r="AAC98" s="4"/>
      <c r="AAD98" s="4"/>
      <c r="AAE98" s="4"/>
      <c r="AAF98" s="4"/>
      <c r="AAG98" s="4"/>
      <c r="AAH98" s="4"/>
      <c r="AAI98" s="4"/>
      <c r="AAJ98" s="4"/>
      <c r="AAK98" s="4"/>
      <c r="AAL98" s="4"/>
      <c r="AAM98" s="4"/>
      <c r="AAN98" s="4"/>
      <c r="AAO98" s="4"/>
      <c r="AAP98" s="4"/>
      <c r="AAQ98" s="4"/>
      <c r="AAR98" s="4"/>
      <c r="AAS98" s="4"/>
      <c r="AAT98" s="4"/>
      <c r="AAU98" s="4"/>
      <c r="AAV98" s="4"/>
      <c r="AAW98" s="4"/>
      <c r="AAX98" s="4"/>
      <c r="AAY98" s="4"/>
      <c r="AAZ98" s="4"/>
      <c r="ABA98" s="4"/>
      <c r="ABB98" s="4"/>
      <c r="ABC98" s="4"/>
      <c r="ABD98" s="4"/>
      <c r="ABE98" s="4"/>
      <c r="ABF98" s="4"/>
      <c r="ABG98" s="4"/>
      <c r="ABH98" s="4"/>
      <c r="ABI98" s="4"/>
      <c r="ABJ98" s="4"/>
      <c r="ABK98" s="4"/>
      <c r="ABL98" s="4"/>
      <c r="ABM98" s="4"/>
      <c r="ABN98" s="4"/>
      <c r="ABO98" s="4"/>
      <c r="ABP98" s="4"/>
      <c r="ABQ98" s="4"/>
      <c r="ABR98" s="4"/>
      <c r="ABS98" s="4"/>
      <c r="ABT98" s="4"/>
      <c r="ABU98" s="4"/>
    </row>
    <row r="99" spans="1:749" s="13" customFormat="1" ht="15" customHeight="1" x14ac:dyDescent="0.2">
      <c r="A99" s="19" t="s">
        <v>271</v>
      </c>
      <c r="B99" s="19" t="s">
        <v>23</v>
      </c>
      <c r="C99" s="4"/>
      <c r="D99" s="4"/>
      <c r="E99" s="161"/>
      <c r="F99" s="189"/>
      <c r="G99" s="189"/>
      <c r="H99" s="173"/>
      <c r="I99" s="225"/>
      <c r="J99" s="312"/>
      <c r="K99" s="312"/>
      <c r="L99" s="313"/>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c r="GK99" s="4"/>
      <c r="GL99" s="4"/>
      <c r="GM99" s="4"/>
      <c r="GN99" s="4"/>
      <c r="GO99" s="4"/>
      <c r="GP99" s="4"/>
      <c r="GQ99" s="4"/>
      <c r="GR99" s="4"/>
      <c r="GS99" s="4"/>
      <c r="GT99" s="4"/>
      <c r="GU99" s="4"/>
      <c r="GV99" s="4"/>
      <c r="GW99" s="4"/>
      <c r="GX99" s="4"/>
      <c r="GY99" s="4"/>
      <c r="GZ99" s="4"/>
      <c r="HA99" s="4"/>
      <c r="HB99" s="4"/>
      <c r="HC99" s="4"/>
      <c r="HD99" s="4"/>
      <c r="HE99" s="4"/>
      <c r="HF99" s="4"/>
      <c r="HG99" s="4"/>
      <c r="HH99" s="4"/>
      <c r="HI99" s="4"/>
      <c r="HJ99" s="4"/>
      <c r="HK99" s="4"/>
      <c r="HL99" s="4"/>
      <c r="HM99" s="4"/>
      <c r="HN99" s="4"/>
      <c r="HO99" s="4"/>
      <c r="HP99" s="4"/>
      <c r="HQ99" s="4"/>
      <c r="HR99" s="4"/>
      <c r="HS99" s="4"/>
      <c r="HT99" s="4"/>
      <c r="HU99" s="4"/>
      <c r="HV99" s="4"/>
      <c r="HW99" s="4"/>
      <c r="HX99" s="4"/>
      <c r="HY99" s="4"/>
      <c r="HZ99" s="4"/>
      <c r="IA99" s="4"/>
      <c r="IB99" s="4"/>
      <c r="IC99" s="4"/>
      <c r="ID99" s="4"/>
      <c r="IE99" s="4"/>
      <c r="IF99" s="4"/>
      <c r="IG99" s="4"/>
      <c r="IH99" s="4"/>
      <c r="II99" s="4"/>
      <c r="IJ99" s="4"/>
      <c r="IK99" s="4"/>
      <c r="IL99" s="4"/>
      <c r="IM99" s="4"/>
      <c r="IN99" s="4"/>
      <c r="IO99" s="4"/>
      <c r="IP99" s="4"/>
      <c r="IQ99" s="4"/>
      <c r="IR99" s="4"/>
      <c r="IS99" s="4"/>
      <c r="IT99" s="4"/>
      <c r="IU99" s="4"/>
      <c r="IV99" s="4"/>
      <c r="IW99" s="4"/>
      <c r="IX99" s="4"/>
      <c r="IY99" s="4"/>
      <c r="IZ99" s="4"/>
      <c r="JA99" s="4"/>
      <c r="JB99" s="4"/>
      <c r="JC99" s="4"/>
      <c r="JD99" s="4"/>
      <c r="JE99" s="4"/>
      <c r="JF99" s="4"/>
      <c r="JG99" s="4"/>
      <c r="JH99" s="4"/>
      <c r="JI99" s="4"/>
      <c r="JJ99" s="4"/>
      <c r="JK99" s="4"/>
      <c r="JL99" s="4"/>
      <c r="JM99" s="4"/>
      <c r="JN99" s="4"/>
      <c r="JO99" s="4"/>
      <c r="JP99" s="4"/>
      <c r="JQ99" s="4"/>
      <c r="JR99" s="4"/>
      <c r="JS99" s="4"/>
      <c r="JT99" s="4"/>
      <c r="JU99" s="4"/>
      <c r="JV99" s="4"/>
      <c r="JW99" s="4"/>
      <c r="JX99" s="4"/>
      <c r="JY99" s="4"/>
      <c r="JZ99" s="4"/>
      <c r="KA99" s="4"/>
      <c r="KB99" s="4"/>
      <c r="KC99" s="4"/>
      <c r="KD99" s="4"/>
      <c r="KE99" s="4"/>
      <c r="KF99" s="4"/>
      <c r="KG99" s="4"/>
      <c r="KH99" s="4"/>
      <c r="KI99" s="4"/>
      <c r="KJ99" s="4"/>
      <c r="KK99" s="4"/>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c r="LT99" s="4"/>
      <c r="LU99" s="4"/>
      <c r="LV99" s="4"/>
      <c r="LW99" s="4"/>
      <c r="LX99" s="4"/>
      <c r="LY99" s="4"/>
      <c r="LZ99" s="4"/>
      <c r="MA99" s="4"/>
      <c r="MB99" s="4"/>
      <c r="MC99" s="4"/>
      <c r="MD99" s="4"/>
      <c r="ME99" s="4"/>
      <c r="MF99" s="4"/>
      <c r="MG99" s="4"/>
      <c r="MH99" s="4"/>
      <c r="MI99" s="4"/>
      <c r="MJ99" s="4"/>
      <c r="MK99" s="4"/>
      <c r="ML99" s="4"/>
      <c r="MM99" s="4"/>
      <c r="MN99" s="4"/>
      <c r="MO99" s="4"/>
      <c r="MP99" s="4"/>
      <c r="MQ99" s="4"/>
      <c r="MR99" s="4"/>
      <c r="MS99" s="4"/>
      <c r="MT99" s="4"/>
      <c r="MU99" s="4"/>
      <c r="MV99" s="4"/>
      <c r="MW99" s="4"/>
      <c r="MX99" s="4"/>
      <c r="MY99" s="4"/>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c r="OH99" s="4"/>
      <c r="OI99" s="4"/>
      <c r="OJ99" s="4"/>
      <c r="OK99" s="4"/>
      <c r="OL99" s="4"/>
      <c r="OM99" s="4"/>
      <c r="ON99" s="4"/>
      <c r="OO99" s="4"/>
      <c r="OP99" s="4"/>
      <c r="OQ99" s="4"/>
      <c r="OR99" s="4"/>
      <c r="OS99" s="4"/>
      <c r="OT99" s="4"/>
      <c r="OU99" s="4"/>
      <c r="OV99" s="4"/>
      <c r="OW99" s="4"/>
      <c r="OX99" s="4"/>
      <c r="OY99" s="4"/>
      <c r="OZ99" s="4"/>
      <c r="PA99" s="4"/>
      <c r="PB99" s="4"/>
      <c r="PC99" s="4"/>
      <c r="PD99" s="4"/>
      <c r="PE99" s="4"/>
      <c r="PF99" s="4"/>
      <c r="PG99" s="4"/>
      <c r="PH99" s="4"/>
      <c r="PI99" s="4"/>
      <c r="PJ99" s="4"/>
      <c r="PK99" s="4"/>
      <c r="PL99" s="4"/>
      <c r="PM99" s="4"/>
      <c r="PN99" s="4"/>
      <c r="PO99" s="4"/>
      <c r="PP99" s="4"/>
      <c r="PQ99" s="4"/>
      <c r="PR99" s="4"/>
      <c r="PS99" s="4"/>
      <c r="PT99" s="4"/>
      <c r="PU99" s="4"/>
      <c r="PV99" s="4"/>
      <c r="PW99" s="4"/>
      <c r="PX99" s="4"/>
      <c r="PY99" s="4"/>
      <c r="PZ99" s="4"/>
      <c r="QA99" s="4"/>
      <c r="QB99" s="4"/>
      <c r="QC99" s="4"/>
      <c r="QD99" s="4"/>
      <c r="QE99" s="4"/>
      <c r="QF99" s="4"/>
      <c r="QG99" s="4"/>
      <c r="QH99" s="4"/>
      <c r="QI99" s="4"/>
      <c r="QJ99" s="4"/>
      <c r="QK99" s="4"/>
      <c r="QL99" s="4"/>
      <c r="QM99" s="4"/>
      <c r="QN99" s="4"/>
      <c r="QO99" s="4"/>
      <c r="QP99" s="4"/>
      <c r="QQ99" s="4"/>
      <c r="QR99" s="4"/>
      <c r="QS99" s="4"/>
      <c r="QT99" s="4"/>
      <c r="QU99" s="4"/>
      <c r="QV99" s="4"/>
      <c r="QW99" s="4"/>
      <c r="QX99" s="4"/>
      <c r="QY99" s="4"/>
      <c r="QZ99" s="4"/>
      <c r="RA99" s="4"/>
      <c r="RB99" s="4"/>
      <c r="RC99" s="4"/>
      <c r="RD99" s="4"/>
      <c r="RE99" s="4"/>
      <c r="RF99" s="4"/>
      <c r="RG99" s="4"/>
      <c r="RH99" s="4"/>
      <c r="RI99" s="4"/>
      <c r="RJ99" s="4"/>
      <c r="RK99" s="4"/>
      <c r="RL99" s="4"/>
      <c r="RM99" s="4"/>
      <c r="RN99" s="4"/>
      <c r="RO99" s="4"/>
      <c r="RP99" s="4"/>
      <c r="RQ99" s="4"/>
      <c r="RR99" s="4"/>
      <c r="RS99" s="4"/>
      <c r="RT99" s="4"/>
      <c r="RU99" s="4"/>
      <c r="RV99" s="4"/>
      <c r="RW99" s="4"/>
      <c r="RX99" s="4"/>
      <c r="RY99" s="4"/>
      <c r="RZ99" s="4"/>
      <c r="SA99" s="4"/>
      <c r="SB99" s="4"/>
      <c r="SC99" s="4"/>
      <c r="SD99" s="4"/>
      <c r="SE99" s="4"/>
      <c r="SF99" s="4"/>
      <c r="SG99" s="4"/>
      <c r="SH99" s="4"/>
      <c r="SI99" s="4"/>
      <c r="SJ99" s="4"/>
      <c r="SK99" s="4"/>
      <c r="SL99" s="4"/>
      <c r="SM99" s="4"/>
      <c r="SN99" s="4"/>
      <c r="SO99" s="4"/>
      <c r="SP99" s="4"/>
      <c r="SQ99" s="4"/>
      <c r="SR99" s="4"/>
      <c r="SS99" s="4"/>
      <c r="ST99" s="4"/>
      <c r="SU99" s="4"/>
      <c r="SV99" s="4"/>
      <c r="SW99" s="4"/>
      <c r="SX99" s="4"/>
      <c r="SY99" s="4"/>
      <c r="SZ99" s="4"/>
      <c r="TA99" s="4"/>
      <c r="TB99" s="4"/>
      <c r="TC99" s="4"/>
      <c r="TD99" s="4"/>
      <c r="TE99" s="4"/>
      <c r="TF99" s="4"/>
      <c r="TG99" s="4"/>
      <c r="TH99" s="4"/>
      <c r="TI99" s="4"/>
      <c r="TJ99" s="4"/>
      <c r="TK99" s="4"/>
      <c r="TL99" s="4"/>
      <c r="TM99" s="4"/>
      <c r="TN99" s="4"/>
      <c r="TO99" s="4"/>
      <c r="TP99" s="4"/>
      <c r="TQ99" s="4"/>
      <c r="TR99" s="4"/>
      <c r="TS99" s="4"/>
      <c r="TT99" s="4"/>
      <c r="TU99" s="4"/>
      <c r="TV99" s="4"/>
      <c r="TW99" s="4"/>
      <c r="TX99" s="4"/>
      <c r="TY99" s="4"/>
      <c r="TZ99" s="4"/>
      <c r="UA99" s="4"/>
      <c r="UB99" s="4"/>
      <c r="UC99" s="4"/>
      <c r="UD99" s="4"/>
      <c r="UE99" s="4"/>
      <c r="UF99" s="4"/>
      <c r="UG99" s="4"/>
      <c r="UH99" s="4"/>
      <c r="UI99" s="4"/>
      <c r="UJ99" s="4"/>
      <c r="UK99" s="4"/>
      <c r="UL99" s="4"/>
      <c r="UM99" s="4"/>
      <c r="UN99" s="4"/>
      <c r="UO99" s="4"/>
      <c r="UP99" s="4"/>
      <c r="UQ99" s="4"/>
      <c r="UR99" s="4"/>
      <c r="US99" s="4"/>
      <c r="UT99" s="4"/>
      <c r="UU99" s="4"/>
      <c r="UV99" s="4"/>
      <c r="UW99" s="4"/>
      <c r="UX99" s="4"/>
      <c r="UY99" s="4"/>
      <c r="UZ99" s="4"/>
      <c r="VA99" s="4"/>
      <c r="VB99" s="4"/>
      <c r="VC99" s="4"/>
      <c r="VD99" s="4"/>
      <c r="VE99" s="4"/>
      <c r="VF99" s="4"/>
      <c r="VG99" s="4"/>
      <c r="VH99" s="4"/>
      <c r="VI99" s="4"/>
      <c r="VJ99" s="4"/>
      <c r="VK99" s="4"/>
      <c r="VL99" s="4"/>
      <c r="VM99" s="4"/>
      <c r="VN99" s="4"/>
      <c r="VO99" s="4"/>
      <c r="VP99" s="4"/>
      <c r="VQ99" s="4"/>
      <c r="VR99" s="4"/>
      <c r="VS99" s="4"/>
      <c r="VT99" s="4"/>
      <c r="VU99" s="4"/>
      <c r="VV99" s="4"/>
      <c r="VW99" s="4"/>
      <c r="VX99" s="4"/>
      <c r="VY99" s="4"/>
      <c r="VZ99" s="4"/>
      <c r="WA99" s="4"/>
      <c r="WB99" s="4"/>
      <c r="WC99" s="4"/>
      <c r="WD99" s="4"/>
      <c r="WE99" s="4"/>
      <c r="WF99" s="4"/>
      <c r="WG99" s="4"/>
      <c r="WH99" s="4"/>
      <c r="WI99" s="4"/>
      <c r="WJ99" s="4"/>
      <c r="WK99" s="4"/>
      <c r="WL99" s="4"/>
      <c r="WM99" s="4"/>
      <c r="WN99" s="4"/>
      <c r="WO99" s="4"/>
      <c r="WP99" s="4"/>
      <c r="WQ99" s="4"/>
      <c r="WR99" s="4"/>
      <c r="WS99" s="4"/>
      <c r="WT99" s="4"/>
      <c r="WU99" s="4"/>
      <c r="WV99" s="4"/>
      <c r="WW99" s="4"/>
      <c r="WX99" s="4"/>
      <c r="WY99" s="4"/>
      <c r="WZ99" s="4"/>
      <c r="XA99" s="4"/>
      <c r="XB99" s="4"/>
      <c r="XC99" s="4"/>
      <c r="XD99" s="4"/>
      <c r="XE99" s="4"/>
      <c r="XF99" s="4"/>
      <c r="XG99" s="4"/>
      <c r="XH99" s="4"/>
      <c r="XI99" s="4"/>
      <c r="XJ99" s="4"/>
      <c r="XK99" s="4"/>
      <c r="XL99" s="4"/>
      <c r="XM99" s="4"/>
      <c r="XN99" s="4"/>
      <c r="XO99" s="4"/>
      <c r="XP99" s="4"/>
      <c r="XQ99" s="4"/>
      <c r="XR99" s="4"/>
      <c r="XS99" s="4"/>
      <c r="XT99" s="4"/>
      <c r="XU99" s="4"/>
      <c r="XV99" s="4"/>
      <c r="XW99" s="4"/>
      <c r="XX99" s="4"/>
      <c r="XY99" s="4"/>
      <c r="XZ99" s="4"/>
      <c r="YA99" s="4"/>
      <c r="YB99" s="4"/>
      <c r="YC99" s="4"/>
      <c r="YD99" s="4"/>
      <c r="YE99" s="4"/>
      <c r="YF99" s="4"/>
      <c r="YG99" s="4"/>
      <c r="YH99" s="4"/>
      <c r="YI99" s="4"/>
      <c r="YJ99" s="4"/>
      <c r="YK99" s="4"/>
      <c r="YL99" s="4"/>
      <c r="YM99" s="4"/>
      <c r="YN99" s="4"/>
      <c r="YO99" s="4"/>
      <c r="YP99" s="4"/>
      <c r="YQ99" s="4"/>
      <c r="YR99" s="4"/>
      <c r="YS99" s="4"/>
      <c r="YT99" s="4"/>
      <c r="YU99" s="4"/>
      <c r="YV99" s="4"/>
      <c r="YW99" s="4"/>
      <c r="YX99" s="4"/>
      <c r="YY99" s="4"/>
      <c r="YZ99" s="4"/>
      <c r="ZA99" s="4"/>
      <c r="ZB99" s="4"/>
      <c r="ZC99" s="4"/>
      <c r="ZD99" s="4"/>
      <c r="ZE99" s="4"/>
      <c r="ZF99" s="4"/>
      <c r="ZG99" s="4"/>
      <c r="ZH99" s="4"/>
      <c r="ZI99" s="4"/>
      <c r="ZJ99" s="4"/>
      <c r="ZK99" s="4"/>
      <c r="ZL99" s="4"/>
      <c r="ZM99" s="4"/>
      <c r="ZN99" s="4"/>
      <c r="ZO99" s="4"/>
      <c r="ZP99" s="4"/>
      <c r="ZQ99" s="4"/>
      <c r="ZR99" s="4"/>
      <c r="ZS99" s="4"/>
      <c r="ZT99" s="4"/>
      <c r="ZU99" s="4"/>
      <c r="ZV99" s="4"/>
      <c r="ZW99" s="4"/>
      <c r="ZX99" s="4"/>
      <c r="ZY99" s="4"/>
      <c r="ZZ99" s="4"/>
      <c r="AAA99" s="4"/>
      <c r="AAB99" s="4"/>
      <c r="AAC99" s="4"/>
      <c r="AAD99" s="4"/>
      <c r="AAE99" s="4"/>
      <c r="AAF99" s="4"/>
      <c r="AAG99" s="4"/>
      <c r="AAH99" s="4"/>
      <c r="AAI99" s="4"/>
      <c r="AAJ99" s="4"/>
      <c r="AAK99" s="4"/>
      <c r="AAL99" s="4"/>
      <c r="AAM99" s="4"/>
      <c r="AAN99" s="4"/>
      <c r="AAO99" s="4"/>
      <c r="AAP99" s="4"/>
      <c r="AAQ99" s="4"/>
      <c r="AAR99" s="4"/>
      <c r="AAS99" s="4"/>
      <c r="AAT99" s="4"/>
      <c r="AAU99" s="4"/>
      <c r="AAV99" s="4"/>
      <c r="AAW99" s="4"/>
      <c r="AAX99" s="4"/>
      <c r="AAY99" s="4"/>
      <c r="AAZ99" s="4"/>
      <c r="ABA99" s="4"/>
      <c r="ABB99" s="4"/>
      <c r="ABC99" s="4"/>
      <c r="ABD99" s="4"/>
      <c r="ABE99" s="4"/>
      <c r="ABF99" s="4"/>
      <c r="ABG99" s="4"/>
      <c r="ABH99" s="4"/>
      <c r="ABI99" s="4"/>
      <c r="ABJ99" s="4"/>
      <c r="ABK99" s="4"/>
      <c r="ABL99" s="4"/>
      <c r="ABM99" s="4"/>
      <c r="ABN99" s="4"/>
      <c r="ABO99" s="4"/>
      <c r="ABP99" s="4"/>
      <c r="ABQ99" s="4"/>
      <c r="ABR99" s="4"/>
      <c r="ABS99" s="4"/>
      <c r="ABT99" s="4"/>
      <c r="ABU99" s="4"/>
    </row>
    <row r="100" spans="1:749" s="13" customFormat="1" ht="15" customHeight="1" x14ac:dyDescent="0.2">
      <c r="A100" s="20" t="s">
        <v>272</v>
      </c>
      <c r="B100" s="26" t="s">
        <v>911</v>
      </c>
      <c r="C100" s="24" t="s">
        <v>64</v>
      </c>
      <c r="D100" s="21" t="s">
        <v>115</v>
      </c>
      <c r="E100" s="158">
        <f>IF($E$16&gt;0,2,0)</f>
        <v>0</v>
      </c>
      <c r="F100" s="194">
        <v>12</v>
      </c>
      <c r="G100" s="194">
        <v>24</v>
      </c>
      <c r="H100" s="287">
        <f>_xlfn.CEILING.MATH(F100*E100)</f>
        <v>0</v>
      </c>
      <c r="I100" s="97"/>
      <c r="J100" s="312"/>
      <c r="K100" s="14"/>
      <c r="L100" s="318"/>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c r="GK100" s="4"/>
      <c r="GL100" s="4"/>
      <c r="GM100" s="4"/>
      <c r="GN100" s="4"/>
      <c r="GO100" s="4"/>
      <c r="GP100" s="4"/>
      <c r="GQ100" s="4"/>
      <c r="GR100" s="4"/>
      <c r="GS100" s="4"/>
      <c r="GT100" s="4"/>
      <c r="GU100" s="4"/>
      <c r="GV100" s="4"/>
      <c r="GW100" s="4"/>
      <c r="GX100" s="4"/>
      <c r="GY100" s="4"/>
      <c r="GZ100" s="4"/>
      <c r="HA100" s="4"/>
      <c r="HB100" s="4"/>
      <c r="HC100" s="4"/>
      <c r="HD100" s="4"/>
      <c r="HE100" s="4"/>
      <c r="HF100" s="4"/>
      <c r="HG100" s="4"/>
      <c r="HH100" s="4"/>
      <c r="HI100" s="4"/>
      <c r="HJ100" s="4"/>
      <c r="HK100" s="4"/>
      <c r="HL100" s="4"/>
      <c r="HM100" s="4"/>
      <c r="HN100" s="4"/>
      <c r="HO100" s="4"/>
      <c r="HP100" s="4"/>
      <c r="HQ100" s="4"/>
      <c r="HR100" s="4"/>
      <c r="HS100" s="4"/>
      <c r="HT100" s="4"/>
      <c r="HU100" s="4"/>
      <c r="HV100" s="4"/>
      <c r="HW100" s="4"/>
      <c r="HX100" s="4"/>
      <c r="HY100" s="4"/>
      <c r="HZ100" s="4"/>
      <c r="IA100" s="4"/>
      <c r="IB100" s="4"/>
      <c r="IC100" s="4"/>
      <c r="ID100" s="4"/>
      <c r="IE100" s="4"/>
      <c r="IF100" s="4"/>
      <c r="IG100" s="4"/>
      <c r="IH100" s="4"/>
      <c r="II100" s="4"/>
      <c r="IJ100" s="4"/>
      <c r="IK100" s="4"/>
      <c r="IL100" s="4"/>
      <c r="IM100" s="4"/>
      <c r="IN100" s="4"/>
      <c r="IO100" s="4"/>
      <c r="IP100" s="4"/>
      <c r="IQ100" s="4"/>
      <c r="IR100" s="4"/>
      <c r="IS100" s="4"/>
      <c r="IT100" s="4"/>
      <c r="IU100" s="4"/>
      <c r="IV100" s="4"/>
      <c r="IW100" s="4"/>
      <c r="IX100" s="4"/>
      <c r="IY100" s="4"/>
      <c r="IZ100" s="4"/>
      <c r="JA100" s="4"/>
      <c r="JB100" s="4"/>
      <c r="JC100" s="4"/>
      <c r="JD100" s="4"/>
      <c r="JE100" s="4"/>
      <c r="JF100" s="4"/>
      <c r="JG100" s="4"/>
      <c r="JH100" s="4"/>
      <c r="JI100" s="4"/>
      <c r="JJ100" s="4"/>
      <c r="JK100" s="4"/>
      <c r="JL100" s="4"/>
      <c r="JM100" s="4"/>
      <c r="JN100" s="4"/>
      <c r="JO100" s="4"/>
      <c r="JP100" s="4"/>
      <c r="JQ100" s="4"/>
      <c r="JR100" s="4"/>
      <c r="JS100" s="4"/>
      <c r="JT100" s="4"/>
      <c r="JU100" s="4"/>
      <c r="JV100" s="4"/>
      <c r="JW100" s="4"/>
      <c r="JX100" s="4"/>
      <c r="JY100" s="4"/>
      <c r="JZ100" s="4"/>
      <c r="KA100" s="4"/>
      <c r="KB100" s="4"/>
      <c r="KC100" s="4"/>
      <c r="KD100" s="4"/>
      <c r="KE100" s="4"/>
      <c r="KF100" s="4"/>
      <c r="KG100" s="4"/>
      <c r="KH100" s="4"/>
      <c r="KI100" s="4"/>
      <c r="KJ100" s="4"/>
      <c r="KK100" s="4"/>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c r="LT100" s="4"/>
      <c r="LU100" s="4"/>
      <c r="LV100" s="4"/>
      <c r="LW100" s="4"/>
      <c r="LX100" s="4"/>
      <c r="LY100" s="4"/>
      <c r="LZ100" s="4"/>
      <c r="MA100" s="4"/>
      <c r="MB100" s="4"/>
      <c r="MC100" s="4"/>
      <c r="MD100" s="4"/>
      <c r="ME100" s="4"/>
      <c r="MF100" s="4"/>
      <c r="MG100" s="4"/>
      <c r="MH100" s="4"/>
      <c r="MI100" s="4"/>
      <c r="MJ100" s="4"/>
      <c r="MK100" s="4"/>
      <c r="ML100" s="4"/>
      <c r="MM100" s="4"/>
      <c r="MN100" s="4"/>
      <c r="MO100" s="4"/>
      <c r="MP100" s="4"/>
      <c r="MQ100" s="4"/>
      <c r="MR100" s="4"/>
      <c r="MS100" s="4"/>
      <c r="MT100" s="4"/>
      <c r="MU100" s="4"/>
      <c r="MV100" s="4"/>
      <c r="MW100" s="4"/>
      <c r="MX100" s="4"/>
      <c r="MY100" s="4"/>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c r="OH100" s="4"/>
      <c r="OI100" s="4"/>
      <c r="OJ100" s="4"/>
      <c r="OK100" s="4"/>
      <c r="OL100" s="4"/>
      <c r="OM100" s="4"/>
      <c r="ON100" s="4"/>
      <c r="OO100" s="4"/>
      <c r="OP100" s="4"/>
      <c r="OQ100" s="4"/>
      <c r="OR100" s="4"/>
      <c r="OS100" s="4"/>
      <c r="OT100" s="4"/>
      <c r="OU100" s="4"/>
      <c r="OV100" s="4"/>
      <c r="OW100" s="4"/>
      <c r="OX100" s="4"/>
      <c r="OY100" s="4"/>
      <c r="OZ100" s="4"/>
      <c r="PA100" s="4"/>
      <c r="PB100" s="4"/>
      <c r="PC100" s="4"/>
      <c r="PD100" s="4"/>
      <c r="PE100" s="4"/>
      <c r="PF100" s="4"/>
      <c r="PG100" s="4"/>
      <c r="PH100" s="4"/>
      <c r="PI100" s="4"/>
      <c r="PJ100" s="4"/>
      <c r="PK100" s="4"/>
      <c r="PL100" s="4"/>
      <c r="PM100" s="4"/>
      <c r="PN100" s="4"/>
      <c r="PO100" s="4"/>
      <c r="PP100" s="4"/>
      <c r="PQ100" s="4"/>
      <c r="PR100" s="4"/>
      <c r="PS100" s="4"/>
      <c r="PT100" s="4"/>
      <c r="PU100" s="4"/>
      <c r="PV100" s="4"/>
      <c r="PW100" s="4"/>
      <c r="PX100" s="4"/>
      <c r="PY100" s="4"/>
      <c r="PZ100" s="4"/>
      <c r="QA100" s="4"/>
      <c r="QB100" s="4"/>
      <c r="QC100" s="4"/>
      <c r="QD100" s="4"/>
      <c r="QE100" s="4"/>
      <c r="QF100" s="4"/>
      <c r="QG100" s="4"/>
      <c r="QH100" s="4"/>
      <c r="QI100" s="4"/>
      <c r="QJ100" s="4"/>
      <c r="QK100" s="4"/>
      <c r="QL100" s="4"/>
      <c r="QM100" s="4"/>
      <c r="QN100" s="4"/>
      <c r="QO100" s="4"/>
      <c r="QP100" s="4"/>
      <c r="QQ100" s="4"/>
      <c r="QR100" s="4"/>
      <c r="QS100" s="4"/>
      <c r="QT100" s="4"/>
      <c r="QU100" s="4"/>
      <c r="QV100" s="4"/>
      <c r="QW100" s="4"/>
      <c r="QX100" s="4"/>
      <c r="QY100" s="4"/>
      <c r="QZ100" s="4"/>
      <c r="RA100" s="4"/>
      <c r="RB100" s="4"/>
      <c r="RC100" s="4"/>
      <c r="RD100" s="4"/>
      <c r="RE100" s="4"/>
      <c r="RF100" s="4"/>
      <c r="RG100" s="4"/>
      <c r="RH100" s="4"/>
      <c r="RI100" s="4"/>
      <c r="RJ100" s="4"/>
      <c r="RK100" s="4"/>
      <c r="RL100" s="4"/>
      <c r="RM100" s="4"/>
      <c r="RN100" s="4"/>
      <c r="RO100" s="4"/>
      <c r="RP100" s="4"/>
      <c r="RQ100" s="4"/>
      <c r="RR100" s="4"/>
      <c r="RS100" s="4"/>
      <c r="RT100" s="4"/>
      <c r="RU100" s="4"/>
      <c r="RV100" s="4"/>
      <c r="RW100" s="4"/>
      <c r="RX100" s="4"/>
      <c r="RY100" s="4"/>
      <c r="RZ100" s="4"/>
      <c r="SA100" s="4"/>
      <c r="SB100" s="4"/>
      <c r="SC100" s="4"/>
      <c r="SD100" s="4"/>
      <c r="SE100" s="4"/>
      <c r="SF100" s="4"/>
      <c r="SG100" s="4"/>
      <c r="SH100" s="4"/>
      <c r="SI100" s="4"/>
      <c r="SJ100" s="4"/>
      <c r="SK100" s="4"/>
      <c r="SL100" s="4"/>
      <c r="SM100" s="4"/>
      <c r="SN100" s="4"/>
      <c r="SO100" s="4"/>
      <c r="SP100" s="4"/>
      <c r="SQ100" s="4"/>
      <c r="SR100" s="4"/>
      <c r="SS100" s="4"/>
      <c r="ST100" s="4"/>
      <c r="SU100" s="4"/>
      <c r="SV100" s="4"/>
      <c r="SW100" s="4"/>
      <c r="SX100" s="4"/>
      <c r="SY100" s="4"/>
      <c r="SZ100" s="4"/>
      <c r="TA100" s="4"/>
      <c r="TB100" s="4"/>
      <c r="TC100" s="4"/>
      <c r="TD100" s="4"/>
      <c r="TE100" s="4"/>
      <c r="TF100" s="4"/>
      <c r="TG100" s="4"/>
      <c r="TH100" s="4"/>
      <c r="TI100" s="4"/>
      <c r="TJ100" s="4"/>
      <c r="TK100" s="4"/>
      <c r="TL100" s="4"/>
      <c r="TM100" s="4"/>
      <c r="TN100" s="4"/>
      <c r="TO100" s="4"/>
      <c r="TP100" s="4"/>
      <c r="TQ100" s="4"/>
      <c r="TR100" s="4"/>
      <c r="TS100" s="4"/>
      <c r="TT100" s="4"/>
      <c r="TU100" s="4"/>
      <c r="TV100" s="4"/>
      <c r="TW100" s="4"/>
      <c r="TX100" s="4"/>
      <c r="TY100" s="4"/>
      <c r="TZ100" s="4"/>
      <c r="UA100" s="4"/>
      <c r="UB100" s="4"/>
      <c r="UC100" s="4"/>
      <c r="UD100" s="4"/>
      <c r="UE100" s="4"/>
      <c r="UF100" s="4"/>
      <c r="UG100" s="4"/>
      <c r="UH100" s="4"/>
      <c r="UI100" s="4"/>
      <c r="UJ100" s="4"/>
      <c r="UK100" s="4"/>
      <c r="UL100" s="4"/>
      <c r="UM100" s="4"/>
      <c r="UN100" s="4"/>
      <c r="UO100" s="4"/>
      <c r="UP100" s="4"/>
      <c r="UQ100" s="4"/>
      <c r="UR100" s="4"/>
      <c r="US100" s="4"/>
      <c r="UT100" s="4"/>
      <c r="UU100" s="4"/>
      <c r="UV100" s="4"/>
      <c r="UW100" s="4"/>
      <c r="UX100" s="4"/>
      <c r="UY100" s="4"/>
      <c r="UZ100" s="4"/>
      <c r="VA100" s="4"/>
      <c r="VB100" s="4"/>
      <c r="VC100" s="4"/>
      <c r="VD100" s="4"/>
      <c r="VE100" s="4"/>
      <c r="VF100" s="4"/>
      <c r="VG100" s="4"/>
      <c r="VH100" s="4"/>
      <c r="VI100" s="4"/>
      <c r="VJ100" s="4"/>
      <c r="VK100" s="4"/>
      <c r="VL100" s="4"/>
      <c r="VM100" s="4"/>
      <c r="VN100" s="4"/>
      <c r="VO100" s="4"/>
      <c r="VP100" s="4"/>
      <c r="VQ100" s="4"/>
      <c r="VR100" s="4"/>
      <c r="VS100" s="4"/>
      <c r="VT100" s="4"/>
      <c r="VU100" s="4"/>
      <c r="VV100" s="4"/>
      <c r="VW100" s="4"/>
      <c r="VX100" s="4"/>
      <c r="VY100" s="4"/>
      <c r="VZ100" s="4"/>
      <c r="WA100" s="4"/>
      <c r="WB100" s="4"/>
      <c r="WC100" s="4"/>
      <c r="WD100" s="4"/>
      <c r="WE100" s="4"/>
      <c r="WF100" s="4"/>
      <c r="WG100" s="4"/>
      <c r="WH100" s="4"/>
      <c r="WI100" s="4"/>
      <c r="WJ100" s="4"/>
      <c r="WK100" s="4"/>
      <c r="WL100" s="4"/>
      <c r="WM100" s="4"/>
      <c r="WN100" s="4"/>
      <c r="WO100" s="4"/>
      <c r="WP100" s="4"/>
      <c r="WQ100" s="4"/>
      <c r="WR100" s="4"/>
      <c r="WS100" s="4"/>
      <c r="WT100" s="4"/>
      <c r="WU100" s="4"/>
      <c r="WV100" s="4"/>
      <c r="WW100" s="4"/>
      <c r="WX100" s="4"/>
      <c r="WY100" s="4"/>
      <c r="WZ100" s="4"/>
      <c r="XA100" s="4"/>
      <c r="XB100" s="4"/>
      <c r="XC100" s="4"/>
      <c r="XD100" s="4"/>
      <c r="XE100" s="4"/>
      <c r="XF100" s="4"/>
      <c r="XG100" s="4"/>
      <c r="XH100" s="4"/>
      <c r="XI100" s="4"/>
      <c r="XJ100" s="4"/>
      <c r="XK100" s="4"/>
      <c r="XL100" s="4"/>
      <c r="XM100" s="4"/>
      <c r="XN100" s="4"/>
      <c r="XO100" s="4"/>
      <c r="XP100" s="4"/>
      <c r="XQ100" s="4"/>
      <c r="XR100" s="4"/>
      <c r="XS100" s="4"/>
      <c r="XT100" s="4"/>
      <c r="XU100" s="4"/>
      <c r="XV100" s="4"/>
      <c r="XW100" s="4"/>
      <c r="XX100" s="4"/>
      <c r="XY100" s="4"/>
      <c r="XZ100" s="4"/>
      <c r="YA100" s="4"/>
      <c r="YB100" s="4"/>
      <c r="YC100" s="4"/>
      <c r="YD100" s="4"/>
      <c r="YE100" s="4"/>
      <c r="YF100" s="4"/>
      <c r="YG100" s="4"/>
      <c r="YH100" s="4"/>
      <c r="YI100" s="4"/>
      <c r="YJ100" s="4"/>
      <c r="YK100" s="4"/>
      <c r="YL100" s="4"/>
      <c r="YM100" s="4"/>
      <c r="YN100" s="4"/>
      <c r="YO100" s="4"/>
      <c r="YP100" s="4"/>
      <c r="YQ100" s="4"/>
      <c r="YR100" s="4"/>
      <c r="YS100" s="4"/>
      <c r="YT100" s="4"/>
      <c r="YU100" s="4"/>
      <c r="YV100" s="4"/>
      <c r="YW100" s="4"/>
      <c r="YX100" s="4"/>
      <c r="YY100" s="4"/>
      <c r="YZ100" s="4"/>
      <c r="ZA100" s="4"/>
      <c r="ZB100" s="4"/>
      <c r="ZC100" s="4"/>
      <c r="ZD100" s="4"/>
      <c r="ZE100" s="4"/>
      <c r="ZF100" s="4"/>
      <c r="ZG100" s="4"/>
      <c r="ZH100" s="4"/>
      <c r="ZI100" s="4"/>
      <c r="ZJ100" s="4"/>
      <c r="ZK100" s="4"/>
      <c r="ZL100" s="4"/>
      <c r="ZM100" s="4"/>
      <c r="ZN100" s="4"/>
      <c r="ZO100" s="4"/>
      <c r="ZP100" s="4"/>
      <c r="ZQ100" s="4"/>
      <c r="ZR100" s="4"/>
      <c r="ZS100" s="4"/>
      <c r="ZT100" s="4"/>
      <c r="ZU100" s="4"/>
      <c r="ZV100" s="4"/>
      <c r="ZW100" s="4"/>
      <c r="ZX100" s="4"/>
      <c r="ZY100" s="4"/>
      <c r="ZZ100" s="4"/>
      <c r="AAA100" s="4"/>
      <c r="AAB100" s="4"/>
      <c r="AAC100" s="4"/>
      <c r="AAD100" s="4"/>
      <c r="AAE100" s="4"/>
      <c r="AAF100" s="4"/>
      <c r="AAG100" s="4"/>
      <c r="AAH100" s="4"/>
      <c r="AAI100" s="4"/>
      <c r="AAJ100" s="4"/>
      <c r="AAK100" s="4"/>
      <c r="AAL100" s="4"/>
      <c r="AAM100" s="4"/>
      <c r="AAN100" s="4"/>
      <c r="AAO100" s="4"/>
      <c r="AAP100" s="4"/>
      <c r="AAQ100" s="4"/>
      <c r="AAR100" s="4"/>
      <c r="AAS100" s="4"/>
      <c r="AAT100" s="4"/>
      <c r="AAU100" s="4"/>
      <c r="AAV100" s="4"/>
      <c r="AAW100" s="4"/>
      <c r="AAX100" s="4"/>
      <c r="AAY100" s="4"/>
      <c r="AAZ100" s="4"/>
      <c r="ABA100" s="4"/>
      <c r="ABB100" s="4"/>
      <c r="ABC100" s="4"/>
      <c r="ABD100" s="4"/>
      <c r="ABE100" s="4"/>
      <c r="ABF100" s="4"/>
      <c r="ABG100" s="4"/>
      <c r="ABH100" s="4"/>
      <c r="ABI100" s="4"/>
      <c r="ABJ100" s="4"/>
      <c r="ABK100" s="4"/>
      <c r="ABL100" s="4"/>
      <c r="ABM100" s="4"/>
      <c r="ABN100" s="4"/>
      <c r="ABO100" s="4"/>
      <c r="ABP100" s="4"/>
      <c r="ABQ100" s="4"/>
      <c r="ABR100" s="4"/>
      <c r="ABS100" s="4"/>
      <c r="ABT100" s="4"/>
      <c r="ABU100" s="4"/>
    </row>
    <row r="101" spans="1:749" s="13" customFormat="1" ht="15" customHeight="1" x14ac:dyDescent="0.2">
      <c r="A101" s="20" t="s">
        <v>664</v>
      </c>
      <c r="B101" s="26" t="s">
        <v>912</v>
      </c>
      <c r="C101" s="24" t="s">
        <v>64</v>
      </c>
      <c r="D101" s="21" t="s">
        <v>115</v>
      </c>
      <c r="E101" s="158">
        <f>(IF($E$19&gt;0,2,0))</f>
        <v>0</v>
      </c>
      <c r="F101" s="194">
        <v>12</v>
      </c>
      <c r="G101" s="194">
        <v>24</v>
      </c>
      <c r="H101" s="287">
        <f>_xlfn.CEILING.MATH(F101*E101)</f>
        <v>0</v>
      </c>
      <c r="I101" s="97"/>
      <c r="J101" s="312"/>
      <c r="K101" s="14"/>
      <c r="L101" s="318"/>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c r="GK101" s="4"/>
      <c r="GL101" s="4"/>
      <c r="GM101" s="4"/>
      <c r="GN101" s="4"/>
      <c r="GO101" s="4"/>
      <c r="GP101" s="4"/>
      <c r="GQ101" s="4"/>
      <c r="GR101" s="4"/>
      <c r="GS101" s="4"/>
      <c r="GT101" s="4"/>
      <c r="GU101" s="4"/>
      <c r="GV101" s="4"/>
      <c r="GW101" s="4"/>
      <c r="GX101" s="4"/>
      <c r="GY101" s="4"/>
      <c r="GZ101" s="4"/>
      <c r="HA101" s="4"/>
      <c r="HB101" s="4"/>
      <c r="HC101" s="4"/>
      <c r="HD101" s="4"/>
      <c r="HE101" s="4"/>
      <c r="HF101" s="4"/>
      <c r="HG101" s="4"/>
      <c r="HH101" s="4"/>
      <c r="HI101" s="4"/>
      <c r="HJ101" s="4"/>
      <c r="HK101" s="4"/>
      <c r="HL101" s="4"/>
      <c r="HM101" s="4"/>
      <c r="HN101" s="4"/>
      <c r="HO101" s="4"/>
      <c r="HP101" s="4"/>
      <c r="HQ101" s="4"/>
      <c r="HR101" s="4"/>
      <c r="HS101" s="4"/>
      <c r="HT101" s="4"/>
      <c r="HU101" s="4"/>
      <c r="HV101" s="4"/>
      <c r="HW101" s="4"/>
      <c r="HX101" s="4"/>
      <c r="HY101" s="4"/>
      <c r="HZ101" s="4"/>
      <c r="IA101" s="4"/>
      <c r="IB101" s="4"/>
      <c r="IC101" s="4"/>
      <c r="ID101" s="4"/>
      <c r="IE101" s="4"/>
      <c r="IF101" s="4"/>
      <c r="IG101" s="4"/>
      <c r="IH101" s="4"/>
      <c r="II101" s="4"/>
      <c r="IJ101" s="4"/>
      <c r="IK101" s="4"/>
      <c r="IL101" s="4"/>
      <c r="IM101" s="4"/>
      <c r="IN101" s="4"/>
      <c r="IO101" s="4"/>
      <c r="IP101" s="4"/>
      <c r="IQ101" s="4"/>
      <c r="IR101" s="4"/>
      <c r="IS101" s="4"/>
      <c r="IT101" s="4"/>
      <c r="IU101" s="4"/>
      <c r="IV101" s="4"/>
      <c r="IW101" s="4"/>
      <c r="IX101" s="4"/>
      <c r="IY101" s="4"/>
      <c r="IZ101" s="4"/>
      <c r="JA101" s="4"/>
      <c r="JB101" s="4"/>
      <c r="JC101" s="4"/>
      <c r="JD101" s="4"/>
      <c r="JE101" s="4"/>
      <c r="JF101" s="4"/>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c r="KN101" s="4"/>
      <c r="KO101" s="4"/>
      <c r="KP101" s="4"/>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c r="LT101" s="4"/>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c r="NB101" s="4"/>
      <c r="NC101" s="4"/>
      <c r="ND101" s="4"/>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c r="OH101" s="4"/>
      <c r="OI101" s="4"/>
      <c r="OJ101" s="4"/>
      <c r="OK101" s="4"/>
      <c r="OL101" s="4"/>
      <c r="OM101" s="4"/>
      <c r="ON101" s="4"/>
      <c r="OO101" s="4"/>
      <c r="OP101" s="4"/>
      <c r="OQ101" s="4"/>
      <c r="OR101" s="4"/>
      <c r="OS101" s="4"/>
      <c r="OT101" s="4"/>
      <c r="OU101" s="4"/>
      <c r="OV101" s="4"/>
      <c r="OW101" s="4"/>
      <c r="OX101" s="4"/>
      <c r="OY101" s="4"/>
      <c r="OZ101" s="4"/>
      <c r="PA101" s="4"/>
      <c r="PB101" s="4"/>
      <c r="PC101" s="4"/>
      <c r="PD101" s="4"/>
      <c r="PE101" s="4"/>
      <c r="PF101" s="4"/>
      <c r="PG101" s="4"/>
      <c r="PH101" s="4"/>
      <c r="PI101" s="4"/>
      <c r="PJ101" s="4"/>
      <c r="PK101" s="4"/>
      <c r="PL101" s="4"/>
      <c r="PM101" s="4"/>
      <c r="PN101" s="4"/>
      <c r="PO101" s="4"/>
      <c r="PP101" s="4"/>
      <c r="PQ101" s="4"/>
      <c r="PR101" s="4"/>
      <c r="PS101" s="4"/>
      <c r="PT101" s="4"/>
      <c r="PU101" s="4"/>
      <c r="PV101" s="4"/>
      <c r="PW101" s="4"/>
      <c r="PX101" s="4"/>
      <c r="PY101" s="4"/>
      <c r="PZ101" s="4"/>
      <c r="QA101" s="4"/>
      <c r="QB101" s="4"/>
      <c r="QC101" s="4"/>
      <c r="QD101" s="4"/>
      <c r="QE101" s="4"/>
      <c r="QF101" s="4"/>
      <c r="QG101" s="4"/>
      <c r="QH101" s="4"/>
      <c r="QI101" s="4"/>
      <c r="QJ101" s="4"/>
      <c r="QK101" s="4"/>
      <c r="QL101" s="4"/>
      <c r="QM101" s="4"/>
      <c r="QN101" s="4"/>
      <c r="QO101" s="4"/>
      <c r="QP101" s="4"/>
      <c r="QQ101" s="4"/>
      <c r="QR101" s="4"/>
      <c r="QS101" s="4"/>
      <c r="QT101" s="4"/>
      <c r="QU101" s="4"/>
      <c r="QV101" s="4"/>
      <c r="QW101" s="4"/>
      <c r="QX101" s="4"/>
      <c r="QY101" s="4"/>
      <c r="QZ101" s="4"/>
      <c r="RA101" s="4"/>
      <c r="RB101" s="4"/>
      <c r="RC101" s="4"/>
      <c r="RD101" s="4"/>
      <c r="RE101" s="4"/>
      <c r="RF101" s="4"/>
      <c r="RG101" s="4"/>
      <c r="RH101" s="4"/>
      <c r="RI101" s="4"/>
      <c r="RJ101" s="4"/>
      <c r="RK101" s="4"/>
      <c r="RL101" s="4"/>
      <c r="RM101" s="4"/>
      <c r="RN101" s="4"/>
      <c r="RO101" s="4"/>
      <c r="RP101" s="4"/>
      <c r="RQ101" s="4"/>
      <c r="RR101" s="4"/>
      <c r="RS101" s="4"/>
      <c r="RT101" s="4"/>
      <c r="RU101" s="4"/>
      <c r="RV101" s="4"/>
      <c r="RW101" s="4"/>
      <c r="RX101" s="4"/>
      <c r="RY101" s="4"/>
      <c r="RZ101" s="4"/>
      <c r="SA101" s="4"/>
      <c r="SB101" s="4"/>
      <c r="SC101" s="4"/>
      <c r="SD101" s="4"/>
      <c r="SE101" s="4"/>
      <c r="SF101" s="4"/>
      <c r="SG101" s="4"/>
      <c r="SH101" s="4"/>
      <c r="SI101" s="4"/>
      <c r="SJ101" s="4"/>
      <c r="SK101" s="4"/>
      <c r="SL101" s="4"/>
      <c r="SM101" s="4"/>
      <c r="SN101" s="4"/>
      <c r="SO101" s="4"/>
      <c r="SP101" s="4"/>
      <c r="SQ101" s="4"/>
      <c r="SR101" s="4"/>
      <c r="SS101" s="4"/>
      <c r="ST101" s="4"/>
      <c r="SU101" s="4"/>
      <c r="SV101" s="4"/>
      <c r="SW101" s="4"/>
      <c r="SX101" s="4"/>
      <c r="SY101" s="4"/>
      <c r="SZ101" s="4"/>
      <c r="TA101" s="4"/>
      <c r="TB101" s="4"/>
      <c r="TC101" s="4"/>
      <c r="TD101" s="4"/>
      <c r="TE101" s="4"/>
      <c r="TF101" s="4"/>
      <c r="TG101" s="4"/>
      <c r="TH101" s="4"/>
      <c r="TI101" s="4"/>
      <c r="TJ101" s="4"/>
      <c r="TK101" s="4"/>
      <c r="TL101" s="4"/>
      <c r="TM101" s="4"/>
      <c r="TN101" s="4"/>
      <c r="TO101" s="4"/>
      <c r="TP101" s="4"/>
      <c r="TQ101" s="4"/>
      <c r="TR101" s="4"/>
      <c r="TS101" s="4"/>
      <c r="TT101" s="4"/>
      <c r="TU101" s="4"/>
      <c r="TV101" s="4"/>
      <c r="TW101" s="4"/>
      <c r="TX101" s="4"/>
      <c r="TY101" s="4"/>
      <c r="TZ101" s="4"/>
      <c r="UA101" s="4"/>
      <c r="UB101" s="4"/>
      <c r="UC101" s="4"/>
      <c r="UD101" s="4"/>
      <c r="UE101" s="4"/>
      <c r="UF101" s="4"/>
      <c r="UG101" s="4"/>
      <c r="UH101" s="4"/>
      <c r="UI101" s="4"/>
      <c r="UJ101" s="4"/>
      <c r="UK101" s="4"/>
      <c r="UL101" s="4"/>
      <c r="UM101" s="4"/>
      <c r="UN101" s="4"/>
      <c r="UO101" s="4"/>
      <c r="UP101" s="4"/>
      <c r="UQ101" s="4"/>
      <c r="UR101" s="4"/>
      <c r="US101" s="4"/>
      <c r="UT101" s="4"/>
      <c r="UU101" s="4"/>
      <c r="UV101" s="4"/>
      <c r="UW101" s="4"/>
      <c r="UX101" s="4"/>
      <c r="UY101" s="4"/>
      <c r="UZ101" s="4"/>
      <c r="VA101" s="4"/>
      <c r="VB101" s="4"/>
      <c r="VC101" s="4"/>
      <c r="VD101" s="4"/>
      <c r="VE101" s="4"/>
      <c r="VF101" s="4"/>
      <c r="VG101" s="4"/>
      <c r="VH101" s="4"/>
      <c r="VI101" s="4"/>
      <c r="VJ101" s="4"/>
      <c r="VK101" s="4"/>
      <c r="VL101" s="4"/>
      <c r="VM101" s="4"/>
      <c r="VN101" s="4"/>
      <c r="VO101" s="4"/>
      <c r="VP101" s="4"/>
      <c r="VQ101" s="4"/>
      <c r="VR101" s="4"/>
      <c r="VS101" s="4"/>
      <c r="VT101" s="4"/>
      <c r="VU101" s="4"/>
      <c r="VV101" s="4"/>
      <c r="VW101" s="4"/>
      <c r="VX101" s="4"/>
      <c r="VY101" s="4"/>
      <c r="VZ101" s="4"/>
      <c r="WA101" s="4"/>
      <c r="WB101" s="4"/>
      <c r="WC101" s="4"/>
      <c r="WD101" s="4"/>
      <c r="WE101" s="4"/>
      <c r="WF101" s="4"/>
      <c r="WG101" s="4"/>
      <c r="WH101" s="4"/>
      <c r="WI101" s="4"/>
      <c r="WJ101" s="4"/>
      <c r="WK101" s="4"/>
      <c r="WL101" s="4"/>
      <c r="WM101" s="4"/>
      <c r="WN101" s="4"/>
      <c r="WO101" s="4"/>
      <c r="WP101" s="4"/>
      <c r="WQ101" s="4"/>
      <c r="WR101" s="4"/>
      <c r="WS101" s="4"/>
      <c r="WT101" s="4"/>
      <c r="WU101" s="4"/>
      <c r="WV101" s="4"/>
      <c r="WW101" s="4"/>
      <c r="WX101" s="4"/>
      <c r="WY101" s="4"/>
      <c r="WZ101" s="4"/>
      <c r="XA101" s="4"/>
      <c r="XB101" s="4"/>
      <c r="XC101" s="4"/>
      <c r="XD101" s="4"/>
      <c r="XE101" s="4"/>
      <c r="XF101" s="4"/>
      <c r="XG101" s="4"/>
      <c r="XH101" s="4"/>
      <c r="XI101" s="4"/>
      <c r="XJ101" s="4"/>
      <c r="XK101" s="4"/>
      <c r="XL101" s="4"/>
      <c r="XM101" s="4"/>
      <c r="XN101" s="4"/>
      <c r="XO101" s="4"/>
      <c r="XP101" s="4"/>
      <c r="XQ101" s="4"/>
      <c r="XR101" s="4"/>
      <c r="XS101" s="4"/>
      <c r="XT101" s="4"/>
      <c r="XU101" s="4"/>
      <c r="XV101" s="4"/>
      <c r="XW101" s="4"/>
      <c r="XX101" s="4"/>
      <c r="XY101" s="4"/>
      <c r="XZ101" s="4"/>
      <c r="YA101" s="4"/>
      <c r="YB101" s="4"/>
      <c r="YC101" s="4"/>
      <c r="YD101" s="4"/>
      <c r="YE101" s="4"/>
      <c r="YF101" s="4"/>
      <c r="YG101" s="4"/>
      <c r="YH101" s="4"/>
      <c r="YI101" s="4"/>
      <c r="YJ101" s="4"/>
      <c r="YK101" s="4"/>
      <c r="YL101" s="4"/>
      <c r="YM101" s="4"/>
      <c r="YN101" s="4"/>
      <c r="YO101" s="4"/>
      <c r="YP101" s="4"/>
      <c r="YQ101" s="4"/>
      <c r="YR101" s="4"/>
      <c r="YS101" s="4"/>
      <c r="YT101" s="4"/>
      <c r="YU101" s="4"/>
      <c r="YV101" s="4"/>
      <c r="YW101" s="4"/>
      <c r="YX101" s="4"/>
      <c r="YY101" s="4"/>
      <c r="YZ101" s="4"/>
      <c r="ZA101" s="4"/>
      <c r="ZB101" s="4"/>
      <c r="ZC101" s="4"/>
      <c r="ZD101" s="4"/>
      <c r="ZE101" s="4"/>
      <c r="ZF101" s="4"/>
      <c r="ZG101" s="4"/>
      <c r="ZH101" s="4"/>
      <c r="ZI101" s="4"/>
      <c r="ZJ101" s="4"/>
      <c r="ZK101" s="4"/>
      <c r="ZL101" s="4"/>
      <c r="ZM101" s="4"/>
      <c r="ZN101" s="4"/>
      <c r="ZO101" s="4"/>
      <c r="ZP101" s="4"/>
      <c r="ZQ101" s="4"/>
      <c r="ZR101" s="4"/>
      <c r="ZS101" s="4"/>
      <c r="ZT101" s="4"/>
      <c r="ZU101" s="4"/>
      <c r="ZV101" s="4"/>
      <c r="ZW101" s="4"/>
      <c r="ZX101" s="4"/>
      <c r="ZY101" s="4"/>
      <c r="ZZ101" s="4"/>
      <c r="AAA101" s="4"/>
      <c r="AAB101" s="4"/>
      <c r="AAC101" s="4"/>
      <c r="AAD101" s="4"/>
      <c r="AAE101" s="4"/>
      <c r="AAF101" s="4"/>
      <c r="AAG101" s="4"/>
      <c r="AAH101" s="4"/>
      <c r="AAI101" s="4"/>
      <c r="AAJ101" s="4"/>
      <c r="AAK101" s="4"/>
      <c r="AAL101" s="4"/>
      <c r="AAM101" s="4"/>
      <c r="AAN101" s="4"/>
      <c r="AAO101" s="4"/>
      <c r="AAP101" s="4"/>
      <c r="AAQ101" s="4"/>
      <c r="AAR101" s="4"/>
      <c r="AAS101" s="4"/>
      <c r="AAT101" s="4"/>
      <c r="AAU101" s="4"/>
      <c r="AAV101" s="4"/>
      <c r="AAW101" s="4"/>
      <c r="AAX101" s="4"/>
      <c r="AAY101" s="4"/>
      <c r="AAZ101" s="4"/>
      <c r="ABA101" s="4"/>
      <c r="ABB101" s="4"/>
      <c r="ABC101" s="4"/>
      <c r="ABD101" s="4"/>
      <c r="ABE101" s="4"/>
      <c r="ABF101" s="4"/>
      <c r="ABG101" s="4"/>
      <c r="ABH101" s="4"/>
      <c r="ABI101" s="4"/>
      <c r="ABJ101" s="4"/>
      <c r="ABK101" s="4"/>
      <c r="ABL101" s="4"/>
      <c r="ABM101" s="4"/>
      <c r="ABN101" s="4"/>
      <c r="ABO101" s="4"/>
      <c r="ABP101" s="4"/>
      <c r="ABQ101" s="4"/>
      <c r="ABR101" s="4"/>
      <c r="ABS101" s="4"/>
      <c r="ABT101" s="4"/>
      <c r="ABU101" s="4"/>
    </row>
    <row r="102" spans="1:749" s="13" customFormat="1" ht="15" customHeight="1" x14ac:dyDescent="0.2">
      <c r="A102" s="20" t="s">
        <v>665</v>
      </c>
      <c r="B102" s="26" t="s">
        <v>1164</v>
      </c>
      <c r="C102" s="24" t="s">
        <v>64</v>
      </c>
      <c r="D102" s="21" t="s">
        <v>115</v>
      </c>
      <c r="E102" s="158">
        <f>_xlfn.CEILING.MATH(+IF($E$14+$E$20=0,0,0)+IF($E$14+$E$20&gt;0,1,0))</f>
        <v>0</v>
      </c>
      <c r="F102" s="194">
        <v>7.33</v>
      </c>
      <c r="G102" s="194">
        <v>44</v>
      </c>
      <c r="H102" s="162">
        <f t="shared" ref="H102" si="2">_xlfn.CEILING.MATH(G102*E102)</f>
        <v>0</v>
      </c>
      <c r="I102" s="97"/>
      <c r="J102" s="312"/>
      <c r="K102" s="14"/>
      <c r="L102" s="318"/>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c r="GK102" s="4"/>
      <c r="GL102" s="4"/>
      <c r="GM102" s="4"/>
      <c r="GN102" s="4"/>
      <c r="GO102" s="4"/>
      <c r="GP102" s="4"/>
      <c r="GQ102" s="4"/>
      <c r="GR102" s="4"/>
      <c r="GS102" s="4"/>
      <c r="GT102" s="4"/>
      <c r="GU102" s="4"/>
      <c r="GV102" s="4"/>
      <c r="GW102" s="4"/>
      <c r="GX102" s="4"/>
      <c r="GY102" s="4"/>
      <c r="GZ102" s="4"/>
      <c r="HA102" s="4"/>
      <c r="HB102" s="4"/>
      <c r="HC102" s="4"/>
      <c r="HD102" s="4"/>
      <c r="HE102" s="4"/>
      <c r="HF102" s="4"/>
      <c r="HG102" s="4"/>
      <c r="HH102" s="4"/>
      <c r="HI102" s="4"/>
      <c r="HJ102" s="4"/>
      <c r="HK102" s="4"/>
      <c r="HL102" s="4"/>
      <c r="HM102" s="4"/>
      <c r="HN102" s="4"/>
      <c r="HO102" s="4"/>
      <c r="HP102" s="4"/>
      <c r="HQ102" s="4"/>
      <c r="HR102" s="4"/>
      <c r="HS102" s="4"/>
      <c r="HT102" s="4"/>
      <c r="HU102" s="4"/>
      <c r="HV102" s="4"/>
      <c r="HW102" s="4"/>
      <c r="HX102" s="4"/>
      <c r="HY102" s="4"/>
      <c r="HZ102" s="4"/>
      <c r="IA102" s="4"/>
      <c r="IB102" s="4"/>
      <c r="IC102" s="4"/>
      <c r="ID102" s="4"/>
      <c r="IE102" s="4"/>
      <c r="IF102" s="4"/>
      <c r="IG102" s="4"/>
      <c r="IH102" s="4"/>
      <c r="II102" s="4"/>
      <c r="IJ102" s="4"/>
      <c r="IK102" s="4"/>
      <c r="IL102" s="4"/>
      <c r="IM102" s="4"/>
      <c r="IN102" s="4"/>
      <c r="IO102" s="4"/>
      <c r="IP102" s="4"/>
      <c r="IQ102" s="4"/>
      <c r="IR102" s="4"/>
      <c r="IS102" s="4"/>
      <c r="IT102" s="4"/>
      <c r="IU102" s="4"/>
      <c r="IV102" s="4"/>
      <c r="IW102" s="4"/>
      <c r="IX102" s="4"/>
      <c r="IY102" s="4"/>
      <c r="IZ102" s="4"/>
      <c r="JA102" s="4"/>
      <c r="JB102" s="4"/>
      <c r="JC102" s="4"/>
      <c r="JD102" s="4"/>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c r="LT102" s="4"/>
      <c r="LU102" s="4"/>
      <c r="LV102" s="4"/>
      <c r="LW102" s="4"/>
      <c r="LX102" s="4"/>
      <c r="LY102" s="4"/>
      <c r="LZ102" s="4"/>
      <c r="MA102" s="4"/>
      <c r="MB102" s="4"/>
      <c r="MC102" s="4"/>
      <c r="MD102" s="4"/>
      <c r="ME102" s="4"/>
      <c r="MF102" s="4"/>
      <c r="MG102" s="4"/>
      <c r="MH102" s="4"/>
      <c r="MI102" s="4"/>
      <c r="MJ102" s="4"/>
      <c r="MK102" s="4"/>
      <c r="ML102" s="4"/>
      <c r="MM102" s="4"/>
      <c r="MN102" s="4"/>
      <c r="MO102" s="4"/>
      <c r="MP102" s="4"/>
      <c r="MQ102" s="4"/>
      <c r="MR102" s="4"/>
      <c r="MS102" s="4"/>
      <c r="MT102" s="4"/>
      <c r="MU102" s="4"/>
      <c r="MV102" s="4"/>
      <c r="MW102" s="4"/>
      <c r="MX102" s="4"/>
      <c r="MY102" s="4"/>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c r="OH102" s="4"/>
      <c r="OI102" s="4"/>
      <c r="OJ102" s="4"/>
      <c r="OK102" s="4"/>
      <c r="OL102" s="4"/>
      <c r="OM102" s="4"/>
      <c r="ON102" s="4"/>
      <c r="OO102" s="4"/>
      <c r="OP102" s="4"/>
      <c r="OQ102" s="4"/>
      <c r="OR102" s="4"/>
      <c r="OS102" s="4"/>
      <c r="OT102" s="4"/>
      <c r="OU102" s="4"/>
      <c r="OV102" s="4"/>
      <c r="OW102" s="4"/>
      <c r="OX102" s="4"/>
      <c r="OY102" s="4"/>
      <c r="OZ102" s="4"/>
      <c r="PA102" s="4"/>
      <c r="PB102" s="4"/>
      <c r="PC102" s="4"/>
      <c r="PD102" s="4"/>
      <c r="PE102" s="4"/>
      <c r="PF102" s="4"/>
      <c r="PG102" s="4"/>
      <c r="PH102" s="4"/>
      <c r="PI102" s="4"/>
      <c r="PJ102" s="4"/>
      <c r="PK102" s="4"/>
      <c r="PL102" s="4"/>
      <c r="PM102" s="4"/>
      <c r="PN102" s="4"/>
      <c r="PO102" s="4"/>
      <c r="PP102" s="4"/>
      <c r="PQ102" s="4"/>
      <c r="PR102" s="4"/>
      <c r="PS102" s="4"/>
      <c r="PT102" s="4"/>
      <c r="PU102" s="4"/>
      <c r="PV102" s="4"/>
      <c r="PW102" s="4"/>
      <c r="PX102" s="4"/>
      <c r="PY102" s="4"/>
      <c r="PZ102" s="4"/>
      <c r="QA102" s="4"/>
      <c r="QB102" s="4"/>
      <c r="QC102" s="4"/>
      <c r="QD102" s="4"/>
      <c r="QE102" s="4"/>
      <c r="QF102" s="4"/>
      <c r="QG102" s="4"/>
      <c r="QH102" s="4"/>
      <c r="QI102" s="4"/>
      <c r="QJ102" s="4"/>
      <c r="QK102" s="4"/>
      <c r="QL102" s="4"/>
      <c r="QM102" s="4"/>
      <c r="QN102" s="4"/>
      <c r="QO102" s="4"/>
      <c r="QP102" s="4"/>
      <c r="QQ102" s="4"/>
      <c r="QR102" s="4"/>
      <c r="QS102" s="4"/>
      <c r="QT102" s="4"/>
      <c r="QU102" s="4"/>
      <c r="QV102" s="4"/>
      <c r="QW102" s="4"/>
      <c r="QX102" s="4"/>
      <c r="QY102" s="4"/>
      <c r="QZ102" s="4"/>
      <c r="RA102" s="4"/>
      <c r="RB102" s="4"/>
      <c r="RC102" s="4"/>
      <c r="RD102" s="4"/>
      <c r="RE102" s="4"/>
      <c r="RF102" s="4"/>
      <c r="RG102" s="4"/>
      <c r="RH102" s="4"/>
      <c r="RI102" s="4"/>
      <c r="RJ102" s="4"/>
      <c r="RK102" s="4"/>
      <c r="RL102" s="4"/>
      <c r="RM102" s="4"/>
      <c r="RN102" s="4"/>
      <c r="RO102" s="4"/>
      <c r="RP102" s="4"/>
      <c r="RQ102" s="4"/>
      <c r="RR102" s="4"/>
      <c r="RS102" s="4"/>
      <c r="RT102" s="4"/>
      <c r="RU102" s="4"/>
      <c r="RV102" s="4"/>
      <c r="RW102" s="4"/>
      <c r="RX102" s="4"/>
      <c r="RY102" s="4"/>
      <c r="RZ102" s="4"/>
      <c r="SA102" s="4"/>
      <c r="SB102" s="4"/>
      <c r="SC102" s="4"/>
      <c r="SD102" s="4"/>
      <c r="SE102" s="4"/>
      <c r="SF102" s="4"/>
      <c r="SG102" s="4"/>
      <c r="SH102" s="4"/>
      <c r="SI102" s="4"/>
      <c r="SJ102" s="4"/>
      <c r="SK102" s="4"/>
      <c r="SL102" s="4"/>
      <c r="SM102" s="4"/>
      <c r="SN102" s="4"/>
      <c r="SO102" s="4"/>
      <c r="SP102" s="4"/>
      <c r="SQ102" s="4"/>
      <c r="SR102" s="4"/>
      <c r="SS102" s="4"/>
      <c r="ST102" s="4"/>
      <c r="SU102" s="4"/>
      <c r="SV102" s="4"/>
      <c r="SW102" s="4"/>
      <c r="SX102" s="4"/>
      <c r="SY102" s="4"/>
      <c r="SZ102" s="4"/>
      <c r="TA102" s="4"/>
      <c r="TB102" s="4"/>
      <c r="TC102" s="4"/>
      <c r="TD102" s="4"/>
      <c r="TE102" s="4"/>
      <c r="TF102" s="4"/>
      <c r="TG102" s="4"/>
      <c r="TH102" s="4"/>
      <c r="TI102" s="4"/>
      <c r="TJ102" s="4"/>
      <c r="TK102" s="4"/>
      <c r="TL102" s="4"/>
      <c r="TM102" s="4"/>
      <c r="TN102" s="4"/>
      <c r="TO102" s="4"/>
      <c r="TP102" s="4"/>
      <c r="TQ102" s="4"/>
      <c r="TR102" s="4"/>
      <c r="TS102" s="4"/>
      <c r="TT102" s="4"/>
      <c r="TU102" s="4"/>
      <c r="TV102" s="4"/>
      <c r="TW102" s="4"/>
      <c r="TX102" s="4"/>
      <c r="TY102" s="4"/>
      <c r="TZ102" s="4"/>
      <c r="UA102" s="4"/>
      <c r="UB102" s="4"/>
      <c r="UC102" s="4"/>
      <c r="UD102" s="4"/>
      <c r="UE102" s="4"/>
      <c r="UF102" s="4"/>
      <c r="UG102" s="4"/>
      <c r="UH102" s="4"/>
      <c r="UI102" s="4"/>
      <c r="UJ102" s="4"/>
      <c r="UK102" s="4"/>
      <c r="UL102" s="4"/>
      <c r="UM102" s="4"/>
      <c r="UN102" s="4"/>
      <c r="UO102" s="4"/>
      <c r="UP102" s="4"/>
      <c r="UQ102" s="4"/>
      <c r="UR102" s="4"/>
      <c r="US102" s="4"/>
      <c r="UT102" s="4"/>
      <c r="UU102" s="4"/>
      <c r="UV102" s="4"/>
      <c r="UW102" s="4"/>
      <c r="UX102" s="4"/>
      <c r="UY102" s="4"/>
      <c r="UZ102" s="4"/>
      <c r="VA102" s="4"/>
      <c r="VB102" s="4"/>
      <c r="VC102" s="4"/>
      <c r="VD102" s="4"/>
      <c r="VE102" s="4"/>
      <c r="VF102" s="4"/>
      <c r="VG102" s="4"/>
      <c r="VH102" s="4"/>
      <c r="VI102" s="4"/>
      <c r="VJ102" s="4"/>
      <c r="VK102" s="4"/>
      <c r="VL102" s="4"/>
      <c r="VM102" s="4"/>
      <c r="VN102" s="4"/>
      <c r="VO102" s="4"/>
      <c r="VP102" s="4"/>
      <c r="VQ102" s="4"/>
      <c r="VR102" s="4"/>
      <c r="VS102" s="4"/>
      <c r="VT102" s="4"/>
      <c r="VU102" s="4"/>
      <c r="VV102" s="4"/>
      <c r="VW102" s="4"/>
      <c r="VX102" s="4"/>
      <c r="VY102" s="4"/>
      <c r="VZ102" s="4"/>
      <c r="WA102" s="4"/>
      <c r="WB102" s="4"/>
      <c r="WC102" s="4"/>
      <c r="WD102" s="4"/>
      <c r="WE102" s="4"/>
      <c r="WF102" s="4"/>
      <c r="WG102" s="4"/>
      <c r="WH102" s="4"/>
      <c r="WI102" s="4"/>
      <c r="WJ102" s="4"/>
      <c r="WK102" s="4"/>
      <c r="WL102" s="4"/>
      <c r="WM102" s="4"/>
      <c r="WN102" s="4"/>
      <c r="WO102" s="4"/>
      <c r="WP102" s="4"/>
      <c r="WQ102" s="4"/>
      <c r="WR102" s="4"/>
      <c r="WS102" s="4"/>
      <c r="WT102" s="4"/>
      <c r="WU102" s="4"/>
      <c r="WV102" s="4"/>
      <c r="WW102" s="4"/>
      <c r="WX102" s="4"/>
      <c r="WY102" s="4"/>
      <c r="WZ102" s="4"/>
      <c r="XA102" s="4"/>
      <c r="XB102" s="4"/>
      <c r="XC102" s="4"/>
      <c r="XD102" s="4"/>
      <c r="XE102" s="4"/>
      <c r="XF102" s="4"/>
      <c r="XG102" s="4"/>
      <c r="XH102" s="4"/>
      <c r="XI102" s="4"/>
      <c r="XJ102" s="4"/>
      <c r="XK102" s="4"/>
      <c r="XL102" s="4"/>
      <c r="XM102" s="4"/>
      <c r="XN102" s="4"/>
      <c r="XO102" s="4"/>
      <c r="XP102" s="4"/>
      <c r="XQ102" s="4"/>
      <c r="XR102" s="4"/>
      <c r="XS102" s="4"/>
      <c r="XT102" s="4"/>
      <c r="XU102" s="4"/>
      <c r="XV102" s="4"/>
      <c r="XW102" s="4"/>
      <c r="XX102" s="4"/>
      <c r="XY102" s="4"/>
      <c r="XZ102" s="4"/>
      <c r="YA102" s="4"/>
      <c r="YB102" s="4"/>
      <c r="YC102" s="4"/>
      <c r="YD102" s="4"/>
      <c r="YE102" s="4"/>
      <c r="YF102" s="4"/>
      <c r="YG102" s="4"/>
      <c r="YH102" s="4"/>
      <c r="YI102" s="4"/>
      <c r="YJ102" s="4"/>
      <c r="YK102" s="4"/>
      <c r="YL102" s="4"/>
      <c r="YM102" s="4"/>
      <c r="YN102" s="4"/>
      <c r="YO102" s="4"/>
      <c r="YP102" s="4"/>
      <c r="YQ102" s="4"/>
      <c r="YR102" s="4"/>
      <c r="YS102" s="4"/>
      <c r="YT102" s="4"/>
      <c r="YU102" s="4"/>
      <c r="YV102" s="4"/>
      <c r="YW102" s="4"/>
      <c r="YX102" s="4"/>
      <c r="YY102" s="4"/>
      <c r="YZ102" s="4"/>
      <c r="ZA102" s="4"/>
      <c r="ZB102" s="4"/>
      <c r="ZC102" s="4"/>
      <c r="ZD102" s="4"/>
      <c r="ZE102" s="4"/>
      <c r="ZF102" s="4"/>
      <c r="ZG102" s="4"/>
      <c r="ZH102" s="4"/>
      <c r="ZI102" s="4"/>
      <c r="ZJ102" s="4"/>
      <c r="ZK102" s="4"/>
      <c r="ZL102" s="4"/>
      <c r="ZM102" s="4"/>
      <c r="ZN102" s="4"/>
      <c r="ZO102" s="4"/>
      <c r="ZP102" s="4"/>
      <c r="ZQ102" s="4"/>
      <c r="ZR102" s="4"/>
      <c r="ZS102" s="4"/>
      <c r="ZT102" s="4"/>
      <c r="ZU102" s="4"/>
      <c r="ZV102" s="4"/>
      <c r="ZW102" s="4"/>
      <c r="ZX102" s="4"/>
      <c r="ZY102" s="4"/>
      <c r="ZZ102" s="4"/>
      <c r="AAA102" s="4"/>
      <c r="AAB102" s="4"/>
      <c r="AAC102" s="4"/>
      <c r="AAD102" s="4"/>
      <c r="AAE102" s="4"/>
      <c r="AAF102" s="4"/>
      <c r="AAG102" s="4"/>
      <c r="AAH102" s="4"/>
      <c r="AAI102" s="4"/>
      <c r="AAJ102" s="4"/>
      <c r="AAK102" s="4"/>
      <c r="AAL102" s="4"/>
      <c r="AAM102" s="4"/>
      <c r="AAN102" s="4"/>
      <c r="AAO102" s="4"/>
      <c r="AAP102" s="4"/>
      <c r="AAQ102" s="4"/>
      <c r="AAR102" s="4"/>
      <c r="AAS102" s="4"/>
      <c r="AAT102" s="4"/>
      <c r="AAU102" s="4"/>
      <c r="AAV102" s="4"/>
      <c r="AAW102" s="4"/>
      <c r="AAX102" s="4"/>
      <c r="AAY102" s="4"/>
      <c r="AAZ102" s="4"/>
      <c r="ABA102" s="4"/>
      <c r="ABB102" s="4"/>
      <c r="ABC102" s="4"/>
      <c r="ABD102" s="4"/>
      <c r="ABE102" s="4"/>
      <c r="ABF102" s="4"/>
      <c r="ABG102" s="4"/>
      <c r="ABH102" s="4"/>
      <c r="ABI102" s="4"/>
      <c r="ABJ102" s="4"/>
      <c r="ABK102" s="4"/>
      <c r="ABL102" s="4"/>
      <c r="ABM102" s="4"/>
      <c r="ABN102" s="4"/>
      <c r="ABO102" s="4"/>
      <c r="ABP102" s="4"/>
      <c r="ABQ102" s="4"/>
      <c r="ABR102" s="4"/>
      <c r="ABS102" s="4"/>
      <c r="ABT102" s="4"/>
      <c r="ABU102" s="4"/>
    </row>
    <row r="103" spans="1:749" s="13" customFormat="1" ht="15" customHeight="1" x14ac:dyDescent="0.2">
      <c r="A103" s="20" t="s">
        <v>666</v>
      </c>
      <c r="B103" s="26" t="s">
        <v>713</v>
      </c>
      <c r="C103" s="24" t="s">
        <v>64</v>
      </c>
      <c r="D103" s="21" t="s">
        <v>121</v>
      </c>
      <c r="E103" s="158">
        <f>IF($E$12&gt;0,1,0)</f>
        <v>0</v>
      </c>
      <c r="F103" s="194" t="s">
        <v>524</v>
      </c>
      <c r="G103" s="194">
        <v>30</v>
      </c>
      <c r="H103" s="162">
        <f>_xlfn.CEILING.MATH(G103*E103)</f>
        <v>0</v>
      </c>
      <c r="I103" s="97"/>
      <c r="J103" s="312"/>
      <c r="K103" s="14"/>
      <c r="L103" s="318"/>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c r="JF103" s="4"/>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c r="KN103" s="4"/>
      <c r="KO103" s="4"/>
      <c r="KP103" s="4"/>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c r="OH103" s="4"/>
      <c r="OI103" s="4"/>
      <c r="OJ103" s="4"/>
      <c r="OK103" s="4"/>
      <c r="OL103" s="4"/>
      <c r="OM103" s="4"/>
      <c r="ON103" s="4"/>
      <c r="OO103" s="4"/>
      <c r="OP103" s="4"/>
      <c r="OQ103" s="4"/>
      <c r="OR103" s="4"/>
      <c r="OS103" s="4"/>
      <c r="OT103" s="4"/>
      <c r="OU103" s="4"/>
      <c r="OV103" s="4"/>
      <c r="OW103" s="4"/>
      <c r="OX103" s="4"/>
      <c r="OY103" s="4"/>
      <c r="OZ103" s="4"/>
      <c r="PA103" s="4"/>
      <c r="PB103" s="4"/>
      <c r="PC103" s="4"/>
      <c r="PD103" s="4"/>
      <c r="PE103" s="4"/>
      <c r="PF103" s="4"/>
      <c r="PG103" s="4"/>
      <c r="PH103" s="4"/>
      <c r="PI103" s="4"/>
      <c r="PJ103" s="4"/>
      <c r="PK103" s="4"/>
      <c r="PL103" s="4"/>
      <c r="PM103" s="4"/>
      <c r="PN103" s="4"/>
      <c r="PO103" s="4"/>
      <c r="PP103" s="4"/>
      <c r="PQ103" s="4"/>
      <c r="PR103" s="4"/>
      <c r="PS103" s="4"/>
      <c r="PT103" s="4"/>
      <c r="PU103" s="4"/>
      <c r="PV103" s="4"/>
      <c r="PW103" s="4"/>
      <c r="PX103" s="4"/>
      <c r="PY103" s="4"/>
      <c r="PZ103" s="4"/>
      <c r="QA103" s="4"/>
      <c r="QB103" s="4"/>
      <c r="QC103" s="4"/>
      <c r="QD103" s="4"/>
      <c r="QE103" s="4"/>
      <c r="QF103" s="4"/>
      <c r="QG103" s="4"/>
      <c r="QH103" s="4"/>
      <c r="QI103" s="4"/>
      <c r="QJ103" s="4"/>
      <c r="QK103" s="4"/>
      <c r="QL103" s="4"/>
      <c r="QM103" s="4"/>
      <c r="QN103" s="4"/>
      <c r="QO103" s="4"/>
      <c r="QP103" s="4"/>
      <c r="QQ103" s="4"/>
      <c r="QR103" s="4"/>
      <c r="QS103" s="4"/>
      <c r="QT103" s="4"/>
      <c r="QU103" s="4"/>
      <c r="QV103" s="4"/>
      <c r="QW103" s="4"/>
      <c r="QX103" s="4"/>
      <c r="QY103" s="4"/>
      <c r="QZ103" s="4"/>
      <c r="RA103" s="4"/>
      <c r="RB103" s="4"/>
      <c r="RC103" s="4"/>
      <c r="RD103" s="4"/>
      <c r="RE103" s="4"/>
      <c r="RF103" s="4"/>
      <c r="RG103" s="4"/>
      <c r="RH103" s="4"/>
      <c r="RI103" s="4"/>
      <c r="RJ103" s="4"/>
      <c r="RK103" s="4"/>
      <c r="RL103" s="4"/>
      <c r="RM103" s="4"/>
      <c r="RN103" s="4"/>
      <c r="RO103" s="4"/>
      <c r="RP103" s="4"/>
      <c r="RQ103" s="4"/>
      <c r="RR103" s="4"/>
      <c r="RS103" s="4"/>
      <c r="RT103" s="4"/>
      <c r="RU103" s="4"/>
      <c r="RV103" s="4"/>
      <c r="RW103" s="4"/>
      <c r="RX103" s="4"/>
      <c r="RY103" s="4"/>
      <c r="RZ103" s="4"/>
      <c r="SA103" s="4"/>
      <c r="SB103" s="4"/>
      <c r="SC103" s="4"/>
      <c r="SD103" s="4"/>
      <c r="SE103" s="4"/>
      <c r="SF103" s="4"/>
      <c r="SG103" s="4"/>
      <c r="SH103" s="4"/>
      <c r="SI103" s="4"/>
      <c r="SJ103" s="4"/>
      <c r="SK103" s="4"/>
      <c r="SL103" s="4"/>
      <c r="SM103" s="4"/>
      <c r="SN103" s="4"/>
      <c r="SO103" s="4"/>
      <c r="SP103" s="4"/>
      <c r="SQ103" s="4"/>
      <c r="SR103" s="4"/>
      <c r="SS103" s="4"/>
      <c r="ST103" s="4"/>
      <c r="SU103" s="4"/>
      <c r="SV103" s="4"/>
      <c r="SW103" s="4"/>
      <c r="SX103" s="4"/>
      <c r="SY103" s="4"/>
      <c r="SZ103" s="4"/>
      <c r="TA103" s="4"/>
      <c r="TB103" s="4"/>
      <c r="TC103" s="4"/>
      <c r="TD103" s="4"/>
      <c r="TE103" s="4"/>
      <c r="TF103" s="4"/>
      <c r="TG103" s="4"/>
      <c r="TH103" s="4"/>
      <c r="TI103" s="4"/>
      <c r="TJ103" s="4"/>
      <c r="TK103" s="4"/>
      <c r="TL103" s="4"/>
      <c r="TM103" s="4"/>
      <c r="TN103" s="4"/>
      <c r="TO103" s="4"/>
      <c r="TP103" s="4"/>
      <c r="TQ103" s="4"/>
      <c r="TR103" s="4"/>
      <c r="TS103" s="4"/>
      <c r="TT103" s="4"/>
      <c r="TU103" s="4"/>
      <c r="TV103" s="4"/>
      <c r="TW103" s="4"/>
      <c r="TX103" s="4"/>
      <c r="TY103" s="4"/>
      <c r="TZ103" s="4"/>
      <c r="UA103" s="4"/>
      <c r="UB103" s="4"/>
      <c r="UC103" s="4"/>
      <c r="UD103" s="4"/>
      <c r="UE103" s="4"/>
      <c r="UF103" s="4"/>
      <c r="UG103" s="4"/>
      <c r="UH103" s="4"/>
      <c r="UI103" s="4"/>
      <c r="UJ103" s="4"/>
      <c r="UK103" s="4"/>
      <c r="UL103" s="4"/>
      <c r="UM103" s="4"/>
      <c r="UN103" s="4"/>
      <c r="UO103" s="4"/>
      <c r="UP103" s="4"/>
      <c r="UQ103" s="4"/>
      <c r="UR103" s="4"/>
      <c r="US103" s="4"/>
      <c r="UT103" s="4"/>
      <c r="UU103" s="4"/>
      <c r="UV103" s="4"/>
      <c r="UW103" s="4"/>
      <c r="UX103" s="4"/>
      <c r="UY103" s="4"/>
      <c r="UZ103" s="4"/>
      <c r="VA103" s="4"/>
      <c r="VB103" s="4"/>
      <c r="VC103" s="4"/>
      <c r="VD103" s="4"/>
      <c r="VE103" s="4"/>
      <c r="VF103" s="4"/>
      <c r="VG103" s="4"/>
      <c r="VH103" s="4"/>
      <c r="VI103" s="4"/>
      <c r="VJ103" s="4"/>
      <c r="VK103" s="4"/>
      <c r="VL103" s="4"/>
      <c r="VM103" s="4"/>
      <c r="VN103" s="4"/>
      <c r="VO103" s="4"/>
      <c r="VP103" s="4"/>
      <c r="VQ103" s="4"/>
      <c r="VR103" s="4"/>
      <c r="VS103" s="4"/>
      <c r="VT103" s="4"/>
      <c r="VU103" s="4"/>
      <c r="VV103" s="4"/>
      <c r="VW103" s="4"/>
      <c r="VX103" s="4"/>
      <c r="VY103" s="4"/>
      <c r="VZ103" s="4"/>
      <c r="WA103" s="4"/>
      <c r="WB103" s="4"/>
      <c r="WC103" s="4"/>
      <c r="WD103" s="4"/>
      <c r="WE103" s="4"/>
      <c r="WF103" s="4"/>
      <c r="WG103" s="4"/>
      <c r="WH103" s="4"/>
      <c r="WI103" s="4"/>
      <c r="WJ103" s="4"/>
      <c r="WK103" s="4"/>
      <c r="WL103" s="4"/>
      <c r="WM103" s="4"/>
      <c r="WN103" s="4"/>
      <c r="WO103" s="4"/>
      <c r="WP103" s="4"/>
      <c r="WQ103" s="4"/>
      <c r="WR103" s="4"/>
      <c r="WS103" s="4"/>
      <c r="WT103" s="4"/>
      <c r="WU103" s="4"/>
      <c r="WV103" s="4"/>
      <c r="WW103" s="4"/>
      <c r="WX103" s="4"/>
      <c r="WY103" s="4"/>
      <c r="WZ103" s="4"/>
      <c r="XA103" s="4"/>
      <c r="XB103" s="4"/>
      <c r="XC103" s="4"/>
      <c r="XD103" s="4"/>
      <c r="XE103" s="4"/>
      <c r="XF103" s="4"/>
      <c r="XG103" s="4"/>
      <c r="XH103" s="4"/>
      <c r="XI103" s="4"/>
      <c r="XJ103" s="4"/>
      <c r="XK103" s="4"/>
      <c r="XL103" s="4"/>
      <c r="XM103" s="4"/>
      <c r="XN103" s="4"/>
      <c r="XO103" s="4"/>
      <c r="XP103" s="4"/>
      <c r="XQ103" s="4"/>
      <c r="XR103" s="4"/>
      <c r="XS103" s="4"/>
      <c r="XT103" s="4"/>
      <c r="XU103" s="4"/>
      <c r="XV103" s="4"/>
      <c r="XW103" s="4"/>
      <c r="XX103" s="4"/>
      <c r="XY103" s="4"/>
      <c r="XZ103" s="4"/>
      <c r="YA103" s="4"/>
      <c r="YB103" s="4"/>
      <c r="YC103" s="4"/>
      <c r="YD103" s="4"/>
      <c r="YE103" s="4"/>
      <c r="YF103" s="4"/>
      <c r="YG103" s="4"/>
      <c r="YH103" s="4"/>
      <c r="YI103" s="4"/>
      <c r="YJ103" s="4"/>
      <c r="YK103" s="4"/>
      <c r="YL103" s="4"/>
      <c r="YM103" s="4"/>
      <c r="YN103" s="4"/>
      <c r="YO103" s="4"/>
      <c r="YP103" s="4"/>
      <c r="YQ103" s="4"/>
      <c r="YR103" s="4"/>
      <c r="YS103" s="4"/>
      <c r="YT103" s="4"/>
      <c r="YU103" s="4"/>
      <c r="YV103" s="4"/>
      <c r="YW103" s="4"/>
      <c r="YX103" s="4"/>
      <c r="YY103" s="4"/>
      <c r="YZ103" s="4"/>
      <c r="ZA103" s="4"/>
      <c r="ZB103" s="4"/>
      <c r="ZC103" s="4"/>
      <c r="ZD103" s="4"/>
      <c r="ZE103" s="4"/>
      <c r="ZF103" s="4"/>
      <c r="ZG103" s="4"/>
      <c r="ZH103" s="4"/>
      <c r="ZI103" s="4"/>
      <c r="ZJ103" s="4"/>
      <c r="ZK103" s="4"/>
      <c r="ZL103" s="4"/>
      <c r="ZM103" s="4"/>
      <c r="ZN103" s="4"/>
      <c r="ZO103" s="4"/>
      <c r="ZP103" s="4"/>
      <c r="ZQ103" s="4"/>
      <c r="ZR103" s="4"/>
      <c r="ZS103" s="4"/>
      <c r="ZT103" s="4"/>
      <c r="ZU103" s="4"/>
      <c r="ZV103" s="4"/>
      <c r="ZW103" s="4"/>
      <c r="ZX103" s="4"/>
      <c r="ZY103" s="4"/>
      <c r="ZZ103" s="4"/>
      <c r="AAA103" s="4"/>
      <c r="AAB103" s="4"/>
      <c r="AAC103" s="4"/>
      <c r="AAD103" s="4"/>
      <c r="AAE103" s="4"/>
      <c r="AAF103" s="4"/>
      <c r="AAG103" s="4"/>
      <c r="AAH103" s="4"/>
      <c r="AAI103" s="4"/>
      <c r="AAJ103" s="4"/>
      <c r="AAK103" s="4"/>
      <c r="AAL103" s="4"/>
      <c r="AAM103" s="4"/>
      <c r="AAN103" s="4"/>
      <c r="AAO103" s="4"/>
      <c r="AAP103" s="4"/>
      <c r="AAQ103" s="4"/>
      <c r="AAR103" s="4"/>
      <c r="AAS103" s="4"/>
      <c r="AAT103" s="4"/>
      <c r="AAU103" s="4"/>
      <c r="AAV103" s="4"/>
      <c r="AAW103" s="4"/>
      <c r="AAX103" s="4"/>
      <c r="AAY103" s="4"/>
      <c r="AAZ103" s="4"/>
      <c r="ABA103" s="4"/>
      <c r="ABB103" s="4"/>
      <c r="ABC103" s="4"/>
      <c r="ABD103" s="4"/>
      <c r="ABE103" s="4"/>
      <c r="ABF103" s="4"/>
      <c r="ABG103" s="4"/>
      <c r="ABH103" s="4"/>
      <c r="ABI103" s="4"/>
      <c r="ABJ103" s="4"/>
      <c r="ABK103" s="4"/>
      <c r="ABL103" s="4"/>
      <c r="ABM103" s="4"/>
      <c r="ABN103" s="4"/>
      <c r="ABO103" s="4"/>
      <c r="ABP103" s="4"/>
      <c r="ABQ103" s="4"/>
      <c r="ABR103" s="4"/>
      <c r="ABS103" s="4"/>
      <c r="ABT103" s="4"/>
      <c r="ABU103" s="4"/>
    </row>
    <row r="104" spans="1:749" s="13" customFormat="1" ht="15" customHeight="1" x14ac:dyDescent="0.2">
      <c r="A104" s="20" t="s">
        <v>667</v>
      </c>
      <c r="B104" s="21" t="s">
        <v>653</v>
      </c>
      <c r="C104" s="24" t="s">
        <v>73</v>
      </c>
      <c r="D104" s="21" t="s">
        <v>121</v>
      </c>
      <c r="E104" s="158">
        <f>IF($E$12&gt;0,1,0)</f>
        <v>0</v>
      </c>
      <c r="F104" s="194" t="s">
        <v>524</v>
      </c>
      <c r="G104" s="194">
        <v>18</v>
      </c>
      <c r="H104" s="162">
        <f>_xlfn.CEILING.MATH(G104*E104)</f>
        <v>0</v>
      </c>
      <c r="I104" s="97"/>
      <c r="J104" s="312"/>
      <c r="K104" s="14"/>
      <c r="L104" s="318"/>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c r="GK104" s="4"/>
      <c r="GL104" s="4"/>
      <c r="GM104" s="4"/>
      <c r="GN104" s="4"/>
      <c r="GO104" s="4"/>
      <c r="GP104" s="4"/>
      <c r="GQ104" s="4"/>
      <c r="GR104" s="4"/>
      <c r="GS104" s="4"/>
      <c r="GT104" s="4"/>
      <c r="GU104" s="4"/>
      <c r="GV104" s="4"/>
      <c r="GW104" s="4"/>
      <c r="GX104" s="4"/>
      <c r="GY104" s="4"/>
      <c r="GZ104" s="4"/>
      <c r="HA104" s="4"/>
      <c r="HB104" s="4"/>
      <c r="HC104" s="4"/>
      <c r="HD104" s="4"/>
      <c r="HE104" s="4"/>
      <c r="HF104" s="4"/>
      <c r="HG104" s="4"/>
      <c r="HH104" s="4"/>
      <c r="HI104" s="4"/>
      <c r="HJ104" s="4"/>
      <c r="HK104" s="4"/>
      <c r="HL104" s="4"/>
      <c r="HM104" s="4"/>
      <c r="HN104" s="4"/>
      <c r="HO104" s="4"/>
      <c r="HP104" s="4"/>
      <c r="HQ104" s="4"/>
      <c r="HR104" s="4"/>
      <c r="HS104" s="4"/>
      <c r="HT104" s="4"/>
      <c r="HU104" s="4"/>
      <c r="HV104" s="4"/>
      <c r="HW104" s="4"/>
      <c r="HX104" s="4"/>
      <c r="HY104" s="4"/>
      <c r="HZ104" s="4"/>
      <c r="IA104" s="4"/>
      <c r="IB104" s="4"/>
      <c r="IC104" s="4"/>
      <c r="ID104" s="4"/>
      <c r="IE104" s="4"/>
      <c r="IF104" s="4"/>
      <c r="IG104" s="4"/>
      <c r="IH104" s="4"/>
      <c r="II104" s="4"/>
      <c r="IJ104" s="4"/>
      <c r="IK104" s="4"/>
      <c r="IL104" s="4"/>
      <c r="IM104" s="4"/>
      <c r="IN104" s="4"/>
      <c r="IO104" s="4"/>
      <c r="IP104" s="4"/>
      <c r="IQ104" s="4"/>
      <c r="IR104" s="4"/>
      <c r="IS104" s="4"/>
      <c r="IT104" s="4"/>
      <c r="IU104" s="4"/>
      <c r="IV104" s="4"/>
      <c r="IW104" s="4"/>
      <c r="IX104" s="4"/>
      <c r="IY104" s="4"/>
      <c r="IZ104" s="4"/>
      <c r="JA104" s="4"/>
      <c r="JB104" s="4"/>
      <c r="JC104" s="4"/>
      <c r="JD104" s="4"/>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c r="LT104" s="4"/>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c r="NB104" s="4"/>
      <c r="NC104" s="4"/>
      <c r="ND104" s="4"/>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c r="OH104" s="4"/>
      <c r="OI104" s="4"/>
      <c r="OJ104" s="4"/>
      <c r="OK104" s="4"/>
      <c r="OL104" s="4"/>
      <c r="OM104" s="4"/>
      <c r="ON104" s="4"/>
      <c r="OO104" s="4"/>
      <c r="OP104" s="4"/>
      <c r="OQ104" s="4"/>
      <c r="OR104" s="4"/>
      <c r="OS104" s="4"/>
      <c r="OT104" s="4"/>
      <c r="OU104" s="4"/>
      <c r="OV104" s="4"/>
      <c r="OW104" s="4"/>
      <c r="OX104" s="4"/>
      <c r="OY104" s="4"/>
      <c r="OZ104" s="4"/>
      <c r="PA104" s="4"/>
      <c r="PB104" s="4"/>
      <c r="PC104" s="4"/>
      <c r="PD104" s="4"/>
      <c r="PE104" s="4"/>
      <c r="PF104" s="4"/>
      <c r="PG104" s="4"/>
      <c r="PH104" s="4"/>
      <c r="PI104" s="4"/>
      <c r="PJ104" s="4"/>
      <c r="PK104" s="4"/>
      <c r="PL104" s="4"/>
      <c r="PM104" s="4"/>
      <c r="PN104" s="4"/>
      <c r="PO104" s="4"/>
      <c r="PP104" s="4"/>
      <c r="PQ104" s="4"/>
      <c r="PR104" s="4"/>
      <c r="PS104" s="4"/>
      <c r="PT104" s="4"/>
      <c r="PU104" s="4"/>
      <c r="PV104" s="4"/>
      <c r="PW104" s="4"/>
      <c r="PX104" s="4"/>
      <c r="PY104" s="4"/>
      <c r="PZ104" s="4"/>
      <c r="QA104" s="4"/>
      <c r="QB104" s="4"/>
      <c r="QC104" s="4"/>
      <c r="QD104" s="4"/>
      <c r="QE104" s="4"/>
      <c r="QF104" s="4"/>
      <c r="QG104" s="4"/>
      <c r="QH104" s="4"/>
      <c r="QI104" s="4"/>
      <c r="QJ104" s="4"/>
      <c r="QK104" s="4"/>
      <c r="QL104" s="4"/>
      <c r="QM104" s="4"/>
      <c r="QN104" s="4"/>
      <c r="QO104" s="4"/>
      <c r="QP104" s="4"/>
      <c r="QQ104" s="4"/>
      <c r="QR104" s="4"/>
      <c r="QS104" s="4"/>
      <c r="QT104" s="4"/>
      <c r="QU104" s="4"/>
      <c r="QV104" s="4"/>
      <c r="QW104" s="4"/>
      <c r="QX104" s="4"/>
      <c r="QY104" s="4"/>
      <c r="QZ104" s="4"/>
      <c r="RA104" s="4"/>
      <c r="RB104" s="4"/>
      <c r="RC104" s="4"/>
      <c r="RD104" s="4"/>
      <c r="RE104" s="4"/>
      <c r="RF104" s="4"/>
      <c r="RG104" s="4"/>
      <c r="RH104" s="4"/>
      <c r="RI104" s="4"/>
      <c r="RJ104" s="4"/>
      <c r="RK104" s="4"/>
      <c r="RL104" s="4"/>
      <c r="RM104" s="4"/>
      <c r="RN104" s="4"/>
      <c r="RO104" s="4"/>
      <c r="RP104" s="4"/>
      <c r="RQ104" s="4"/>
      <c r="RR104" s="4"/>
      <c r="RS104" s="4"/>
      <c r="RT104" s="4"/>
      <c r="RU104" s="4"/>
      <c r="RV104" s="4"/>
      <c r="RW104" s="4"/>
      <c r="RX104" s="4"/>
      <c r="RY104" s="4"/>
      <c r="RZ104" s="4"/>
      <c r="SA104" s="4"/>
      <c r="SB104" s="4"/>
      <c r="SC104" s="4"/>
      <c r="SD104" s="4"/>
      <c r="SE104" s="4"/>
      <c r="SF104" s="4"/>
      <c r="SG104" s="4"/>
      <c r="SH104" s="4"/>
      <c r="SI104" s="4"/>
      <c r="SJ104" s="4"/>
      <c r="SK104" s="4"/>
      <c r="SL104" s="4"/>
      <c r="SM104" s="4"/>
      <c r="SN104" s="4"/>
      <c r="SO104" s="4"/>
      <c r="SP104" s="4"/>
      <c r="SQ104" s="4"/>
      <c r="SR104" s="4"/>
      <c r="SS104" s="4"/>
      <c r="ST104" s="4"/>
      <c r="SU104" s="4"/>
      <c r="SV104" s="4"/>
      <c r="SW104" s="4"/>
      <c r="SX104" s="4"/>
      <c r="SY104" s="4"/>
      <c r="SZ104" s="4"/>
      <c r="TA104" s="4"/>
      <c r="TB104" s="4"/>
      <c r="TC104" s="4"/>
      <c r="TD104" s="4"/>
      <c r="TE104" s="4"/>
      <c r="TF104" s="4"/>
      <c r="TG104" s="4"/>
      <c r="TH104" s="4"/>
      <c r="TI104" s="4"/>
      <c r="TJ104" s="4"/>
      <c r="TK104" s="4"/>
      <c r="TL104" s="4"/>
      <c r="TM104" s="4"/>
      <c r="TN104" s="4"/>
      <c r="TO104" s="4"/>
      <c r="TP104" s="4"/>
      <c r="TQ104" s="4"/>
      <c r="TR104" s="4"/>
      <c r="TS104" s="4"/>
      <c r="TT104" s="4"/>
      <c r="TU104" s="4"/>
      <c r="TV104" s="4"/>
      <c r="TW104" s="4"/>
      <c r="TX104" s="4"/>
      <c r="TY104" s="4"/>
      <c r="TZ104" s="4"/>
      <c r="UA104" s="4"/>
      <c r="UB104" s="4"/>
      <c r="UC104" s="4"/>
      <c r="UD104" s="4"/>
      <c r="UE104" s="4"/>
      <c r="UF104" s="4"/>
      <c r="UG104" s="4"/>
      <c r="UH104" s="4"/>
      <c r="UI104" s="4"/>
      <c r="UJ104" s="4"/>
      <c r="UK104" s="4"/>
      <c r="UL104" s="4"/>
      <c r="UM104" s="4"/>
      <c r="UN104" s="4"/>
      <c r="UO104" s="4"/>
      <c r="UP104" s="4"/>
      <c r="UQ104" s="4"/>
      <c r="UR104" s="4"/>
      <c r="US104" s="4"/>
      <c r="UT104" s="4"/>
      <c r="UU104" s="4"/>
      <c r="UV104" s="4"/>
      <c r="UW104" s="4"/>
      <c r="UX104" s="4"/>
      <c r="UY104" s="4"/>
      <c r="UZ104" s="4"/>
      <c r="VA104" s="4"/>
      <c r="VB104" s="4"/>
      <c r="VC104" s="4"/>
      <c r="VD104" s="4"/>
      <c r="VE104" s="4"/>
      <c r="VF104" s="4"/>
      <c r="VG104" s="4"/>
      <c r="VH104" s="4"/>
      <c r="VI104" s="4"/>
      <c r="VJ104" s="4"/>
      <c r="VK104" s="4"/>
      <c r="VL104" s="4"/>
      <c r="VM104" s="4"/>
      <c r="VN104" s="4"/>
      <c r="VO104" s="4"/>
      <c r="VP104" s="4"/>
      <c r="VQ104" s="4"/>
      <c r="VR104" s="4"/>
      <c r="VS104" s="4"/>
      <c r="VT104" s="4"/>
      <c r="VU104" s="4"/>
      <c r="VV104" s="4"/>
      <c r="VW104" s="4"/>
      <c r="VX104" s="4"/>
      <c r="VY104" s="4"/>
      <c r="VZ104" s="4"/>
      <c r="WA104" s="4"/>
      <c r="WB104" s="4"/>
      <c r="WC104" s="4"/>
      <c r="WD104" s="4"/>
      <c r="WE104" s="4"/>
      <c r="WF104" s="4"/>
      <c r="WG104" s="4"/>
      <c r="WH104" s="4"/>
      <c r="WI104" s="4"/>
      <c r="WJ104" s="4"/>
      <c r="WK104" s="4"/>
      <c r="WL104" s="4"/>
      <c r="WM104" s="4"/>
      <c r="WN104" s="4"/>
      <c r="WO104" s="4"/>
      <c r="WP104" s="4"/>
      <c r="WQ104" s="4"/>
      <c r="WR104" s="4"/>
      <c r="WS104" s="4"/>
      <c r="WT104" s="4"/>
      <c r="WU104" s="4"/>
      <c r="WV104" s="4"/>
      <c r="WW104" s="4"/>
      <c r="WX104" s="4"/>
      <c r="WY104" s="4"/>
      <c r="WZ104" s="4"/>
      <c r="XA104" s="4"/>
      <c r="XB104" s="4"/>
      <c r="XC104" s="4"/>
      <c r="XD104" s="4"/>
      <c r="XE104" s="4"/>
      <c r="XF104" s="4"/>
      <c r="XG104" s="4"/>
      <c r="XH104" s="4"/>
      <c r="XI104" s="4"/>
      <c r="XJ104" s="4"/>
      <c r="XK104" s="4"/>
      <c r="XL104" s="4"/>
      <c r="XM104" s="4"/>
      <c r="XN104" s="4"/>
      <c r="XO104" s="4"/>
      <c r="XP104" s="4"/>
      <c r="XQ104" s="4"/>
      <c r="XR104" s="4"/>
      <c r="XS104" s="4"/>
      <c r="XT104" s="4"/>
      <c r="XU104" s="4"/>
      <c r="XV104" s="4"/>
      <c r="XW104" s="4"/>
      <c r="XX104" s="4"/>
      <c r="XY104" s="4"/>
      <c r="XZ104" s="4"/>
      <c r="YA104" s="4"/>
      <c r="YB104" s="4"/>
      <c r="YC104" s="4"/>
      <c r="YD104" s="4"/>
      <c r="YE104" s="4"/>
      <c r="YF104" s="4"/>
      <c r="YG104" s="4"/>
      <c r="YH104" s="4"/>
      <c r="YI104" s="4"/>
      <c r="YJ104" s="4"/>
      <c r="YK104" s="4"/>
      <c r="YL104" s="4"/>
      <c r="YM104" s="4"/>
      <c r="YN104" s="4"/>
      <c r="YO104" s="4"/>
      <c r="YP104" s="4"/>
      <c r="YQ104" s="4"/>
      <c r="YR104" s="4"/>
      <c r="YS104" s="4"/>
      <c r="YT104" s="4"/>
      <c r="YU104" s="4"/>
      <c r="YV104" s="4"/>
      <c r="YW104" s="4"/>
      <c r="YX104" s="4"/>
      <c r="YY104" s="4"/>
      <c r="YZ104" s="4"/>
      <c r="ZA104" s="4"/>
      <c r="ZB104" s="4"/>
      <c r="ZC104" s="4"/>
      <c r="ZD104" s="4"/>
      <c r="ZE104" s="4"/>
      <c r="ZF104" s="4"/>
      <c r="ZG104" s="4"/>
      <c r="ZH104" s="4"/>
      <c r="ZI104" s="4"/>
      <c r="ZJ104" s="4"/>
      <c r="ZK104" s="4"/>
      <c r="ZL104" s="4"/>
      <c r="ZM104" s="4"/>
      <c r="ZN104" s="4"/>
      <c r="ZO104" s="4"/>
      <c r="ZP104" s="4"/>
      <c r="ZQ104" s="4"/>
      <c r="ZR104" s="4"/>
      <c r="ZS104" s="4"/>
      <c r="ZT104" s="4"/>
      <c r="ZU104" s="4"/>
      <c r="ZV104" s="4"/>
      <c r="ZW104" s="4"/>
      <c r="ZX104" s="4"/>
      <c r="ZY104" s="4"/>
      <c r="ZZ104" s="4"/>
      <c r="AAA104" s="4"/>
      <c r="AAB104" s="4"/>
      <c r="AAC104" s="4"/>
      <c r="AAD104" s="4"/>
      <c r="AAE104" s="4"/>
      <c r="AAF104" s="4"/>
      <c r="AAG104" s="4"/>
      <c r="AAH104" s="4"/>
      <c r="AAI104" s="4"/>
      <c r="AAJ104" s="4"/>
      <c r="AAK104" s="4"/>
      <c r="AAL104" s="4"/>
      <c r="AAM104" s="4"/>
      <c r="AAN104" s="4"/>
      <c r="AAO104" s="4"/>
      <c r="AAP104" s="4"/>
      <c r="AAQ104" s="4"/>
      <c r="AAR104" s="4"/>
      <c r="AAS104" s="4"/>
      <c r="AAT104" s="4"/>
      <c r="AAU104" s="4"/>
      <c r="AAV104" s="4"/>
      <c r="AAW104" s="4"/>
      <c r="AAX104" s="4"/>
      <c r="AAY104" s="4"/>
      <c r="AAZ104" s="4"/>
      <c r="ABA104" s="4"/>
      <c r="ABB104" s="4"/>
      <c r="ABC104" s="4"/>
      <c r="ABD104" s="4"/>
      <c r="ABE104" s="4"/>
      <c r="ABF104" s="4"/>
      <c r="ABG104" s="4"/>
      <c r="ABH104" s="4"/>
      <c r="ABI104" s="4"/>
      <c r="ABJ104" s="4"/>
      <c r="ABK104" s="4"/>
      <c r="ABL104" s="4"/>
      <c r="ABM104" s="4"/>
      <c r="ABN104" s="4"/>
      <c r="ABO104" s="4"/>
      <c r="ABP104" s="4"/>
      <c r="ABQ104" s="4"/>
      <c r="ABR104" s="4"/>
      <c r="ABS104" s="4"/>
      <c r="ABT104" s="4"/>
      <c r="ABU104" s="4"/>
    </row>
    <row r="105" spans="1:749" s="13" customFormat="1" ht="15" customHeight="1" x14ac:dyDescent="0.2">
      <c r="A105" s="20" t="s">
        <v>668</v>
      </c>
      <c r="B105" s="21" t="s">
        <v>913</v>
      </c>
      <c r="C105" s="24" t="s">
        <v>64</v>
      </c>
      <c r="D105" s="21" t="s">
        <v>121</v>
      </c>
      <c r="E105" s="158">
        <f>IF($E$12&gt;0,1,0)</f>
        <v>0</v>
      </c>
      <c r="F105" s="194" t="s">
        <v>524</v>
      </c>
      <c r="G105" s="194">
        <v>20</v>
      </c>
      <c r="H105" s="162">
        <f>_xlfn.CEILING.MATH(G105*E105)</f>
        <v>0</v>
      </c>
      <c r="I105" s="97"/>
      <c r="J105" s="312"/>
      <c r="K105" s="14"/>
      <c r="L105" s="318"/>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c r="JF105" s="4"/>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c r="KN105" s="4"/>
      <c r="KO105" s="4"/>
      <c r="KP105" s="4"/>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c r="OH105" s="4"/>
      <c r="OI105" s="4"/>
      <c r="OJ105" s="4"/>
      <c r="OK105" s="4"/>
      <c r="OL105" s="4"/>
      <c r="OM105" s="4"/>
      <c r="ON105" s="4"/>
      <c r="OO105" s="4"/>
      <c r="OP105" s="4"/>
      <c r="OQ105" s="4"/>
      <c r="OR105" s="4"/>
      <c r="OS105" s="4"/>
      <c r="OT105" s="4"/>
      <c r="OU105" s="4"/>
      <c r="OV105" s="4"/>
      <c r="OW105" s="4"/>
      <c r="OX105" s="4"/>
      <c r="OY105" s="4"/>
      <c r="OZ105" s="4"/>
      <c r="PA105" s="4"/>
      <c r="PB105" s="4"/>
      <c r="PC105" s="4"/>
      <c r="PD105" s="4"/>
      <c r="PE105" s="4"/>
      <c r="PF105" s="4"/>
      <c r="PG105" s="4"/>
      <c r="PH105" s="4"/>
      <c r="PI105" s="4"/>
      <c r="PJ105" s="4"/>
      <c r="PK105" s="4"/>
      <c r="PL105" s="4"/>
      <c r="PM105" s="4"/>
      <c r="PN105" s="4"/>
      <c r="PO105" s="4"/>
      <c r="PP105" s="4"/>
      <c r="PQ105" s="4"/>
      <c r="PR105" s="4"/>
      <c r="PS105" s="4"/>
      <c r="PT105" s="4"/>
      <c r="PU105" s="4"/>
      <c r="PV105" s="4"/>
      <c r="PW105" s="4"/>
      <c r="PX105" s="4"/>
      <c r="PY105" s="4"/>
      <c r="PZ105" s="4"/>
      <c r="QA105" s="4"/>
      <c r="QB105" s="4"/>
      <c r="QC105" s="4"/>
      <c r="QD105" s="4"/>
      <c r="QE105" s="4"/>
      <c r="QF105" s="4"/>
      <c r="QG105" s="4"/>
      <c r="QH105" s="4"/>
      <c r="QI105" s="4"/>
      <c r="QJ105" s="4"/>
      <c r="QK105" s="4"/>
      <c r="QL105" s="4"/>
      <c r="QM105" s="4"/>
      <c r="QN105" s="4"/>
      <c r="QO105" s="4"/>
      <c r="QP105" s="4"/>
      <c r="QQ105" s="4"/>
      <c r="QR105" s="4"/>
      <c r="QS105" s="4"/>
      <c r="QT105" s="4"/>
      <c r="QU105" s="4"/>
      <c r="QV105" s="4"/>
      <c r="QW105" s="4"/>
      <c r="QX105" s="4"/>
      <c r="QY105" s="4"/>
      <c r="QZ105" s="4"/>
      <c r="RA105" s="4"/>
      <c r="RB105" s="4"/>
      <c r="RC105" s="4"/>
      <c r="RD105" s="4"/>
      <c r="RE105" s="4"/>
      <c r="RF105" s="4"/>
      <c r="RG105" s="4"/>
      <c r="RH105" s="4"/>
      <c r="RI105" s="4"/>
      <c r="RJ105" s="4"/>
      <c r="RK105" s="4"/>
      <c r="RL105" s="4"/>
      <c r="RM105" s="4"/>
      <c r="RN105" s="4"/>
      <c r="RO105" s="4"/>
      <c r="RP105" s="4"/>
      <c r="RQ105" s="4"/>
      <c r="RR105" s="4"/>
      <c r="RS105" s="4"/>
      <c r="RT105" s="4"/>
      <c r="RU105" s="4"/>
      <c r="RV105" s="4"/>
      <c r="RW105" s="4"/>
      <c r="RX105" s="4"/>
      <c r="RY105" s="4"/>
      <c r="RZ105" s="4"/>
      <c r="SA105" s="4"/>
      <c r="SB105" s="4"/>
      <c r="SC105" s="4"/>
      <c r="SD105" s="4"/>
      <c r="SE105" s="4"/>
      <c r="SF105" s="4"/>
      <c r="SG105" s="4"/>
      <c r="SH105" s="4"/>
      <c r="SI105" s="4"/>
      <c r="SJ105" s="4"/>
      <c r="SK105" s="4"/>
      <c r="SL105" s="4"/>
      <c r="SM105" s="4"/>
      <c r="SN105" s="4"/>
      <c r="SO105" s="4"/>
      <c r="SP105" s="4"/>
      <c r="SQ105" s="4"/>
      <c r="SR105" s="4"/>
      <c r="SS105" s="4"/>
      <c r="ST105" s="4"/>
      <c r="SU105" s="4"/>
      <c r="SV105" s="4"/>
      <c r="SW105" s="4"/>
      <c r="SX105" s="4"/>
      <c r="SY105" s="4"/>
      <c r="SZ105" s="4"/>
      <c r="TA105" s="4"/>
      <c r="TB105" s="4"/>
      <c r="TC105" s="4"/>
      <c r="TD105" s="4"/>
      <c r="TE105" s="4"/>
      <c r="TF105" s="4"/>
      <c r="TG105" s="4"/>
      <c r="TH105" s="4"/>
      <c r="TI105" s="4"/>
      <c r="TJ105" s="4"/>
      <c r="TK105" s="4"/>
      <c r="TL105" s="4"/>
      <c r="TM105" s="4"/>
      <c r="TN105" s="4"/>
      <c r="TO105" s="4"/>
      <c r="TP105" s="4"/>
      <c r="TQ105" s="4"/>
      <c r="TR105" s="4"/>
      <c r="TS105" s="4"/>
      <c r="TT105" s="4"/>
      <c r="TU105" s="4"/>
      <c r="TV105" s="4"/>
      <c r="TW105" s="4"/>
      <c r="TX105" s="4"/>
      <c r="TY105" s="4"/>
      <c r="TZ105" s="4"/>
      <c r="UA105" s="4"/>
      <c r="UB105" s="4"/>
      <c r="UC105" s="4"/>
      <c r="UD105" s="4"/>
      <c r="UE105" s="4"/>
      <c r="UF105" s="4"/>
      <c r="UG105" s="4"/>
      <c r="UH105" s="4"/>
      <c r="UI105" s="4"/>
      <c r="UJ105" s="4"/>
      <c r="UK105" s="4"/>
      <c r="UL105" s="4"/>
      <c r="UM105" s="4"/>
      <c r="UN105" s="4"/>
      <c r="UO105" s="4"/>
      <c r="UP105" s="4"/>
      <c r="UQ105" s="4"/>
      <c r="UR105" s="4"/>
      <c r="US105" s="4"/>
      <c r="UT105" s="4"/>
      <c r="UU105" s="4"/>
      <c r="UV105" s="4"/>
      <c r="UW105" s="4"/>
      <c r="UX105" s="4"/>
      <c r="UY105" s="4"/>
      <c r="UZ105" s="4"/>
      <c r="VA105" s="4"/>
      <c r="VB105" s="4"/>
      <c r="VC105" s="4"/>
      <c r="VD105" s="4"/>
      <c r="VE105" s="4"/>
      <c r="VF105" s="4"/>
      <c r="VG105" s="4"/>
      <c r="VH105" s="4"/>
      <c r="VI105" s="4"/>
      <c r="VJ105" s="4"/>
      <c r="VK105" s="4"/>
      <c r="VL105" s="4"/>
      <c r="VM105" s="4"/>
      <c r="VN105" s="4"/>
      <c r="VO105" s="4"/>
      <c r="VP105" s="4"/>
      <c r="VQ105" s="4"/>
      <c r="VR105" s="4"/>
      <c r="VS105" s="4"/>
      <c r="VT105" s="4"/>
      <c r="VU105" s="4"/>
      <c r="VV105" s="4"/>
      <c r="VW105" s="4"/>
      <c r="VX105" s="4"/>
      <c r="VY105" s="4"/>
      <c r="VZ105" s="4"/>
      <c r="WA105" s="4"/>
      <c r="WB105" s="4"/>
      <c r="WC105" s="4"/>
      <c r="WD105" s="4"/>
      <c r="WE105" s="4"/>
      <c r="WF105" s="4"/>
      <c r="WG105" s="4"/>
      <c r="WH105" s="4"/>
      <c r="WI105" s="4"/>
      <c r="WJ105" s="4"/>
      <c r="WK105" s="4"/>
      <c r="WL105" s="4"/>
      <c r="WM105" s="4"/>
      <c r="WN105" s="4"/>
      <c r="WO105" s="4"/>
      <c r="WP105" s="4"/>
      <c r="WQ105" s="4"/>
      <c r="WR105" s="4"/>
      <c r="WS105" s="4"/>
      <c r="WT105" s="4"/>
      <c r="WU105" s="4"/>
      <c r="WV105" s="4"/>
      <c r="WW105" s="4"/>
      <c r="WX105" s="4"/>
      <c r="WY105" s="4"/>
      <c r="WZ105" s="4"/>
      <c r="XA105" s="4"/>
      <c r="XB105" s="4"/>
      <c r="XC105" s="4"/>
      <c r="XD105" s="4"/>
      <c r="XE105" s="4"/>
      <c r="XF105" s="4"/>
      <c r="XG105" s="4"/>
      <c r="XH105" s="4"/>
      <c r="XI105" s="4"/>
      <c r="XJ105" s="4"/>
      <c r="XK105" s="4"/>
      <c r="XL105" s="4"/>
      <c r="XM105" s="4"/>
      <c r="XN105" s="4"/>
      <c r="XO105" s="4"/>
      <c r="XP105" s="4"/>
      <c r="XQ105" s="4"/>
      <c r="XR105" s="4"/>
      <c r="XS105" s="4"/>
      <c r="XT105" s="4"/>
      <c r="XU105" s="4"/>
      <c r="XV105" s="4"/>
      <c r="XW105" s="4"/>
      <c r="XX105" s="4"/>
      <c r="XY105" s="4"/>
      <c r="XZ105" s="4"/>
      <c r="YA105" s="4"/>
      <c r="YB105" s="4"/>
      <c r="YC105" s="4"/>
      <c r="YD105" s="4"/>
      <c r="YE105" s="4"/>
      <c r="YF105" s="4"/>
      <c r="YG105" s="4"/>
      <c r="YH105" s="4"/>
      <c r="YI105" s="4"/>
      <c r="YJ105" s="4"/>
      <c r="YK105" s="4"/>
      <c r="YL105" s="4"/>
      <c r="YM105" s="4"/>
      <c r="YN105" s="4"/>
      <c r="YO105" s="4"/>
      <c r="YP105" s="4"/>
      <c r="YQ105" s="4"/>
      <c r="YR105" s="4"/>
      <c r="YS105" s="4"/>
      <c r="YT105" s="4"/>
      <c r="YU105" s="4"/>
      <c r="YV105" s="4"/>
      <c r="YW105" s="4"/>
      <c r="YX105" s="4"/>
      <c r="YY105" s="4"/>
      <c r="YZ105" s="4"/>
      <c r="ZA105" s="4"/>
      <c r="ZB105" s="4"/>
      <c r="ZC105" s="4"/>
      <c r="ZD105" s="4"/>
      <c r="ZE105" s="4"/>
      <c r="ZF105" s="4"/>
      <c r="ZG105" s="4"/>
      <c r="ZH105" s="4"/>
      <c r="ZI105" s="4"/>
      <c r="ZJ105" s="4"/>
      <c r="ZK105" s="4"/>
      <c r="ZL105" s="4"/>
      <c r="ZM105" s="4"/>
      <c r="ZN105" s="4"/>
      <c r="ZO105" s="4"/>
      <c r="ZP105" s="4"/>
      <c r="ZQ105" s="4"/>
      <c r="ZR105" s="4"/>
      <c r="ZS105" s="4"/>
      <c r="ZT105" s="4"/>
      <c r="ZU105" s="4"/>
      <c r="ZV105" s="4"/>
      <c r="ZW105" s="4"/>
      <c r="ZX105" s="4"/>
      <c r="ZY105" s="4"/>
      <c r="ZZ105" s="4"/>
      <c r="AAA105" s="4"/>
      <c r="AAB105" s="4"/>
      <c r="AAC105" s="4"/>
      <c r="AAD105" s="4"/>
      <c r="AAE105" s="4"/>
      <c r="AAF105" s="4"/>
      <c r="AAG105" s="4"/>
      <c r="AAH105" s="4"/>
      <c r="AAI105" s="4"/>
      <c r="AAJ105" s="4"/>
      <c r="AAK105" s="4"/>
      <c r="AAL105" s="4"/>
      <c r="AAM105" s="4"/>
      <c r="AAN105" s="4"/>
      <c r="AAO105" s="4"/>
      <c r="AAP105" s="4"/>
      <c r="AAQ105" s="4"/>
      <c r="AAR105" s="4"/>
      <c r="AAS105" s="4"/>
      <c r="AAT105" s="4"/>
      <c r="AAU105" s="4"/>
      <c r="AAV105" s="4"/>
      <c r="AAW105" s="4"/>
      <c r="AAX105" s="4"/>
      <c r="AAY105" s="4"/>
      <c r="AAZ105" s="4"/>
      <c r="ABA105" s="4"/>
      <c r="ABB105" s="4"/>
      <c r="ABC105" s="4"/>
      <c r="ABD105" s="4"/>
      <c r="ABE105" s="4"/>
      <c r="ABF105" s="4"/>
      <c r="ABG105" s="4"/>
      <c r="ABH105" s="4"/>
      <c r="ABI105" s="4"/>
      <c r="ABJ105" s="4"/>
      <c r="ABK105" s="4"/>
      <c r="ABL105" s="4"/>
      <c r="ABM105" s="4"/>
      <c r="ABN105" s="4"/>
      <c r="ABO105" s="4"/>
      <c r="ABP105" s="4"/>
      <c r="ABQ105" s="4"/>
      <c r="ABR105" s="4"/>
      <c r="ABS105" s="4"/>
      <c r="ABT105" s="4"/>
      <c r="ABU105" s="4"/>
    </row>
    <row r="106" spans="1:749" s="13" customFormat="1" ht="15" customHeight="1" x14ac:dyDescent="0.2">
      <c r="A106" s="20" t="s">
        <v>669</v>
      </c>
      <c r="B106" s="21" t="s">
        <v>915</v>
      </c>
      <c r="C106" s="24" t="s">
        <v>71</v>
      </c>
      <c r="D106" s="21" t="s">
        <v>121</v>
      </c>
      <c r="E106" s="158">
        <f>_xlfn.CEILING.MATH(E16+E19+E20)</f>
        <v>0</v>
      </c>
      <c r="F106" s="194">
        <v>2.5</v>
      </c>
      <c r="G106" s="194" t="s">
        <v>524</v>
      </c>
      <c r="H106" s="162">
        <f>_xlfn.CEILING.MATH(F106*E106)</f>
        <v>0</v>
      </c>
      <c r="I106" s="97"/>
      <c r="J106" s="312"/>
      <c r="K106" s="14"/>
      <c r="L106" s="318"/>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c r="GK106" s="4"/>
      <c r="GL106" s="4"/>
      <c r="GM106" s="4"/>
      <c r="GN106" s="4"/>
      <c r="GO106" s="4"/>
      <c r="GP106" s="4"/>
      <c r="GQ106" s="4"/>
      <c r="GR106" s="4"/>
      <c r="GS106" s="4"/>
      <c r="GT106" s="4"/>
      <c r="GU106" s="4"/>
      <c r="GV106" s="4"/>
      <c r="GW106" s="4"/>
      <c r="GX106" s="4"/>
      <c r="GY106" s="4"/>
      <c r="GZ106" s="4"/>
      <c r="HA106" s="4"/>
      <c r="HB106" s="4"/>
      <c r="HC106" s="4"/>
      <c r="HD106" s="4"/>
      <c r="HE106" s="4"/>
      <c r="HF106" s="4"/>
      <c r="HG106" s="4"/>
      <c r="HH106" s="4"/>
      <c r="HI106" s="4"/>
      <c r="HJ106" s="4"/>
      <c r="HK106" s="4"/>
      <c r="HL106" s="4"/>
      <c r="HM106" s="4"/>
      <c r="HN106" s="4"/>
      <c r="HO106" s="4"/>
      <c r="HP106" s="4"/>
      <c r="HQ106" s="4"/>
      <c r="HR106" s="4"/>
      <c r="HS106" s="4"/>
      <c r="HT106" s="4"/>
      <c r="HU106" s="4"/>
      <c r="HV106" s="4"/>
      <c r="HW106" s="4"/>
      <c r="HX106" s="4"/>
      <c r="HY106" s="4"/>
      <c r="HZ106" s="4"/>
      <c r="IA106" s="4"/>
      <c r="IB106" s="4"/>
      <c r="IC106" s="4"/>
      <c r="ID106" s="4"/>
      <c r="IE106" s="4"/>
      <c r="IF106" s="4"/>
      <c r="IG106" s="4"/>
      <c r="IH106" s="4"/>
      <c r="II106" s="4"/>
      <c r="IJ106" s="4"/>
      <c r="IK106" s="4"/>
      <c r="IL106" s="4"/>
      <c r="IM106" s="4"/>
      <c r="IN106" s="4"/>
      <c r="IO106" s="4"/>
      <c r="IP106" s="4"/>
      <c r="IQ106" s="4"/>
      <c r="IR106" s="4"/>
      <c r="IS106" s="4"/>
      <c r="IT106" s="4"/>
      <c r="IU106" s="4"/>
      <c r="IV106" s="4"/>
      <c r="IW106" s="4"/>
      <c r="IX106" s="4"/>
      <c r="IY106" s="4"/>
      <c r="IZ106" s="4"/>
      <c r="JA106" s="4"/>
      <c r="JB106" s="4"/>
      <c r="JC106" s="4"/>
      <c r="JD106" s="4"/>
      <c r="JE106" s="4"/>
      <c r="JF106" s="4"/>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c r="KN106" s="4"/>
      <c r="KO106" s="4"/>
      <c r="KP106" s="4"/>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c r="LT106" s="4"/>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c r="NB106" s="4"/>
      <c r="NC106" s="4"/>
      <c r="ND106" s="4"/>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c r="OH106" s="4"/>
      <c r="OI106" s="4"/>
      <c r="OJ106" s="4"/>
      <c r="OK106" s="4"/>
      <c r="OL106" s="4"/>
      <c r="OM106" s="4"/>
      <c r="ON106" s="4"/>
      <c r="OO106" s="4"/>
      <c r="OP106" s="4"/>
      <c r="OQ106" s="4"/>
      <c r="OR106" s="4"/>
      <c r="OS106" s="4"/>
      <c r="OT106" s="4"/>
      <c r="OU106" s="4"/>
      <c r="OV106" s="4"/>
      <c r="OW106" s="4"/>
      <c r="OX106" s="4"/>
      <c r="OY106" s="4"/>
      <c r="OZ106" s="4"/>
      <c r="PA106" s="4"/>
      <c r="PB106" s="4"/>
      <c r="PC106" s="4"/>
      <c r="PD106" s="4"/>
      <c r="PE106" s="4"/>
      <c r="PF106" s="4"/>
      <c r="PG106" s="4"/>
      <c r="PH106" s="4"/>
      <c r="PI106" s="4"/>
      <c r="PJ106" s="4"/>
      <c r="PK106" s="4"/>
      <c r="PL106" s="4"/>
      <c r="PM106" s="4"/>
      <c r="PN106" s="4"/>
      <c r="PO106" s="4"/>
      <c r="PP106" s="4"/>
      <c r="PQ106" s="4"/>
      <c r="PR106" s="4"/>
      <c r="PS106" s="4"/>
      <c r="PT106" s="4"/>
      <c r="PU106" s="4"/>
      <c r="PV106" s="4"/>
      <c r="PW106" s="4"/>
      <c r="PX106" s="4"/>
      <c r="PY106" s="4"/>
      <c r="PZ106" s="4"/>
      <c r="QA106" s="4"/>
      <c r="QB106" s="4"/>
      <c r="QC106" s="4"/>
      <c r="QD106" s="4"/>
      <c r="QE106" s="4"/>
      <c r="QF106" s="4"/>
      <c r="QG106" s="4"/>
      <c r="QH106" s="4"/>
      <c r="QI106" s="4"/>
      <c r="QJ106" s="4"/>
      <c r="QK106" s="4"/>
      <c r="QL106" s="4"/>
      <c r="QM106" s="4"/>
      <c r="QN106" s="4"/>
      <c r="QO106" s="4"/>
      <c r="QP106" s="4"/>
      <c r="QQ106" s="4"/>
      <c r="QR106" s="4"/>
      <c r="QS106" s="4"/>
      <c r="QT106" s="4"/>
      <c r="QU106" s="4"/>
      <c r="QV106" s="4"/>
      <c r="QW106" s="4"/>
      <c r="QX106" s="4"/>
      <c r="QY106" s="4"/>
      <c r="QZ106" s="4"/>
      <c r="RA106" s="4"/>
      <c r="RB106" s="4"/>
      <c r="RC106" s="4"/>
      <c r="RD106" s="4"/>
      <c r="RE106" s="4"/>
      <c r="RF106" s="4"/>
      <c r="RG106" s="4"/>
      <c r="RH106" s="4"/>
      <c r="RI106" s="4"/>
      <c r="RJ106" s="4"/>
      <c r="RK106" s="4"/>
      <c r="RL106" s="4"/>
      <c r="RM106" s="4"/>
      <c r="RN106" s="4"/>
      <c r="RO106" s="4"/>
      <c r="RP106" s="4"/>
      <c r="RQ106" s="4"/>
      <c r="RR106" s="4"/>
      <c r="RS106" s="4"/>
      <c r="RT106" s="4"/>
      <c r="RU106" s="4"/>
      <c r="RV106" s="4"/>
      <c r="RW106" s="4"/>
      <c r="RX106" s="4"/>
      <c r="RY106" s="4"/>
      <c r="RZ106" s="4"/>
      <c r="SA106" s="4"/>
      <c r="SB106" s="4"/>
      <c r="SC106" s="4"/>
      <c r="SD106" s="4"/>
      <c r="SE106" s="4"/>
      <c r="SF106" s="4"/>
      <c r="SG106" s="4"/>
      <c r="SH106" s="4"/>
      <c r="SI106" s="4"/>
      <c r="SJ106" s="4"/>
      <c r="SK106" s="4"/>
      <c r="SL106" s="4"/>
      <c r="SM106" s="4"/>
      <c r="SN106" s="4"/>
      <c r="SO106" s="4"/>
      <c r="SP106" s="4"/>
      <c r="SQ106" s="4"/>
      <c r="SR106" s="4"/>
      <c r="SS106" s="4"/>
      <c r="ST106" s="4"/>
      <c r="SU106" s="4"/>
      <c r="SV106" s="4"/>
      <c r="SW106" s="4"/>
      <c r="SX106" s="4"/>
      <c r="SY106" s="4"/>
      <c r="SZ106" s="4"/>
      <c r="TA106" s="4"/>
      <c r="TB106" s="4"/>
      <c r="TC106" s="4"/>
      <c r="TD106" s="4"/>
      <c r="TE106" s="4"/>
      <c r="TF106" s="4"/>
      <c r="TG106" s="4"/>
      <c r="TH106" s="4"/>
      <c r="TI106" s="4"/>
      <c r="TJ106" s="4"/>
      <c r="TK106" s="4"/>
      <c r="TL106" s="4"/>
      <c r="TM106" s="4"/>
      <c r="TN106" s="4"/>
      <c r="TO106" s="4"/>
      <c r="TP106" s="4"/>
      <c r="TQ106" s="4"/>
      <c r="TR106" s="4"/>
      <c r="TS106" s="4"/>
      <c r="TT106" s="4"/>
      <c r="TU106" s="4"/>
      <c r="TV106" s="4"/>
      <c r="TW106" s="4"/>
      <c r="TX106" s="4"/>
      <c r="TY106" s="4"/>
      <c r="TZ106" s="4"/>
      <c r="UA106" s="4"/>
      <c r="UB106" s="4"/>
      <c r="UC106" s="4"/>
      <c r="UD106" s="4"/>
      <c r="UE106" s="4"/>
      <c r="UF106" s="4"/>
      <c r="UG106" s="4"/>
      <c r="UH106" s="4"/>
      <c r="UI106" s="4"/>
      <c r="UJ106" s="4"/>
      <c r="UK106" s="4"/>
      <c r="UL106" s="4"/>
      <c r="UM106" s="4"/>
      <c r="UN106" s="4"/>
      <c r="UO106" s="4"/>
      <c r="UP106" s="4"/>
      <c r="UQ106" s="4"/>
      <c r="UR106" s="4"/>
      <c r="US106" s="4"/>
      <c r="UT106" s="4"/>
      <c r="UU106" s="4"/>
      <c r="UV106" s="4"/>
      <c r="UW106" s="4"/>
      <c r="UX106" s="4"/>
      <c r="UY106" s="4"/>
      <c r="UZ106" s="4"/>
      <c r="VA106" s="4"/>
      <c r="VB106" s="4"/>
      <c r="VC106" s="4"/>
      <c r="VD106" s="4"/>
      <c r="VE106" s="4"/>
      <c r="VF106" s="4"/>
      <c r="VG106" s="4"/>
      <c r="VH106" s="4"/>
      <c r="VI106" s="4"/>
      <c r="VJ106" s="4"/>
      <c r="VK106" s="4"/>
      <c r="VL106" s="4"/>
      <c r="VM106" s="4"/>
      <c r="VN106" s="4"/>
      <c r="VO106" s="4"/>
      <c r="VP106" s="4"/>
      <c r="VQ106" s="4"/>
      <c r="VR106" s="4"/>
      <c r="VS106" s="4"/>
      <c r="VT106" s="4"/>
      <c r="VU106" s="4"/>
      <c r="VV106" s="4"/>
      <c r="VW106" s="4"/>
      <c r="VX106" s="4"/>
      <c r="VY106" s="4"/>
      <c r="VZ106" s="4"/>
      <c r="WA106" s="4"/>
      <c r="WB106" s="4"/>
      <c r="WC106" s="4"/>
      <c r="WD106" s="4"/>
      <c r="WE106" s="4"/>
      <c r="WF106" s="4"/>
      <c r="WG106" s="4"/>
      <c r="WH106" s="4"/>
      <c r="WI106" s="4"/>
      <c r="WJ106" s="4"/>
      <c r="WK106" s="4"/>
      <c r="WL106" s="4"/>
      <c r="WM106" s="4"/>
      <c r="WN106" s="4"/>
      <c r="WO106" s="4"/>
      <c r="WP106" s="4"/>
      <c r="WQ106" s="4"/>
      <c r="WR106" s="4"/>
      <c r="WS106" s="4"/>
      <c r="WT106" s="4"/>
      <c r="WU106" s="4"/>
      <c r="WV106" s="4"/>
      <c r="WW106" s="4"/>
      <c r="WX106" s="4"/>
      <c r="WY106" s="4"/>
      <c r="WZ106" s="4"/>
      <c r="XA106" s="4"/>
      <c r="XB106" s="4"/>
      <c r="XC106" s="4"/>
      <c r="XD106" s="4"/>
      <c r="XE106" s="4"/>
      <c r="XF106" s="4"/>
      <c r="XG106" s="4"/>
      <c r="XH106" s="4"/>
      <c r="XI106" s="4"/>
      <c r="XJ106" s="4"/>
      <c r="XK106" s="4"/>
      <c r="XL106" s="4"/>
      <c r="XM106" s="4"/>
      <c r="XN106" s="4"/>
      <c r="XO106" s="4"/>
      <c r="XP106" s="4"/>
      <c r="XQ106" s="4"/>
      <c r="XR106" s="4"/>
      <c r="XS106" s="4"/>
      <c r="XT106" s="4"/>
      <c r="XU106" s="4"/>
      <c r="XV106" s="4"/>
      <c r="XW106" s="4"/>
      <c r="XX106" s="4"/>
      <c r="XY106" s="4"/>
      <c r="XZ106" s="4"/>
      <c r="YA106" s="4"/>
      <c r="YB106" s="4"/>
      <c r="YC106" s="4"/>
      <c r="YD106" s="4"/>
      <c r="YE106" s="4"/>
      <c r="YF106" s="4"/>
      <c r="YG106" s="4"/>
      <c r="YH106" s="4"/>
      <c r="YI106" s="4"/>
      <c r="YJ106" s="4"/>
      <c r="YK106" s="4"/>
      <c r="YL106" s="4"/>
      <c r="YM106" s="4"/>
      <c r="YN106" s="4"/>
      <c r="YO106" s="4"/>
      <c r="YP106" s="4"/>
      <c r="YQ106" s="4"/>
      <c r="YR106" s="4"/>
      <c r="YS106" s="4"/>
      <c r="YT106" s="4"/>
      <c r="YU106" s="4"/>
      <c r="YV106" s="4"/>
      <c r="YW106" s="4"/>
      <c r="YX106" s="4"/>
      <c r="YY106" s="4"/>
      <c r="YZ106" s="4"/>
      <c r="ZA106" s="4"/>
      <c r="ZB106" s="4"/>
      <c r="ZC106" s="4"/>
      <c r="ZD106" s="4"/>
      <c r="ZE106" s="4"/>
      <c r="ZF106" s="4"/>
      <c r="ZG106" s="4"/>
      <c r="ZH106" s="4"/>
      <c r="ZI106" s="4"/>
      <c r="ZJ106" s="4"/>
      <c r="ZK106" s="4"/>
      <c r="ZL106" s="4"/>
      <c r="ZM106" s="4"/>
      <c r="ZN106" s="4"/>
      <c r="ZO106" s="4"/>
      <c r="ZP106" s="4"/>
      <c r="ZQ106" s="4"/>
      <c r="ZR106" s="4"/>
      <c r="ZS106" s="4"/>
      <c r="ZT106" s="4"/>
      <c r="ZU106" s="4"/>
      <c r="ZV106" s="4"/>
      <c r="ZW106" s="4"/>
      <c r="ZX106" s="4"/>
      <c r="ZY106" s="4"/>
      <c r="ZZ106" s="4"/>
      <c r="AAA106" s="4"/>
      <c r="AAB106" s="4"/>
      <c r="AAC106" s="4"/>
      <c r="AAD106" s="4"/>
      <c r="AAE106" s="4"/>
      <c r="AAF106" s="4"/>
      <c r="AAG106" s="4"/>
      <c r="AAH106" s="4"/>
      <c r="AAI106" s="4"/>
      <c r="AAJ106" s="4"/>
      <c r="AAK106" s="4"/>
      <c r="AAL106" s="4"/>
      <c r="AAM106" s="4"/>
      <c r="AAN106" s="4"/>
      <c r="AAO106" s="4"/>
      <c r="AAP106" s="4"/>
      <c r="AAQ106" s="4"/>
      <c r="AAR106" s="4"/>
      <c r="AAS106" s="4"/>
      <c r="AAT106" s="4"/>
      <c r="AAU106" s="4"/>
      <c r="AAV106" s="4"/>
      <c r="AAW106" s="4"/>
      <c r="AAX106" s="4"/>
      <c r="AAY106" s="4"/>
      <c r="AAZ106" s="4"/>
      <c r="ABA106" s="4"/>
      <c r="ABB106" s="4"/>
      <c r="ABC106" s="4"/>
      <c r="ABD106" s="4"/>
      <c r="ABE106" s="4"/>
      <c r="ABF106" s="4"/>
      <c r="ABG106" s="4"/>
      <c r="ABH106" s="4"/>
      <c r="ABI106" s="4"/>
      <c r="ABJ106" s="4"/>
      <c r="ABK106" s="4"/>
      <c r="ABL106" s="4"/>
      <c r="ABM106" s="4"/>
      <c r="ABN106" s="4"/>
      <c r="ABO106" s="4"/>
      <c r="ABP106" s="4"/>
      <c r="ABQ106" s="4"/>
      <c r="ABR106" s="4"/>
      <c r="ABS106" s="4"/>
      <c r="ABT106" s="4"/>
      <c r="ABU106" s="4"/>
    </row>
    <row r="107" spans="1:749" s="13" customFormat="1" ht="15" customHeight="1" x14ac:dyDescent="0.2">
      <c r="A107" s="20" t="s">
        <v>1165</v>
      </c>
      <c r="B107" s="21" t="s">
        <v>655</v>
      </c>
      <c r="C107" s="24" t="s">
        <v>71</v>
      </c>
      <c r="D107" s="21" t="s">
        <v>121</v>
      </c>
      <c r="E107" s="158">
        <f>IF($E$12&gt;0,2,0)</f>
        <v>0</v>
      </c>
      <c r="F107" s="194">
        <v>5</v>
      </c>
      <c r="G107" s="194" t="s">
        <v>524</v>
      </c>
      <c r="H107" s="162">
        <f>_xlfn.CEILING.MATH(F107*E107)</f>
        <v>0</v>
      </c>
      <c r="I107" s="97"/>
      <c r="J107" s="312"/>
      <c r="K107" s="14"/>
      <c r="L107" s="318"/>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c r="GK107" s="4"/>
      <c r="GL107" s="4"/>
      <c r="GM107" s="4"/>
      <c r="GN107" s="4"/>
      <c r="GO107" s="4"/>
      <c r="GP107" s="4"/>
      <c r="GQ107" s="4"/>
      <c r="GR107" s="4"/>
      <c r="GS107" s="4"/>
      <c r="GT107" s="4"/>
      <c r="GU107" s="4"/>
      <c r="GV107" s="4"/>
      <c r="GW107" s="4"/>
      <c r="GX107" s="4"/>
      <c r="GY107" s="4"/>
      <c r="GZ107" s="4"/>
      <c r="HA107" s="4"/>
      <c r="HB107" s="4"/>
      <c r="HC107" s="4"/>
      <c r="HD107" s="4"/>
      <c r="HE107" s="4"/>
      <c r="HF107" s="4"/>
      <c r="HG107" s="4"/>
      <c r="HH107" s="4"/>
      <c r="HI107" s="4"/>
      <c r="HJ107" s="4"/>
      <c r="HK107" s="4"/>
      <c r="HL107" s="4"/>
      <c r="HM107" s="4"/>
      <c r="HN107" s="4"/>
      <c r="HO107" s="4"/>
      <c r="HP107" s="4"/>
      <c r="HQ107" s="4"/>
      <c r="HR107" s="4"/>
      <c r="HS107" s="4"/>
      <c r="HT107" s="4"/>
      <c r="HU107" s="4"/>
      <c r="HV107" s="4"/>
      <c r="HW107" s="4"/>
      <c r="HX107" s="4"/>
      <c r="HY107" s="4"/>
      <c r="HZ107" s="4"/>
      <c r="IA107" s="4"/>
      <c r="IB107" s="4"/>
      <c r="IC107" s="4"/>
      <c r="ID107" s="4"/>
      <c r="IE107" s="4"/>
      <c r="IF107" s="4"/>
      <c r="IG107" s="4"/>
      <c r="IH107" s="4"/>
      <c r="II107" s="4"/>
      <c r="IJ107" s="4"/>
      <c r="IK107" s="4"/>
      <c r="IL107" s="4"/>
      <c r="IM107" s="4"/>
      <c r="IN107" s="4"/>
      <c r="IO107" s="4"/>
      <c r="IP107" s="4"/>
      <c r="IQ107" s="4"/>
      <c r="IR107" s="4"/>
      <c r="IS107" s="4"/>
      <c r="IT107" s="4"/>
      <c r="IU107" s="4"/>
      <c r="IV107" s="4"/>
      <c r="IW107" s="4"/>
      <c r="IX107" s="4"/>
      <c r="IY107" s="4"/>
      <c r="IZ107" s="4"/>
      <c r="JA107" s="4"/>
      <c r="JB107" s="4"/>
      <c r="JC107" s="4"/>
      <c r="JD107" s="4"/>
      <c r="JE107" s="4"/>
      <c r="JF107" s="4"/>
      <c r="JG107" s="4"/>
      <c r="JH107" s="4"/>
      <c r="JI107" s="4"/>
      <c r="JJ107" s="4"/>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c r="LT107" s="4"/>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c r="OH107" s="4"/>
      <c r="OI107" s="4"/>
      <c r="OJ107" s="4"/>
      <c r="OK107" s="4"/>
      <c r="OL107" s="4"/>
      <c r="OM107" s="4"/>
      <c r="ON107" s="4"/>
      <c r="OO107" s="4"/>
      <c r="OP107" s="4"/>
      <c r="OQ107" s="4"/>
      <c r="OR107" s="4"/>
      <c r="OS107" s="4"/>
      <c r="OT107" s="4"/>
      <c r="OU107" s="4"/>
      <c r="OV107" s="4"/>
      <c r="OW107" s="4"/>
      <c r="OX107" s="4"/>
      <c r="OY107" s="4"/>
      <c r="OZ107" s="4"/>
      <c r="PA107" s="4"/>
      <c r="PB107" s="4"/>
      <c r="PC107" s="4"/>
      <c r="PD107" s="4"/>
      <c r="PE107" s="4"/>
      <c r="PF107" s="4"/>
      <c r="PG107" s="4"/>
      <c r="PH107" s="4"/>
      <c r="PI107" s="4"/>
      <c r="PJ107" s="4"/>
      <c r="PK107" s="4"/>
      <c r="PL107" s="4"/>
      <c r="PM107" s="4"/>
      <c r="PN107" s="4"/>
      <c r="PO107" s="4"/>
      <c r="PP107" s="4"/>
      <c r="PQ107" s="4"/>
      <c r="PR107" s="4"/>
      <c r="PS107" s="4"/>
      <c r="PT107" s="4"/>
      <c r="PU107" s="4"/>
      <c r="PV107" s="4"/>
      <c r="PW107" s="4"/>
      <c r="PX107" s="4"/>
      <c r="PY107" s="4"/>
      <c r="PZ107" s="4"/>
      <c r="QA107" s="4"/>
      <c r="QB107" s="4"/>
      <c r="QC107" s="4"/>
      <c r="QD107" s="4"/>
      <c r="QE107" s="4"/>
      <c r="QF107" s="4"/>
      <c r="QG107" s="4"/>
      <c r="QH107" s="4"/>
      <c r="QI107" s="4"/>
      <c r="QJ107" s="4"/>
      <c r="QK107" s="4"/>
      <c r="QL107" s="4"/>
      <c r="QM107" s="4"/>
      <c r="QN107" s="4"/>
      <c r="QO107" s="4"/>
      <c r="QP107" s="4"/>
      <c r="QQ107" s="4"/>
      <c r="QR107" s="4"/>
      <c r="QS107" s="4"/>
      <c r="QT107" s="4"/>
      <c r="QU107" s="4"/>
      <c r="QV107" s="4"/>
      <c r="QW107" s="4"/>
      <c r="QX107" s="4"/>
      <c r="QY107" s="4"/>
      <c r="QZ107" s="4"/>
      <c r="RA107" s="4"/>
      <c r="RB107" s="4"/>
      <c r="RC107" s="4"/>
      <c r="RD107" s="4"/>
      <c r="RE107" s="4"/>
      <c r="RF107" s="4"/>
      <c r="RG107" s="4"/>
      <c r="RH107" s="4"/>
      <c r="RI107" s="4"/>
      <c r="RJ107" s="4"/>
      <c r="RK107" s="4"/>
      <c r="RL107" s="4"/>
      <c r="RM107" s="4"/>
      <c r="RN107" s="4"/>
      <c r="RO107" s="4"/>
      <c r="RP107" s="4"/>
      <c r="RQ107" s="4"/>
      <c r="RR107" s="4"/>
      <c r="RS107" s="4"/>
      <c r="RT107" s="4"/>
      <c r="RU107" s="4"/>
      <c r="RV107" s="4"/>
      <c r="RW107" s="4"/>
      <c r="RX107" s="4"/>
      <c r="RY107" s="4"/>
      <c r="RZ107" s="4"/>
      <c r="SA107" s="4"/>
      <c r="SB107" s="4"/>
      <c r="SC107" s="4"/>
      <c r="SD107" s="4"/>
      <c r="SE107" s="4"/>
      <c r="SF107" s="4"/>
      <c r="SG107" s="4"/>
      <c r="SH107" s="4"/>
      <c r="SI107" s="4"/>
      <c r="SJ107" s="4"/>
      <c r="SK107" s="4"/>
      <c r="SL107" s="4"/>
      <c r="SM107" s="4"/>
      <c r="SN107" s="4"/>
      <c r="SO107" s="4"/>
      <c r="SP107" s="4"/>
      <c r="SQ107" s="4"/>
      <c r="SR107" s="4"/>
      <c r="SS107" s="4"/>
      <c r="ST107" s="4"/>
      <c r="SU107" s="4"/>
      <c r="SV107" s="4"/>
      <c r="SW107" s="4"/>
      <c r="SX107" s="4"/>
      <c r="SY107" s="4"/>
      <c r="SZ107" s="4"/>
      <c r="TA107" s="4"/>
      <c r="TB107" s="4"/>
      <c r="TC107" s="4"/>
      <c r="TD107" s="4"/>
      <c r="TE107" s="4"/>
      <c r="TF107" s="4"/>
      <c r="TG107" s="4"/>
      <c r="TH107" s="4"/>
      <c r="TI107" s="4"/>
      <c r="TJ107" s="4"/>
      <c r="TK107" s="4"/>
      <c r="TL107" s="4"/>
      <c r="TM107" s="4"/>
      <c r="TN107" s="4"/>
      <c r="TO107" s="4"/>
      <c r="TP107" s="4"/>
      <c r="TQ107" s="4"/>
      <c r="TR107" s="4"/>
      <c r="TS107" s="4"/>
      <c r="TT107" s="4"/>
      <c r="TU107" s="4"/>
      <c r="TV107" s="4"/>
      <c r="TW107" s="4"/>
      <c r="TX107" s="4"/>
      <c r="TY107" s="4"/>
      <c r="TZ107" s="4"/>
      <c r="UA107" s="4"/>
      <c r="UB107" s="4"/>
      <c r="UC107" s="4"/>
      <c r="UD107" s="4"/>
      <c r="UE107" s="4"/>
      <c r="UF107" s="4"/>
      <c r="UG107" s="4"/>
      <c r="UH107" s="4"/>
      <c r="UI107" s="4"/>
      <c r="UJ107" s="4"/>
      <c r="UK107" s="4"/>
      <c r="UL107" s="4"/>
      <c r="UM107" s="4"/>
      <c r="UN107" s="4"/>
      <c r="UO107" s="4"/>
      <c r="UP107" s="4"/>
      <c r="UQ107" s="4"/>
      <c r="UR107" s="4"/>
      <c r="US107" s="4"/>
      <c r="UT107" s="4"/>
      <c r="UU107" s="4"/>
      <c r="UV107" s="4"/>
      <c r="UW107" s="4"/>
      <c r="UX107" s="4"/>
      <c r="UY107" s="4"/>
      <c r="UZ107" s="4"/>
      <c r="VA107" s="4"/>
      <c r="VB107" s="4"/>
      <c r="VC107" s="4"/>
      <c r="VD107" s="4"/>
      <c r="VE107" s="4"/>
      <c r="VF107" s="4"/>
      <c r="VG107" s="4"/>
      <c r="VH107" s="4"/>
      <c r="VI107" s="4"/>
      <c r="VJ107" s="4"/>
      <c r="VK107" s="4"/>
      <c r="VL107" s="4"/>
      <c r="VM107" s="4"/>
      <c r="VN107" s="4"/>
      <c r="VO107" s="4"/>
      <c r="VP107" s="4"/>
      <c r="VQ107" s="4"/>
      <c r="VR107" s="4"/>
      <c r="VS107" s="4"/>
      <c r="VT107" s="4"/>
      <c r="VU107" s="4"/>
      <c r="VV107" s="4"/>
      <c r="VW107" s="4"/>
      <c r="VX107" s="4"/>
      <c r="VY107" s="4"/>
      <c r="VZ107" s="4"/>
      <c r="WA107" s="4"/>
      <c r="WB107" s="4"/>
      <c r="WC107" s="4"/>
      <c r="WD107" s="4"/>
      <c r="WE107" s="4"/>
      <c r="WF107" s="4"/>
      <c r="WG107" s="4"/>
      <c r="WH107" s="4"/>
      <c r="WI107" s="4"/>
      <c r="WJ107" s="4"/>
      <c r="WK107" s="4"/>
      <c r="WL107" s="4"/>
      <c r="WM107" s="4"/>
      <c r="WN107" s="4"/>
      <c r="WO107" s="4"/>
      <c r="WP107" s="4"/>
      <c r="WQ107" s="4"/>
      <c r="WR107" s="4"/>
      <c r="WS107" s="4"/>
      <c r="WT107" s="4"/>
      <c r="WU107" s="4"/>
      <c r="WV107" s="4"/>
      <c r="WW107" s="4"/>
      <c r="WX107" s="4"/>
      <c r="WY107" s="4"/>
      <c r="WZ107" s="4"/>
      <c r="XA107" s="4"/>
      <c r="XB107" s="4"/>
      <c r="XC107" s="4"/>
      <c r="XD107" s="4"/>
      <c r="XE107" s="4"/>
      <c r="XF107" s="4"/>
      <c r="XG107" s="4"/>
      <c r="XH107" s="4"/>
      <c r="XI107" s="4"/>
      <c r="XJ107" s="4"/>
      <c r="XK107" s="4"/>
      <c r="XL107" s="4"/>
      <c r="XM107" s="4"/>
      <c r="XN107" s="4"/>
      <c r="XO107" s="4"/>
      <c r="XP107" s="4"/>
      <c r="XQ107" s="4"/>
      <c r="XR107" s="4"/>
      <c r="XS107" s="4"/>
      <c r="XT107" s="4"/>
      <c r="XU107" s="4"/>
      <c r="XV107" s="4"/>
      <c r="XW107" s="4"/>
      <c r="XX107" s="4"/>
      <c r="XY107" s="4"/>
      <c r="XZ107" s="4"/>
      <c r="YA107" s="4"/>
      <c r="YB107" s="4"/>
      <c r="YC107" s="4"/>
      <c r="YD107" s="4"/>
      <c r="YE107" s="4"/>
      <c r="YF107" s="4"/>
      <c r="YG107" s="4"/>
      <c r="YH107" s="4"/>
      <c r="YI107" s="4"/>
      <c r="YJ107" s="4"/>
      <c r="YK107" s="4"/>
      <c r="YL107" s="4"/>
      <c r="YM107" s="4"/>
      <c r="YN107" s="4"/>
      <c r="YO107" s="4"/>
      <c r="YP107" s="4"/>
      <c r="YQ107" s="4"/>
      <c r="YR107" s="4"/>
      <c r="YS107" s="4"/>
      <c r="YT107" s="4"/>
      <c r="YU107" s="4"/>
      <c r="YV107" s="4"/>
      <c r="YW107" s="4"/>
      <c r="YX107" s="4"/>
      <c r="YY107" s="4"/>
      <c r="YZ107" s="4"/>
      <c r="ZA107" s="4"/>
      <c r="ZB107" s="4"/>
      <c r="ZC107" s="4"/>
      <c r="ZD107" s="4"/>
      <c r="ZE107" s="4"/>
      <c r="ZF107" s="4"/>
      <c r="ZG107" s="4"/>
      <c r="ZH107" s="4"/>
      <c r="ZI107" s="4"/>
      <c r="ZJ107" s="4"/>
      <c r="ZK107" s="4"/>
      <c r="ZL107" s="4"/>
      <c r="ZM107" s="4"/>
      <c r="ZN107" s="4"/>
      <c r="ZO107" s="4"/>
      <c r="ZP107" s="4"/>
      <c r="ZQ107" s="4"/>
      <c r="ZR107" s="4"/>
      <c r="ZS107" s="4"/>
      <c r="ZT107" s="4"/>
      <c r="ZU107" s="4"/>
      <c r="ZV107" s="4"/>
      <c r="ZW107" s="4"/>
      <c r="ZX107" s="4"/>
      <c r="ZY107" s="4"/>
      <c r="ZZ107" s="4"/>
      <c r="AAA107" s="4"/>
      <c r="AAB107" s="4"/>
      <c r="AAC107" s="4"/>
      <c r="AAD107" s="4"/>
      <c r="AAE107" s="4"/>
      <c r="AAF107" s="4"/>
      <c r="AAG107" s="4"/>
      <c r="AAH107" s="4"/>
      <c r="AAI107" s="4"/>
      <c r="AAJ107" s="4"/>
      <c r="AAK107" s="4"/>
      <c r="AAL107" s="4"/>
      <c r="AAM107" s="4"/>
      <c r="AAN107" s="4"/>
      <c r="AAO107" s="4"/>
      <c r="AAP107" s="4"/>
      <c r="AAQ107" s="4"/>
      <c r="AAR107" s="4"/>
      <c r="AAS107" s="4"/>
      <c r="AAT107" s="4"/>
      <c r="AAU107" s="4"/>
      <c r="AAV107" s="4"/>
      <c r="AAW107" s="4"/>
      <c r="AAX107" s="4"/>
      <c r="AAY107" s="4"/>
      <c r="AAZ107" s="4"/>
      <c r="ABA107" s="4"/>
      <c r="ABB107" s="4"/>
      <c r="ABC107" s="4"/>
      <c r="ABD107" s="4"/>
      <c r="ABE107" s="4"/>
      <c r="ABF107" s="4"/>
      <c r="ABG107" s="4"/>
      <c r="ABH107" s="4"/>
      <c r="ABI107" s="4"/>
      <c r="ABJ107" s="4"/>
      <c r="ABK107" s="4"/>
      <c r="ABL107" s="4"/>
      <c r="ABM107" s="4"/>
      <c r="ABN107" s="4"/>
      <c r="ABO107" s="4"/>
      <c r="ABP107" s="4"/>
      <c r="ABQ107" s="4"/>
      <c r="ABR107" s="4"/>
      <c r="ABS107" s="4"/>
      <c r="ABT107" s="4"/>
      <c r="ABU107" s="4"/>
    </row>
    <row r="108" spans="1:749" s="13" customFormat="1" ht="15" customHeight="1" collapsed="1" x14ac:dyDescent="0.2">
      <c r="A108" s="4"/>
      <c r="B108" s="4"/>
      <c r="C108" s="4"/>
      <c r="D108" s="4"/>
      <c r="E108" s="161"/>
      <c r="F108" s="189"/>
      <c r="G108" s="189"/>
      <c r="H108" s="173"/>
      <c r="I108" s="225"/>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c r="GK108" s="4"/>
      <c r="GL108" s="4"/>
      <c r="GM108" s="4"/>
      <c r="GN108" s="4"/>
      <c r="GO108" s="4"/>
      <c r="GP108" s="4"/>
      <c r="GQ108" s="4"/>
      <c r="GR108" s="4"/>
      <c r="GS108" s="4"/>
      <c r="GT108" s="4"/>
      <c r="GU108" s="4"/>
      <c r="GV108" s="4"/>
      <c r="GW108" s="4"/>
      <c r="GX108" s="4"/>
      <c r="GY108" s="4"/>
      <c r="GZ108" s="4"/>
      <c r="HA108" s="4"/>
      <c r="HB108" s="4"/>
      <c r="HC108" s="4"/>
      <c r="HD108" s="4"/>
      <c r="HE108" s="4"/>
      <c r="HF108" s="4"/>
      <c r="HG108" s="4"/>
      <c r="HH108" s="4"/>
      <c r="HI108" s="4"/>
      <c r="HJ108" s="4"/>
      <c r="HK108" s="4"/>
      <c r="HL108" s="4"/>
      <c r="HM108" s="4"/>
      <c r="HN108" s="4"/>
      <c r="HO108" s="4"/>
      <c r="HP108" s="4"/>
      <c r="HQ108" s="4"/>
      <c r="HR108" s="4"/>
      <c r="HS108" s="4"/>
      <c r="HT108" s="4"/>
      <c r="HU108" s="4"/>
      <c r="HV108" s="4"/>
      <c r="HW108" s="4"/>
      <c r="HX108" s="4"/>
      <c r="HY108" s="4"/>
      <c r="HZ108" s="4"/>
      <c r="IA108" s="4"/>
      <c r="IB108" s="4"/>
      <c r="IC108" s="4"/>
      <c r="ID108" s="4"/>
      <c r="IE108" s="4"/>
      <c r="IF108" s="4"/>
      <c r="IG108" s="4"/>
      <c r="IH108" s="4"/>
      <c r="II108" s="4"/>
      <c r="IJ108" s="4"/>
      <c r="IK108" s="4"/>
      <c r="IL108" s="4"/>
      <c r="IM108" s="4"/>
      <c r="IN108" s="4"/>
      <c r="IO108" s="4"/>
      <c r="IP108" s="4"/>
      <c r="IQ108" s="4"/>
      <c r="IR108" s="4"/>
      <c r="IS108" s="4"/>
      <c r="IT108" s="4"/>
      <c r="IU108" s="4"/>
      <c r="IV108" s="4"/>
      <c r="IW108" s="4"/>
      <c r="IX108" s="4"/>
      <c r="IY108" s="4"/>
      <c r="IZ108" s="4"/>
      <c r="JA108" s="4"/>
      <c r="JB108" s="4"/>
      <c r="JC108" s="4"/>
      <c r="JD108" s="4"/>
      <c r="JE108" s="4"/>
      <c r="JF108" s="4"/>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c r="LT108" s="4"/>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c r="OH108" s="4"/>
      <c r="OI108" s="4"/>
      <c r="OJ108" s="4"/>
      <c r="OK108" s="4"/>
      <c r="OL108" s="4"/>
      <c r="OM108" s="4"/>
      <c r="ON108" s="4"/>
      <c r="OO108" s="4"/>
      <c r="OP108" s="4"/>
      <c r="OQ108" s="4"/>
      <c r="OR108" s="4"/>
      <c r="OS108" s="4"/>
      <c r="OT108" s="4"/>
      <c r="OU108" s="4"/>
      <c r="OV108" s="4"/>
      <c r="OW108" s="4"/>
      <c r="OX108" s="4"/>
      <c r="OY108" s="4"/>
      <c r="OZ108" s="4"/>
      <c r="PA108" s="4"/>
      <c r="PB108" s="4"/>
      <c r="PC108" s="4"/>
      <c r="PD108" s="4"/>
      <c r="PE108" s="4"/>
      <c r="PF108" s="4"/>
      <c r="PG108" s="4"/>
      <c r="PH108" s="4"/>
      <c r="PI108" s="4"/>
      <c r="PJ108" s="4"/>
      <c r="PK108" s="4"/>
      <c r="PL108" s="4"/>
      <c r="PM108" s="4"/>
      <c r="PN108" s="4"/>
      <c r="PO108" s="4"/>
      <c r="PP108" s="4"/>
      <c r="PQ108" s="4"/>
      <c r="PR108" s="4"/>
      <c r="PS108" s="4"/>
      <c r="PT108" s="4"/>
      <c r="PU108" s="4"/>
      <c r="PV108" s="4"/>
      <c r="PW108" s="4"/>
      <c r="PX108" s="4"/>
      <c r="PY108" s="4"/>
      <c r="PZ108" s="4"/>
      <c r="QA108" s="4"/>
      <c r="QB108" s="4"/>
      <c r="QC108" s="4"/>
      <c r="QD108" s="4"/>
      <c r="QE108" s="4"/>
      <c r="QF108" s="4"/>
      <c r="QG108" s="4"/>
      <c r="QH108" s="4"/>
      <c r="QI108" s="4"/>
      <c r="QJ108" s="4"/>
      <c r="QK108" s="4"/>
      <c r="QL108" s="4"/>
      <c r="QM108" s="4"/>
      <c r="QN108" s="4"/>
      <c r="QO108" s="4"/>
      <c r="QP108" s="4"/>
      <c r="QQ108" s="4"/>
      <c r="QR108" s="4"/>
      <c r="QS108" s="4"/>
      <c r="QT108" s="4"/>
      <c r="QU108" s="4"/>
      <c r="QV108" s="4"/>
      <c r="QW108" s="4"/>
      <c r="QX108" s="4"/>
      <c r="QY108" s="4"/>
      <c r="QZ108" s="4"/>
      <c r="RA108" s="4"/>
      <c r="RB108" s="4"/>
      <c r="RC108" s="4"/>
      <c r="RD108" s="4"/>
      <c r="RE108" s="4"/>
      <c r="RF108" s="4"/>
      <c r="RG108" s="4"/>
      <c r="RH108" s="4"/>
      <c r="RI108" s="4"/>
      <c r="RJ108" s="4"/>
      <c r="RK108" s="4"/>
      <c r="RL108" s="4"/>
      <c r="RM108" s="4"/>
      <c r="RN108" s="4"/>
      <c r="RO108" s="4"/>
      <c r="RP108" s="4"/>
      <c r="RQ108" s="4"/>
      <c r="RR108" s="4"/>
      <c r="RS108" s="4"/>
      <c r="RT108" s="4"/>
      <c r="RU108" s="4"/>
      <c r="RV108" s="4"/>
      <c r="RW108" s="4"/>
      <c r="RX108" s="4"/>
      <c r="RY108" s="4"/>
      <c r="RZ108" s="4"/>
      <c r="SA108" s="4"/>
      <c r="SB108" s="4"/>
      <c r="SC108" s="4"/>
      <c r="SD108" s="4"/>
      <c r="SE108" s="4"/>
      <c r="SF108" s="4"/>
      <c r="SG108" s="4"/>
      <c r="SH108" s="4"/>
      <c r="SI108" s="4"/>
      <c r="SJ108" s="4"/>
      <c r="SK108" s="4"/>
      <c r="SL108" s="4"/>
      <c r="SM108" s="4"/>
      <c r="SN108" s="4"/>
      <c r="SO108" s="4"/>
      <c r="SP108" s="4"/>
      <c r="SQ108" s="4"/>
      <c r="SR108" s="4"/>
      <c r="SS108" s="4"/>
      <c r="ST108" s="4"/>
      <c r="SU108" s="4"/>
      <c r="SV108" s="4"/>
      <c r="SW108" s="4"/>
      <c r="SX108" s="4"/>
      <c r="SY108" s="4"/>
      <c r="SZ108" s="4"/>
      <c r="TA108" s="4"/>
      <c r="TB108" s="4"/>
      <c r="TC108" s="4"/>
      <c r="TD108" s="4"/>
      <c r="TE108" s="4"/>
      <c r="TF108" s="4"/>
      <c r="TG108" s="4"/>
      <c r="TH108" s="4"/>
      <c r="TI108" s="4"/>
      <c r="TJ108" s="4"/>
      <c r="TK108" s="4"/>
      <c r="TL108" s="4"/>
      <c r="TM108" s="4"/>
      <c r="TN108" s="4"/>
      <c r="TO108" s="4"/>
      <c r="TP108" s="4"/>
      <c r="TQ108" s="4"/>
      <c r="TR108" s="4"/>
      <c r="TS108" s="4"/>
      <c r="TT108" s="4"/>
      <c r="TU108" s="4"/>
      <c r="TV108" s="4"/>
      <c r="TW108" s="4"/>
      <c r="TX108" s="4"/>
      <c r="TY108" s="4"/>
      <c r="TZ108" s="4"/>
      <c r="UA108" s="4"/>
      <c r="UB108" s="4"/>
      <c r="UC108" s="4"/>
      <c r="UD108" s="4"/>
      <c r="UE108" s="4"/>
      <c r="UF108" s="4"/>
      <c r="UG108" s="4"/>
      <c r="UH108" s="4"/>
      <c r="UI108" s="4"/>
      <c r="UJ108" s="4"/>
      <c r="UK108" s="4"/>
      <c r="UL108" s="4"/>
      <c r="UM108" s="4"/>
      <c r="UN108" s="4"/>
      <c r="UO108" s="4"/>
      <c r="UP108" s="4"/>
      <c r="UQ108" s="4"/>
      <c r="UR108" s="4"/>
      <c r="US108" s="4"/>
      <c r="UT108" s="4"/>
      <c r="UU108" s="4"/>
      <c r="UV108" s="4"/>
      <c r="UW108" s="4"/>
      <c r="UX108" s="4"/>
      <c r="UY108" s="4"/>
      <c r="UZ108" s="4"/>
      <c r="VA108" s="4"/>
      <c r="VB108" s="4"/>
      <c r="VC108" s="4"/>
      <c r="VD108" s="4"/>
      <c r="VE108" s="4"/>
      <c r="VF108" s="4"/>
      <c r="VG108" s="4"/>
      <c r="VH108" s="4"/>
      <c r="VI108" s="4"/>
      <c r="VJ108" s="4"/>
      <c r="VK108" s="4"/>
      <c r="VL108" s="4"/>
      <c r="VM108" s="4"/>
      <c r="VN108" s="4"/>
      <c r="VO108" s="4"/>
      <c r="VP108" s="4"/>
      <c r="VQ108" s="4"/>
      <c r="VR108" s="4"/>
      <c r="VS108" s="4"/>
      <c r="VT108" s="4"/>
      <c r="VU108" s="4"/>
      <c r="VV108" s="4"/>
      <c r="VW108" s="4"/>
      <c r="VX108" s="4"/>
      <c r="VY108" s="4"/>
      <c r="VZ108" s="4"/>
      <c r="WA108" s="4"/>
      <c r="WB108" s="4"/>
      <c r="WC108" s="4"/>
      <c r="WD108" s="4"/>
      <c r="WE108" s="4"/>
      <c r="WF108" s="4"/>
      <c r="WG108" s="4"/>
      <c r="WH108" s="4"/>
      <c r="WI108" s="4"/>
      <c r="WJ108" s="4"/>
      <c r="WK108" s="4"/>
      <c r="WL108" s="4"/>
      <c r="WM108" s="4"/>
      <c r="WN108" s="4"/>
      <c r="WO108" s="4"/>
      <c r="WP108" s="4"/>
      <c r="WQ108" s="4"/>
      <c r="WR108" s="4"/>
      <c r="WS108" s="4"/>
      <c r="WT108" s="4"/>
      <c r="WU108" s="4"/>
      <c r="WV108" s="4"/>
      <c r="WW108" s="4"/>
      <c r="WX108" s="4"/>
      <c r="WY108" s="4"/>
      <c r="WZ108" s="4"/>
      <c r="XA108" s="4"/>
      <c r="XB108" s="4"/>
      <c r="XC108" s="4"/>
      <c r="XD108" s="4"/>
      <c r="XE108" s="4"/>
      <c r="XF108" s="4"/>
      <c r="XG108" s="4"/>
      <c r="XH108" s="4"/>
      <c r="XI108" s="4"/>
      <c r="XJ108" s="4"/>
      <c r="XK108" s="4"/>
      <c r="XL108" s="4"/>
      <c r="XM108" s="4"/>
      <c r="XN108" s="4"/>
      <c r="XO108" s="4"/>
      <c r="XP108" s="4"/>
      <c r="XQ108" s="4"/>
      <c r="XR108" s="4"/>
      <c r="XS108" s="4"/>
      <c r="XT108" s="4"/>
      <c r="XU108" s="4"/>
      <c r="XV108" s="4"/>
      <c r="XW108" s="4"/>
      <c r="XX108" s="4"/>
      <c r="XY108" s="4"/>
      <c r="XZ108" s="4"/>
      <c r="YA108" s="4"/>
      <c r="YB108" s="4"/>
      <c r="YC108" s="4"/>
      <c r="YD108" s="4"/>
      <c r="YE108" s="4"/>
      <c r="YF108" s="4"/>
      <c r="YG108" s="4"/>
      <c r="YH108" s="4"/>
      <c r="YI108" s="4"/>
      <c r="YJ108" s="4"/>
      <c r="YK108" s="4"/>
      <c r="YL108" s="4"/>
      <c r="YM108" s="4"/>
      <c r="YN108" s="4"/>
      <c r="YO108" s="4"/>
      <c r="YP108" s="4"/>
      <c r="YQ108" s="4"/>
      <c r="YR108" s="4"/>
      <c r="YS108" s="4"/>
      <c r="YT108" s="4"/>
      <c r="YU108" s="4"/>
      <c r="YV108" s="4"/>
      <c r="YW108" s="4"/>
      <c r="YX108" s="4"/>
      <c r="YY108" s="4"/>
      <c r="YZ108" s="4"/>
      <c r="ZA108" s="4"/>
      <c r="ZB108" s="4"/>
      <c r="ZC108" s="4"/>
      <c r="ZD108" s="4"/>
      <c r="ZE108" s="4"/>
      <c r="ZF108" s="4"/>
      <c r="ZG108" s="4"/>
      <c r="ZH108" s="4"/>
      <c r="ZI108" s="4"/>
      <c r="ZJ108" s="4"/>
      <c r="ZK108" s="4"/>
      <c r="ZL108" s="4"/>
      <c r="ZM108" s="4"/>
      <c r="ZN108" s="4"/>
      <c r="ZO108" s="4"/>
      <c r="ZP108" s="4"/>
      <c r="ZQ108" s="4"/>
      <c r="ZR108" s="4"/>
      <c r="ZS108" s="4"/>
      <c r="ZT108" s="4"/>
      <c r="ZU108" s="4"/>
      <c r="ZV108" s="4"/>
      <c r="ZW108" s="4"/>
      <c r="ZX108" s="4"/>
      <c r="ZY108" s="4"/>
      <c r="ZZ108" s="4"/>
      <c r="AAA108" s="4"/>
      <c r="AAB108" s="4"/>
      <c r="AAC108" s="4"/>
      <c r="AAD108" s="4"/>
      <c r="AAE108" s="4"/>
      <c r="AAF108" s="4"/>
      <c r="AAG108" s="4"/>
      <c r="AAH108" s="4"/>
      <c r="AAI108" s="4"/>
      <c r="AAJ108" s="4"/>
      <c r="AAK108" s="4"/>
      <c r="AAL108" s="4"/>
      <c r="AAM108" s="4"/>
      <c r="AAN108" s="4"/>
      <c r="AAO108" s="4"/>
      <c r="AAP108" s="4"/>
      <c r="AAQ108" s="4"/>
      <c r="AAR108" s="4"/>
      <c r="AAS108" s="4"/>
      <c r="AAT108" s="4"/>
      <c r="AAU108" s="4"/>
      <c r="AAV108" s="4"/>
      <c r="AAW108" s="4"/>
      <c r="AAX108" s="4"/>
      <c r="AAY108" s="4"/>
      <c r="AAZ108" s="4"/>
      <c r="ABA108" s="4"/>
      <c r="ABB108" s="4"/>
      <c r="ABC108" s="4"/>
      <c r="ABD108" s="4"/>
      <c r="ABE108" s="4"/>
      <c r="ABF108" s="4"/>
      <c r="ABG108" s="4"/>
      <c r="ABH108" s="4"/>
      <c r="ABI108" s="4"/>
      <c r="ABJ108" s="4"/>
      <c r="ABK108" s="4"/>
      <c r="ABL108" s="4"/>
      <c r="ABM108" s="4"/>
      <c r="ABN108" s="4"/>
      <c r="ABO108" s="4"/>
      <c r="ABP108" s="4"/>
      <c r="ABQ108" s="4"/>
      <c r="ABR108" s="4"/>
      <c r="ABS108" s="4"/>
      <c r="ABT108" s="4"/>
      <c r="ABU108" s="4"/>
    </row>
    <row r="109" spans="1:749" s="13" customFormat="1" ht="15" customHeight="1" x14ac:dyDescent="0.2">
      <c r="A109" s="19" t="s">
        <v>273</v>
      </c>
      <c r="B109" s="19" t="s">
        <v>33</v>
      </c>
      <c r="C109" s="4"/>
      <c r="D109" s="4"/>
      <c r="E109" s="161"/>
      <c r="F109" s="189"/>
      <c r="G109" s="189"/>
      <c r="H109" s="173"/>
      <c r="I109" s="225"/>
      <c r="J109" s="312"/>
      <c r="K109" s="312"/>
      <c r="L109" s="313"/>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c r="GK109" s="4"/>
      <c r="GL109" s="4"/>
      <c r="GM109" s="4"/>
      <c r="GN109" s="4"/>
      <c r="GO109" s="4"/>
      <c r="GP109" s="4"/>
      <c r="GQ109" s="4"/>
      <c r="GR109" s="4"/>
      <c r="GS109" s="4"/>
      <c r="GT109" s="4"/>
      <c r="GU109" s="4"/>
      <c r="GV109" s="4"/>
      <c r="GW109" s="4"/>
      <c r="GX109" s="4"/>
      <c r="GY109" s="4"/>
      <c r="GZ109" s="4"/>
      <c r="HA109" s="4"/>
      <c r="HB109" s="4"/>
      <c r="HC109" s="4"/>
      <c r="HD109" s="4"/>
      <c r="HE109" s="4"/>
      <c r="HF109" s="4"/>
      <c r="HG109" s="4"/>
      <c r="HH109" s="4"/>
      <c r="HI109" s="4"/>
      <c r="HJ109" s="4"/>
      <c r="HK109" s="4"/>
      <c r="HL109" s="4"/>
      <c r="HM109" s="4"/>
      <c r="HN109" s="4"/>
      <c r="HO109" s="4"/>
      <c r="HP109" s="4"/>
      <c r="HQ109" s="4"/>
      <c r="HR109" s="4"/>
      <c r="HS109" s="4"/>
      <c r="HT109" s="4"/>
      <c r="HU109" s="4"/>
      <c r="HV109" s="4"/>
      <c r="HW109" s="4"/>
      <c r="HX109" s="4"/>
      <c r="HY109" s="4"/>
      <c r="HZ109" s="4"/>
      <c r="IA109" s="4"/>
      <c r="IB109" s="4"/>
      <c r="IC109" s="4"/>
      <c r="ID109" s="4"/>
      <c r="IE109" s="4"/>
      <c r="IF109" s="4"/>
      <c r="IG109" s="4"/>
      <c r="IH109" s="4"/>
      <c r="II109" s="4"/>
      <c r="IJ109" s="4"/>
      <c r="IK109" s="4"/>
      <c r="IL109" s="4"/>
      <c r="IM109" s="4"/>
      <c r="IN109" s="4"/>
      <c r="IO109" s="4"/>
      <c r="IP109" s="4"/>
      <c r="IQ109" s="4"/>
      <c r="IR109" s="4"/>
      <c r="IS109" s="4"/>
      <c r="IT109" s="4"/>
      <c r="IU109" s="4"/>
      <c r="IV109" s="4"/>
      <c r="IW109" s="4"/>
      <c r="IX109" s="4"/>
      <c r="IY109" s="4"/>
      <c r="IZ109" s="4"/>
      <c r="JA109" s="4"/>
      <c r="JB109" s="4"/>
      <c r="JC109" s="4"/>
      <c r="JD109" s="4"/>
      <c r="JE109" s="4"/>
      <c r="JF109" s="4"/>
      <c r="JG109" s="4"/>
      <c r="JH109" s="4"/>
      <c r="JI109" s="4"/>
      <c r="JJ109" s="4"/>
      <c r="JK109" s="4"/>
      <c r="JL109" s="4"/>
      <c r="JM109" s="4"/>
      <c r="JN109" s="4"/>
      <c r="JO109" s="4"/>
      <c r="JP109" s="4"/>
      <c r="JQ109" s="4"/>
      <c r="JR109" s="4"/>
      <c r="JS109" s="4"/>
      <c r="JT109" s="4"/>
      <c r="JU109" s="4"/>
      <c r="JV109" s="4"/>
      <c r="JW109" s="4"/>
      <c r="JX109" s="4"/>
      <c r="JY109" s="4"/>
      <c r="JZ109" s="4"/>
      <c r="KA109" s="4"/>
      <c r="KB109" s="4"/>
      <c r="KC109" s="4"/>
      <c r="KD109" s="4"/>
      <c r="KE109" s="4"/>
      <c r="KF109" s="4"/>
      <c r="KG109" s="4"/>
      <c r="KH109" s="4"/>
      <c r="KI109" s="4"/>
      <c r="KJ109" s="4"/>
      <c r="KK109" s="4"/>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c r="LT109" s="4"/>
      <c r="LU109" s="4"/>
      <c r="LV109" s="4"/>
      <c r="LW109" s="4"/>
      <c r="LX109" s="4"/>
      <c r="LY109" s="4"/>
      <c r="LZ109" s="4"/>
      <c r="MA109" s="4"/>
      <c r="MB109" s="4"/>
      <c r="MC109" s="4"/>
      <c r="MD109" s="4"/>
      <c r="ME109" s="4"/>
      <c r="MF109" s="4"/>
      <c r="MG109" s="4"/>
      <c r="MH109" s="4"/>
      <c r="MI109" s="4"/>
      <c r="MJ109" s="4"/>
      <c r="MK109" s="4"/>
      <c r="ML109" s="4"/>
      <c r="MM109" s="4"/>
      <c r="MN109" s="4"/>
      <c r="MO109" s="4"/>
      <c r="MP109" s="4"/>
      <c r="MQ109" s="4"/>
      <c r="MR109" s="4"/>
      <c r="MS109" s="4"/>
      <c r="MT109" s="4"/>
      <c r="MU109" s="4"/>
      <c r="MV109" s="4"/>
      <c r="MW109" s="4"/>
      <c r="MX109" s="4"/>
      <c r="MY109" s="4"/>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c r="OH109" s="4"/>
      <c r="OI109" s="4"/>
      <c r="OJ109" s="4"/>
      <c r="OK109" s="4"/>
      <c r="OL109" s="4"/>
      <c r="OM109" s="4"/>
      <c r="ON109" s="4"/>
      <c r="OO109" s="4"/>
      <c r="OP109" s="4"/>
      <c r="OQ109" s="4"/>
      <c r="OR109" s="4"/>
      <c r="OS109" s="4"/>
      <c r="OT109" s="4"/>
      <c r="OU109" s="4"/>
      <c r="OV109" s="4"/>
      <c r="OW109" s="4"/>
      <c r="OX109" s="4"/>
      <c r="OY109" s="4"/>
      <c r="OZ109" s="4"/>
      <c r="PA109" s="4"/>
      <c r="PB109" s="4"/>
      <c r="PC109" s="4"/>
      <c r="PD109" s="4"/>
      <c r="PE109" s="4"/>
      <c r="PF109" s="4"/>
      <c r="PG109" s="4"/>
      <c r="PH109" s="4"/>
      <c r="PI109" s="4"/>
      <c r="PJ109" s="4"/>
      <c r="PK109" s="4"/>
      <c r="PL109" s="4"/>
      <c r="PM109" s="4"/>
      <c r="PN109" s="4"/>
      <c r="PO109" s="4"/>
      <c r="PP109" s="4"/>
      <c r="PQ109" s="4"/>
      <c r="PR109" s="4"/>
      <c r="PS109" s="4"/>
      <c r="PT109" s="4"/>
      <c r="PU109" s="4"/>
      <c r="PV109" s="4"/>
      <c r="PW109" s="4"/>
      <c r="PX109" s="4"/>
      <c r="PY109" s="4"/>
      <c r="PZ109" s="4"/>
      <c r="QA109" s="4"/>
      <c r="QB109" s="4"/>
      <c r="QC109" s="4"/>
      <c r="QD109" s="4"/>
      <c r="QE109" s="4"/>
      <c r="QF109" s="4"/>
      <c r="QG109" s="4"/>
      <c r="QH109" s="4"/>
      <c r="QI109" s="4"/>
      <c r="QJ109" s="4"/>
      <c r="QK109" s="4"/>
      <c r="QL109" s="4"/>
      <c r="QM109" s="4"/>
      <c r="QN109" s="4"/>
      <c r="QO109" s="4"/>
      <c r="QP109" s="4"/>
      <c r="QQ109" s="4"/>
      <c r="QR109" s="4"/>
      <c r="QS109" s="4"/>
      <c r="QT109" s="4"/>
      <c r="QU109" s="4"/>
      <c r="QV109" s="4"/>
      <c r="QW109" s="4"/>
      <c r="QX109" s="4"/>
      <c r="QY109" s="4"/>
      <c r="QZ109" s="4"/>
      <c r="RA109" s="4"/>
      <c r="RB109" s="4"/>
      <c r="RC109" s="4"/>
      <c r="RD109" s="4"/>
      <c r="RE109" s="4"/>
      <c r="RF109" s="4"/>
      <c r="RG109" s="4"/>
      <c r="RH109" s="4"/>
      <c r="RI109" s="4"/>
      <c r="RJ109" s="4"/>
      <c r="RK109" s="4"/>
      <c r="RL109" s="4"/>
      <c r="RM109" s="4"/>
      <c r="RN109" s="4"/>
      <c r="RO109" s="4"/>
      <c r="RP109" s="4"/>
      <c r="RQ109" s="4"/>
      <c r="RR109" s="4"/>
      <c r="RS109" s="4"/>
      <c r="RT109" s="4"/>
      <c r="RU109" s="4"/>
      <c r="RV109" s="4"/>
      <c r="RW109" s="4"/>
      <c r="RX109" s="4"/>
      <c r="RY109" s="4"/>
      <c r="RZ109" s="4"/>
      <c r="SA109" s="4"/>
      <c r="SB109" s="4"/>
      <c r="SC109" s="4"/>
      <c r="SD109" s="4"/>
      <c r="SE109" s="4"/>
      <c r="SF109" s="4"/>
      <c r="SG109" s="4"/>
      <c r="SH109" s="4"/>
      <c r="SI109" s="4"/>
      <c r="SJ109" s="4"/>
      <c r="SK109" s="4"/>
      <c r="SL109" s="4"/>
      <c r="SM109" s="4"/>
      <c r="SN109" s="4"/>
      <c r="SO109" s="4"/>
      <c r="SP109" s="4"/>
      <c r="SQ109" s="4"/>
      <c r="SR109" s="4"/>
      <c r="SS109" s="4"/>
      <c r="ST109" s="4"/>
      <c r="SU109" s="4"/>
      <c r="SV109" s="4"/>
      <c r="SW109" s="4"/>
      <c r="SX109" s="4"/>
      <c r="SY109" s="4"/>
      <c r="SZ109" s="4"/>
      <c r="TA109" s="4"/>
      <c r="TB109" s="4"/>
      <c r="TC109" s="4"/>
      <c r="TD109" s="4"/>
      <c r="TE109" s="4"/>
      <c r="TF109" s="4"/>
      <c r="TG109" s="4"/>
      <c r="TH109" s="4"/>
      <c r="TI109" s="4"/>
      <c r="TJ109" s="4"/>
      <c r="TK109" s="4"/>
      <c r="TL109" s="4"/>
      <c r="TM109" s="4"/>
      <c r="TN109" s="4"/>
      <c r="TO109" s="4"/>
      <c r="TP109" s="4"/>
      <c r="TQ109" s="4"/>
      <c r="TR109" s="4"/>
      <c r="TS109" s="4"/>
      <c r="TT109" s="4"/>
      <c r="TU109" s="4"/>
      <c r="TV109" s="4"/>
      <c r="TW109" s="4"/>
      <c r="TX109" s="4"/>
      <c r="TY109" s="4"/>
      <c r="TZ109" s="4"/>
      <c r="UA109" s="4"/>
      <c r="UB109" s="4"/>
      <c r="UC109" s="4"/>
      <c r="UD109" s="4"/>
      <c r="UE109" s="4"/>
      <c r="UF109" s="4"/>
      <c r="UG109" s="4"/>
      <c r="UH109" s="4"/>
      <c r="UI109" s="4"/>
      <c r="UJ109" s="4"/>
      <c r="UK109" s="4"/>
      <c r="UL109" s="4"/>
      <c r="UM109" s="4"/>
      <c r="UN109" s="4"/>
      <c r="UO109" s="4"/>
      <c r="UP109" s="4"/>
      <c r="UQ109" s="4"/>
      <c r="UR109" s="4"/>
      <c r="US109" s="4"/>
      <c r="UT109" s="4"/>
      <c r="UU109" s="4"/>
      <c r="UV109" s="4"/>
      <c r="UW109" s="4"/>
      <c r="UX109" s="4"/>
      <c r="UY109" s="4"/>
      <c r="UZ109" s="4"/>
      <c r="VA109" s="4"/>
      <c r="VB109" s="4"/>
      <c r="VC109" s="4"/>
      <c r="VD109" s="4"/>
      <c r="VE109" s="4"/>
      <c r="VF109" s="4"/>
      <c r="VG109" s="4"/>
      <c r="VH109" s="4"/>
      <c r="VI109" s="4"/>
      <c r="VJ109" s="4"/>
      <c r="VK109" s="4"/>
      <c r="VL109" s="4"/>
      <c r="VM109" s="4"/>
      <c r="VN109" s="4"/>
      <c r="VO109" s="4"/>
      <c r="VP109" s="4"/>
      <c r="VQ109" s="4"/>
      <c r="VR109" s="4"/>
      <c r="VS109" s="4"/>
      <c r="VT109" s="4"/>
      <c r="VU109" s="4"/>
      <c r="VV109" s="4"/>
      <c r="VW109" s="4"/>
      <c r="VX109" s="4"/>
      <c r="VY109" s="4"/>
      <c r="VZ109" s="4"/>
      <c r="WA109" s="4"/>
      <c r="WB109" s="4"/>
      <c r="WC109" s="4"/>
      <c r="WD109" s="4"/>
      <c r="WE109" s="4"/>
      <c r="WF109" s="4"/>
      <c r="WG109" s="4"/>
      <c r="WH109" s="4"/>
      <c r="WI109" s="4"/>
      <c r="WJ109" s="4"/>
      <c r="WK109" s="4"/>
      <c r="WL109" s="4"/>
      <c r="WM109" s="4"/>
      <c r="WN109" s="4"/>
      <c r="WO109" s="4"/>
      <c r="WP109" s="4"/>
      <c r="WQ109" s="4"/>
      <c r="WR109" s="4"/>
      <c r="WS109" s="4"/>
      <c r="WT109" s="4"/>
      <c r="WU109" s="4"/>
      <c r="WV109" s="4"/>
      <c r="WW109" s="4"/>
      <c r="WX109" s="4"/>
      <c r="WY109" s="4"/>
      <c r="WZ109" s="4"/>
      <c r="XA109" s="4"/>
      <c r="XB109" s="4"/>
      <c r="XC109" s="4"/>
      <c r="XD109" s="4"/>
      <c r="XE109" s="4"/>
      <c r="XF109" s="4"/>
      <c r="XG109" s="4"/>
      <c r="XH109" s="4"/>
      <c r="XI109" s="4"/>
      <c r="XJ109" s="4"/>
      <c r="XK109" s="4"/>
      <c r="XL109" s="4"/>
      <c r="XM109" s="4"/>
      <c r="XN109" s="4"/>
      <c r="XO109" s="4"/>
      <c r="XP109" s="4"/>
      <c r="XQ109" s="4"/>
      <c r="XR109" s="4"/>
      <c r="XS109" s="4"/>
      <c r="XT109" s="4"/>
      <c r="XU109" s="4"/>
      <c r="XV109" s="4"/>
      <c r="XW109" s="4"/>
      <c r="XX109" s="4"/>
      <c r="XY109" s="4"/>
      <c r="XZ109" s="4"/>
      <c r="YA109" s="4"/>
      <c r="YB109" s="4"/>
      <c r="YC109" s="4"/>
      <c r="YD109" s="4"/>
      <c r="YE109" s="4"/>
      <c r="YF109" s="4"/>
      <c r="YG109" s="4"/>
      <c r="YH109" s="4"/>
      <c r="YI109" s="4"/>
      <c r="YJ109" s="4"/>
      <c r="YK109" s="4"/>
      <c r="YL109" s="4"/>
      <c r="YM109" s="4"/>
      <c r="YN109" s="4"/>
      <c r="YO109" s="4"/>
      <c r="YP109" s="4"/>
      <c r="YQ109" s="4"/>
      <c r="YR109" s="4"/>
      <c r="YS109" s="4"/>
      <c r="YT109" s="4"/>
      <c r="YU109" s="4"/>
      <c r="YV109" s="4"/>
      <c r="YW109" s="4"/>
      <c r="YX109" s="4"/>
      <c r="YY109" s="4"/>
      <c r="YZ109" s="4"/>
      <c r="ZA109" s="4"/>
      <c r="ZB109" s="4"/>
      <c r="ZC109" s="4"/>
      <c r="ZD109" s="4"/>
      <c r="ZE109" s="4"/>
      <c r="ZF109" s="4"/>
      <c r="ZG109" s="4"/>
      <c r="ZH109" s="4"/>
      <c r="ZI109" s="4"/>
      <c r="ZJ109" s="4"/>
      <c r="ZK109" s="4"/>
      <c r="ZL109" s="4"/>
      <c r="ZM109" s="4"/>
      <c r="ZN109" s="4"/>
      <c r="ZO109" s="4"/>
      <c r="ZP109" s="4"/>
      <c r="ZQ109" s="4"/>
      <c r="ZR109" s="4"/>
      <c r="ZS109" s="4"/>
      <c r="ZT109" s="4"/>
      <c r="ZU109" s="4"/>
      <c r="ZV109" s="4"/>
      <c r="ZW109" s="4"/>
      <c r="ZX109" s="4"/>
      <c r="ZY109" s="4"/>
      <c r="ZZ109" s="4"/>
      <c r="AAA109" s="4"/>
      <c r="AAB109" s="4"/>
      <c r="AAC109" s="4"/>
      <c r="AAD109" s="4"/>
      <c r="AAE109" s="4"/>
      <c r="AAF109" s="4"/>
      <c r="AAG109" s="4"/>
      <c r="AAH109" s="4"/>
      <c r="AAI109" s="4"/>
      <c r="AAJ109" s="4"/>
      <c r="AAK109" s="4"/>
      <c r="AAL109" s="4"/>
      <c r="AAM109" s="4"/>
      <c r="AAN109" s="4"/>
      <c r="AAO109" s="4"/>
      <c r="AAP109" s="4"/>
      <c r="AAQ109" s="4"/>
      <c r="AAR109" s="4"/>
      <c r="AAS109" s="4"/>
      <c r="AAT109" s="4"/>
      <c r="AAU109" s="4"/>
      <c r="AAV109" s="4"/>
      <c r="AAW109" s="4"/>
      <c r="AAX109" s="4"/>
      <c r="AAY109" s="4"/>
      <c r="AAZ109" s="4"/>
      <c r="ABA109" s="4"/>
      <c r="ABB109" s="4"/>
      <c r="ABC109" s="4"/>
      <c r="ABD109" s="4"/>
      <c r="ABE109" s="4"/>
      <c r="ABF109" s="4"/>
      <c r="ABG109" s="4"/>
      <c r="ABH109" s="4"/>
      <c r="ABI109" s="4"/>
      <c r="ABJ109" s="4"/>
      <c r="ABK109" s="4"/>
      <c r="ABL109" s="4"/>
      <c r="ABM109" s="4"/>
      <c r="ABN109" s="4"/>
      <c r="ABO109" s="4"/>
      <c r="ABP109" s="4"/>
      <c r="ABQ109" s="4"/>
      <c r="ABR109" s="4"/>
      <c r="ABS109" s="4"/>
      <c r="ABT109" s="4"/>
      <c r="ABU109" s="4"/>
    </row>
    <row r="110" spans="1:749" s="13" customFormat="1" ht="15" customHeight="1" x14ac:dyDescent="0.2">
      <c r="A110" s="20" t="s">
        <v>274</v>
      </c>
      <c r="B110" s="21" t="s">
        <v>36</v>
      </c>
      <c r="C110" s="24" t="s">
        <v>64</v>
      </c>
      <c r="D110" s="21" t="s">
        <v>121</v>
      </c>
      <c r="E110" s="158">
        <f>IF($E$12&gt;0,1,0)</f>
        <v>0</v>
      </c>
      <c r="F110" s="194" t="s">
        <v>524</v>
      </c>
      <c r="G110" s="194">
        <v>24</v>
      </c>
      <c r="H110" s="162">
        <f t="shared" ref="H110:H120" si="3">_xlfn.CEILING.MATH(G110*E110)</f>
        <v>0</v>
      </c>
      <c r="I110" s="97"/>
      <c r="J110" s="312"/>
      <c r="K110" s="14"/>
      <c r="L110" s="318"/>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c r="GK110" s="4"/>
      <c r="GL110" s="4"/>
      <c r="GM110" s="4"/>
      <c r="GN110" s="4"/>
      <c r="GO110" s="4"/>
      <c r="GP110" s="4"/>
      <c r="GQ110" s="4"/>
      <c r="GR110" s="4"/>
      <c r="GS110" s="4"/>
      <c r="GT110" s="4"/>
      <c r="GU110" s="4"/>
      <c r="GV110" s="4"/>
      <c r="GW110" s="4"/>
      <c r="GX110" s="4"/>
      <c r="GY110" s="4"/>
      <c r="GZ110" s="4"/>
      <c r="HA110" s="4"/>
      <c r="HB110" s="4"/>
      <c r="HC110" s="4"/>
      <c r="HD110" s="4"/>
      <c r="HE110" s="4"/>
      <c r="HF110" s="4"/>
      <c r="HG110" s="4"/>
      <c r="HH110" s="4"/>
      <c r="HI110" s="4"/>
      <c r="HJ110" s="4"/>
      <c r="HK110" s="4"/>
      <c r="HL110" s="4"/>
      <c r="HM110" s="4"/>
      <c r="HN110" s="4"/>
      <c r="HO110" s="4"/>
      <c r="HP110" s="4"/>
      <c r="HQ110" s="4"/>
      <c r="HR110" s="4"/>
      <c r="HS110" s="4"/>
      <c r="HT110" s="4"/>
      <c r="HU110" s="4"/>
      <c r="HV110" s="4"/>
      <c r="HW110" s="4"/>
      <c r="HX110" s="4"/>
      <c r="HY110" s="4"/>
      <c r="HZ110" s="4"/>
      <c r="IA110" s="4"/>
      <c r="IB110" s="4"/>
      <c r="IC110" s="4"/>
      <c r="ID110" s="4"/>
      <c r="IE110" s="4"/>
      <c r="IF110" s="4"/>
      <c r="IG110" s="4"/>
      <c r="IH110" s="4"/>
      <c r="II110" s="4"/>
      <c r="IJ110" s="4"/>
      <c r="IK110" s="4"/>
      <c r="IL110" s="4"/>
      <c r="IM110" s="4"/>
      <c r="IN110" s="4"/>
      <c r="IO110" s="4"/>
      <c r="IP110" s="4"/>
      <c r="IQ110" s="4"/>
      <c r="IR110" s="4"/>
      <c r="IS110" s="4"/>
      <c r="IT110" s="4"/>
      <c r="IU110" s="4"/>
      <c r="IV110" s="4"/>
      <c r="IW110" s="4"/>
      <c r="IX110" s="4"/>
      <c r="IY110" s="4"/>
      <c r="IZ110" s="4"/>
      <c r="JA110" s="4"/>
      <c r="JB110" s="4"/>
      <c r="JC110" s="4"/>
      <c r="JD110" s="4"/>
      <c r="JE110" s="4"/>
      <c r="JF110" s="4"/>
      <c r="JG110" s="4"/>
      <c r="JH110" s="4"/>
      <c r="JI110" s="4"/>
      <c r="JJ110" s="4"/>
      <c r="JK110" s="4"/>
      <c r="JL110" s="4"/>
      <c r="JM110" s="4"/>
      <c r="JN110" s="4"/>
      <c r="JO110" s="4"/>
      <c r="JP110" s="4"/>
      <c r="JQ110" s="4"/>
      <c r="JR110" s="4"/>
      <c r="JS110" s="4"/>
      <c r="JT110" s="4"/>
      <c r="JU110" s="4"/>
      <c r="JV110" s="4"/>
      <c r="JW110" s="4"/>
      <c r="JX110" s="4"/>
      <c r="JY110" s="4"/>
      <c r="JZ110" s="4"/>
      <c r="KA110" s="4"/>
      <c r="KB110" s="4"/>
      <c r="KC110" s="4"/>
      <c r="KD110" s="4"/>
      <c r="KE110" s="4"/>
      <c r="KF110" s="4"/>
      <c r="KG110" s="4"/>
      <c r="KH110" s="4"/>
      <c r="KI110" s="4"/>
      <c r="KJ110" s="4"/>
      <c r="KK110" s="4"/>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c r="LT110" s="4"/>
      <c r="LU110" s="4"/>
      <c r="LV110" s="4"/>
      <c r="LW110" s="4"/>
      <c r="LX110" s="4"/>
      <c r="LY110" s="4"/>
      <c r="LZ110" s="4"/>
      <c r="MA110" s="4"/>
      <c r="MB110" s="4"/>
      <c r="MC110" s="4"/>
      <c r="MD110" s="4"/>
      <c r="ME110" s="4"/>
      <c r="MF110" s="4"/>
      <c r="MG110" s="4"/>
      <c r="MH110" s="4"/>
      <c r="MI110" s="4"/>
      <c r="MJ110" s="4"/>
      <c r="MK110" s="4"/>
      <c r="ML110" s="4"/>
      <c r="MM110" s="4"/>
      <c r="MN110" s="4"/>
      <c r="MO110" s="4"/>
      <c r="MP110" s="4"/>
      <c r="MQ110" s="4"/>
      <c r="MR110" s="4"/>
      <c r="MS110" s="4"/>
      <c r="MT110" s="4"/>
      <c r="MU110" s="4"/>
      <c r="MV110" s="4"/>
      <c r="MW110" s="4"/>
      <c r="MX110" s="4"/>
      <c r="MY110" s="4"/>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c r="OH110" s="4"/>
      <c r="OI110" s="4"/>
      <c r="OJ110" s="4"/>
      <c r="OK110" s="4"/>
      <c r="OL110" s="4"/>
      <c r="OM110" s="4"/>
      <c r="ON110" s="4"/>
      <c r="OO110" s="4"/>
      <c r="OP110" s="4"/>
      <c r="OQ110" s="4"/>
      <c r="OR110" s="4"/>
      <c r="OS110" s="4"/>
      <c r="OT110" s="4"/>
      <c r="OU110" s="4"/>
      <c r="OV110" s="4"/>
      <c r="OW110" s="4"/>
      <c r="OX110" s="4"/>
      <c r="OY110" s="4"/>
      <c r="OZ110" s="4"/>
      <c r="PA110" s="4"/>
      <c r="PB110" s="4"/>
      <c r="PC110" s="4"/>
      <c r="PD110" s="4"/>
      <c r="PE110" s="4"/>
      <c r="PF110" s="4"/>
      <c r="PG110" s="4"/>
      <c r="PH110" s="4"/>
      <c r="PI110" s="4"/>
      <c r="PJ110" s="4"/>
      <c r="PK110" s="4"/>
      <c r="PL110" s="4"/>
      <c r="PM110" s="4"/>
      <c r="PN110" s="4"/>
      <c r="PO110" s="4"/>
      <c r="PP110" s="4"/>
      <c r="PQ110" s="4"/>
      <c r="PR110" s="4"/>
      <c r="PS110" s="4"/>
      <c r="PT110" s="4"/>
      <c r="PU110" s="4"/>
      <c r="PV110" s="4"/>
      <c r="PW110" s="4"/>
      <c r="PX110" s="4"/>
      <c r="PY110" s="4"/>
      <c r="PZ110" s="4"/>
      <c r="QA110" s="4"/>
      <c r="QB110" s="4"/>
      <c r="QC110" s="4"/>
      <c r="QD110" s="4"/>
      <c r="QE110" s="4"/>
      <c r="QF110" s="4"/>
      <c r="QG110" s="4"/>
      <c r="QH110" s="4"/>
      <c r="QI110" s="4"/>
      <c r="QJ110" s="4"/>
      <c r="QK110" s="4"/>
      <c r="QL110" s="4"/>
      <c r="QM110" s="4"/>
      <c r="QN110" s="4"/>
      <c r="QO110" s="4"/>
      <c r="QP110" s="4"/>
      <c r="QQ110" s="4"/>
      <c r="QR110" s="4"/>
      <c r="QS110" s="4"/>
      <c r="QT110" s="4"/>
      <c r="QU110" s="4"/>
      <c r="QV110" s="4"/>
      <c r="QW110" s="4"/>
      <c r="QX110" s="4"/>
      <c r="QY110" s="4"/>
      <c r="QZ110" s="4"/>
      <c r="RA110" s="4"/>
      <c r="RB110" s="4"/>
      <c r="RC110" s="4"/>
      <c r="RD110" s="4"/>
      <c r="RE110" s="4"/>
      <c r="RF110" s="4"/>
      <c r="RG110" s="4"/>
      <c r="RH110" s="4"/>
      <c r="RI110" s="4"/>
      <c r="RJ110" s="4"/>
      <c r="RK110" s="4"/>
      <c r="RL110" s="4"/>
      <c r="RM110" s="4"/>
      <c r="RN110" s="4"/>
      <c r="RO110" s="4"/>
      <c r="RP110" s="4"/>
      <c r="RQ110" s="4"/>
      <c r="RR110" s="4"/>
      <c r="RS110" s="4"/>
      <c r="RT110" s="4"/>
      <c r="RU110" s="4"/>
      <c r="RV110" s="4"/>
      <c r="RW110" s="4"/>
      <c r="RX110" s="4"/>
      <c r="RY110" s="4"/>
      <c r="RZ110" s="4"/>
      <c r="SA110" s="4"/>
      <c r="SB110" s="4"/>
      <c r="SC110" s="4"/>
      <c r="SD110" s="4"/>
      <c r="SE110" s="4"/>
      <c r="SF110" s="4"/>
      <c r="SG110" s="4"/>
      <c r="SH110" s="4"/>
      <c r="SI110" s="4"/>
      <c r="SJ110" s="4"/>
      <c r="SK110" s="4"/>
      <c r="SL110" s="4"/>
      <c r="SM110" s="4"/>
      <c r="SN110" s="4"/>
      <c r="SO110" s="4"/>
      <c r="SP110" s="4"/>
      <c r="SQ110" s="4"/>
      <c r="SR110" s="4"/>
      <c r="SS110" s="4"/>
      <c r="ST110" s="4"/>
      <c r="SU110" s="4"/>
      <c r="SV110" s="4"/>
      <c r="SW110" s="4"/>
      <c r="SX110" s="4"/>
      <c r="SY110" s="4"/>
      <c r="SZ110" s="4"/>
      <c r="TA110" s="4"/>
      <c r="TB110" s="4"/>
      <c r="TC110" s="4"/>
      <c r="TD110" s="4"/>
      <c r="TE110" s="4"/>
      <c r="TF110" s="4"/>
      <c r="TG110" s="4"/>
      <c r="TH110" s="4"/>
      <c r="TI110" s="4"/>
      <c r="TJ110" s="4"/>
      <c r="TK110" s="4"/>
      <c r="TL110" s="4"/>
      <c r="TM110" s="4"/>
      <c r="TN110" s="4"/>
      <c r="TO110" s="4"/>
      <c r="TP110" s="4"/>
      <c r="TQ110" s="4"/>
      <c r="TR110" s="4"/>
      <c r="TS110" s="4"/>
      <c r="TT110" s="4"/>
      <c r="TU110" s="4"/>
      <c r="TV110" s="4"/>
      <c r="TW110" s="4"/>
      <c r="TX110" s="4"/>
      <c r="TY110" s="4"/>
      <c r="TZ110" s="4"/>
      <c r="UA110" s="4"/>
      <c r="UB110" s="4"/>
      <c r="UC110" s="4"/>
      <c r="UD110" s="4"/>
      <c r="UE110" s="4"/>
      <c r="UF110" s="4"/>
      <c r="UG110" s="4"/>
      <c r="UH110" s="4"/>
      <c r="UI110" s="4"/>
      <c r="UJ110" s="4"/>
      <c r="UK110" s="4"/>
      <c r="UL110" s="4"/>
      <c r="UM110" s="4"/>
      <c r="UN110" s="4"/>
      <c r="UO110" s="4"/>
      <c r="UP110" s="4"/>
      <c r="UQ110" s="4"/>
      <c r="UR110" s="4"/>
      <c r="US110" s="4"/>
      <c r="UT110" s="4"/>
      <c r="UU110" s="4"/>
      <c r="UV110" s="4"/>
      <c r="UW110" s="4"/>
      <c r="UX110" s="4"/>
      <c r="UY110" s="4"/>
      <c r="UZ110" s="4"/>
      <c r="VA110" s="4"/>
      <c r="VB110" s="4"/>
      <c r="VC110" s="4"/>
      <c r="VD110" s="4"/>
      <c r="VE110" s="4"/>
      <c r="VF110" s="4"/>
      <c r="VG110" s="4"/>
      <c r="VH110" s="4"/>
      <c r="VI110" s="4"/>
      <c r="VJ110" s="4"/>
      <c r="VK110" s="4"/>
      <c r="VL110" s="4"/>
      <c r="VM110" s="4"/>
      <c r="VN110" s="4"/>
      <c r="VO110" s="4"/>
      <c r="VP110" s="4"/>
      <c r="VQ110" s="4"/>
      <c r="VR110" s="4"/>
      <c r="VS110" s="4"/>
      <c r="VT110" s="4"/>
      <c r="VU110" s="4"/>
      <c r="VV110" s="4"/>
      <c r="VW110" s="4"/>
      <c r="VX110" s="4"/>
      <c r="VY110" s="4"/>
      <c r="VZ110" s="4"/>
      <c r="WA110" s="4"/>
      <c r="WB110" s="4"/>
      <c r="WC110" s="4"/>
      <c r="WD110" s="4"/>
      <c r="WE110" s="4"/>
      <c r="WF110" s="4"/>
      <c r="WG110" s="4"/>
      <c r="WH110" s="4"/>
      <c r="WI110" s="4"/>
      <c r="WJ110" s="4"/>
      <c r="WK110" s="4"/>
      <c r="WL110" s="4"/>
      <c r="WM110" s="4"/>
      <c r="WN110" s="4"/>
      <c r="WO110" s="4"/>
      <c r="WP110" s="4"/>
      <c r="WQ110" s="4"/>
      <c r="WR110" s="4"/>
      <c r="WS110" s="4"/>
      <c r="WT110" s="4"/>
      <c r="WU110" s="4"/>
      <c r="WV110" s="4"/>
      <c r="WW110" s="4"/>
      <c r="WX110" s="4"/>
      <c r="WY110" s="4"/>
      <c r="WZ110" s="4"/>
      <c r="XA110" s="4"/>
      <c r="XB110" s="4"/>
      <c r="XC110" s="4"/>
      <c r="XD110" s="4"/>
      <c r="XE110" s="4"/>
      <c r="XF110" s="4"/>
      <c r="XG110" s="4"/>
      <c r="XH110" s="4"/>
      <c r="XI110" s="4"/>
      <c r="XJ110" s="4"/>
      <c r="XK110" s="4"/>
      <c r="XL110" s="4"/>
      <c r="XM110" s="4"/>
      <c r="XN110" s="4"/>
      <c r="XO110" s="4"/>
      <c r="XP110" s="4"/>
      <c r="XQ110" s="4"/>
      <c r="XR110" s="4"/>
      <c r="XS110" s="4"/>
      <c r="XT110" s="4"/>
      <c r="XU110" s="4"/>
      <c r="XV110" s="4"/>
      <c r="XW110" s="4"/>
      <c r="XX110" s="4"/>
      <c r="XY110" s="4"/>
      <c r="XZ110" s="4"/>
      <c r="YA110" s="4"/>
      <c r="YB110" s="4"/>
      <c r="YC110" s="4"/>
      <c r="YD110" s="4"/>
      <c r="YE110" s="4"/>
      <c r="YF110" s="4"/>
      <c r="YG110" s="4"/>
      <c r="YH110" s="4"/>
      <c r="YI110" s="4"/>
      <c r="YJ110" s="4"/>
      <c r="YK110" s="4"/>
      <c r="YL110" s="4"/>
      <c r="YM110" s="4"/>
      <c r="YN110" s="4"/>
      <c r="YO110" s="4"/>
      <c r="YP110" s="4"/>
      <c r="YQ110" s="4"/>
      <c r="YR110" s="4"/>
      <c r="YS110" s="4"/>
      <c r="YT110" s="4"/>
      <c r="YU110" s="4"/>
      <c r="YV110" s="4"/>
      <c r="YW110" s="4"/>
      <c r="YX110" s="4"/>
      <c r="YY110" s="4"/>
      <c r="YZ110" s="4"/>
      <c r="ZA110" s="4"/>
      <c r="ZB110" s="4"/>
      <c r="ZC110" s="4"/>
      <c r="ZD110" s="4"/>
      <c r="ZE110" s="4"/>
      <c r="ZF110" s="4"/>
      <c r="ZG110" s="4"/>
      <c r="ZH110" s="4"/>
      <c r="ZI110" s="4"/>
      <c r="ZJ110" s="4"/>
      <c r="ZK110" s="4"/>
      <c r="ZL110" s="4"/>
      <c r="ZM110" s="4"/>
      <c r="ZN110" s="4"/>
      <c r="ZO110" s="4"/>
      <c r="ZP110" s="4"/>
      <c r="ZQ110" s="4"/>
      <c r="ZR110" s="4"/>
      <c r="ZS110" s="4"/>
      <c r="ZT110" s="4"/>
      <c r="ZU110" s="4"/>
      <c r="ZV110" s="4"/>
      <c r="ZW110" s="4"/>
      <c r="ZX110" s="4"/>
      <c r="ZY110" s="4"/>
      <c r="ZZ110" s="4"/>
      <c r="AAA110" s="4"/>
      <c r="AAB110" s="4"/>
      <c r="AAC110" s="4"/>
      <c r="AAD110" s="4"/>
      <c r="AAE110" s="4"/>
      <c r="AAF110" s="4"/>
      <c r="AAG110" s="4"/>
      <c r="AAH110" s="4"/>
      <c r="AAI110" s="4"/>
      <c r="AAJ110" s="4"/>
      <c r="AAK110" s="4"/>
      <c r="AAL110" s="4"/>
      <c r="AAM110" s="4"/>
      <c r="AAN110" s="4"/>
      <c r="AAO110" s="4"/>
      <c r="AAP110" s="4"/>
      <c r="AAQ110" s="4"/>
      <c r="AAR110" s="4"/>
      <c r="AAS110" s="4"/>
      <c r="AAT110" s="4"/>
      <c r="AAU110" s="4"/>
      <c r="AAV110" s="4"/>
      <c r="AAW110" s="4"/>
      <c r="AAX110" s="4"/>
      <c r="AAY110" s="4"/>
      <c r="AAZ110" s="4"/>
      <c r="ABA110" s="4"/>
      <c r="ABB110" s="4"/>
      <c r="ABC110" s="4"/>
      <c r="ABD110" s="4"/>
      <c r="ABE110" s="4"/>
      <c r="ABF110" s="4"/>
      <c r="ABG110" s="4"/>
      <c r="ABH110" s="4"/>
      <c r="ABI110" s="4"/>
      <c r="ABJ110" s="4"/>
      <c r="ABK110" s="4"/>
      <c r="ABL110" s="4"/>
      <c r="ABM110" s="4"/>
      <c r="ABN110" s="4"/>
      <c r="ABO110" s="4"/>
      <c r="ABP110" s="4"/>
      <c r="ABQ110" s="4"/>
      <c r="ABR110" s="4"/>
      <c r="ABS110" s="4"/>
      <c r="ABT110" s="4"/>
      <c r="ABU110" s="4"/>
    </row>
    <row r="111" spans="1:749" s="13" customFormat="1" ht="15" customHeight="1" x14ac:dyDescent="0.2">
      <c r="A111" s="20" t="s">
        <v>275</v>
      </c>
      <c r="B111" s="21" t="s">
        <v>37</v>
      </c>
      <c r="C111" s="24" t="s">
        <v>64</v>
      </c>
      <c r="D111" s="21" t="s">
        <v>121</v>
      </c>
      <c r="E111" s="158">
        <f>IF($E$12&gt;0,1,0)</f>
        <v>0</v>
      </c>
      <c r="F111" s="194" t="s">
        <v>524</v>
      </c>
      <c r="G111" s="194">
        <v>20</v>
      </c>
      <c r="H111" s="162">
        <f t="shared" si="3"/>
        <v>0</v>
      </c>
      <c r="I111" s="97"/>
      <c r="J111" s="312"/>
      <c r="K111" s="14"/>
      <c r="L111" s="318"/>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c r="GK111" s="4"/>
      <c r="GL111" s="4"/>
      <c r="GM111" s="4"/>
      <c r="GN111" s="4"/>
      <c r="GO111" s="4"/>
      <c r="GP111" s="4"/>
      <c r="GQ111" s="4"/>
      <c r="GR111" s="4"/>
      <c r="GS111" s="4"/>
      <c r="GT111" s="4"/>
      <c r="GU111" s="4"/>
      <c r="GV111" s="4"/>
      <c r="GW111" s="4"/>
      <c r="GX111" s="4"/>
      <c r="GY111" s="4"/>
      <c r="GZ111" s="4"/>
      <c r="HA111" s="4"/>
      <c r="HB111" s="4"/>
      <c r="HC111" s="4"/>
      <c r="HD111" s="4"/>
      <c r="HE111" s="4"/>
      <c r="HF111" s="4"/>
      <c r="HG111" s="4"/>
      <c r="HH111" s="4"/>
      <c r="HI111" s="4"/>
      <c r="HJ111" s="4"/>
      <c r="HK111" s="4"/>
      <c r="HL111" s="4"/>
      <c r="HM111" s="4"/>
      <c r="HN111" s="4"/>
      <c r="HO111" s="4"/>
      <c r="HP111" s="4"/>
      <c r="HQ111" s="4"/>
      <c r="HR111" s="4"/>
      <c r="HS111" s="4"/>
      <c r="HT111" s="4"/>
      <c r="HU111" s="4"/>
      <c r="HV111" s="4"/>
      <c r="HW111" s="4"/>
      <c r="HX111" s="4"/>
      <c r="HY111" s="4"/>
      <c r="HZ111" s="4"/>
      <c r="IA111" s="4"/>
      <c r="IB111" s="4"/>
      <c r="IC111" s="4"/>
      <c r="ID111" s="4"/>
      <c r="IE111" s="4"/>
      <c r="IF111" s="4"/>
      <c r="IG111" s="4"/>
      <c r="IH111" s="4"/>
      <c r="II111" s="4"/>
      <c r="IJ111" s="4"/>
      <c r="IK111" s="4"/>
      <c r="IL111" s="4"/>
      <c r="IM111" s="4"/>
      <c r="IN111" s="4"/>
      <c r="IO111" s="4"/>
      <c r="IP111" s="4"/>
      <c r="IQ111" s="4"/>
      <c r="IR111" s="4"/>
      <c r="IS111" s="4"/>
      <c r="IT111" s="4"/>
      <c r="IU111" s="4"/>
      <c r="IV111" s="4"/>
      <c r="IW111" s="4"/>
      <c r="IX111" s="4"/>
      <c r="IY111" s="4"/>
      <c r="IZ111" s="4"/>
      <c r="JA111" s="4"/>
      <c r="JB111" s="4"/>
      <c r="JC111" s="4"/>
      <c r="JD111" s="4"/>
      <c r="JE111" s="4"/>
      <c r="JF111" s="4"/>
      <c r="JG111" s="4"/>
      <c r="JH111" s="4"/>
      <c r="JI111" s="4"/>
      <c r="JJ111" s="4"/>
      <c r="JK111" s="4"/>
      <c r="JL111" s="4"/>
      <c r="JM111" s="4"/>
      <c r="JN111" s="4"/>
      <c r="JO111" s="4"/>
      <c r="JP111" s="4"/>
      <c r="JQ111" s="4"/>
      <c r="JR111" s="4"/>
      <c r="JS111" s="4"/>
      <c r="JT111" s="4"/>
      <c r="JU111" s="4"/>
      <c r="JV111" s="4"/>
      <c r="JW111" s="4"/>
      <c r="JX111" s="4"/>
      <c r="JY111" s="4"/>
      <c r="JZ111" s="4"/>
      <c r="KA111" s="4"/>
      <c r="KB111" s="4"/>
      <c r="KC111" s="4"/>
      <c r="KD111" s="4"/>
      <c r="KE111" s="4"/>
      <c r="KF111" s="4"/>
      <c r="KG111" s="4"/>
      <c r="KH111" s="4"/>
      <c r="KI111" s="4"/>
      <c r="KJ111" s="4"/>
      <c r="KK111" s="4"/>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c r="LT111" s="4"/>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c r="NB111" s="4"/>
      <c r="NC111" s="4"/>
      <c r="ND111" s="4"/>
      <c r="NE111" s="4"/>
      <c r="NF111" s="4"/>
      <c r="NG111" s="4"/>
      <c r="NH111" s="4"/>
      <c r="NI111" s="4"/>
      <c r="NJ111" s="4"/>
      <c r="NK111" s="4"/>
      <c r="NL111" s="4"/>
      <c r="NM111" s="4"/>
      <c r="NN111" s="4"/>
      <c r="NO111" s="4"/>
      <c r="NP111" s="4"/>
      <c r="NQ111" s="4"/>
      <c r="NR111" s="4"/>
      <c r="NS111" s="4"/>
      <c r="NT111" s="4"/>
      <c r="NU111" s="4"/>
      <c r="NV111" s="4"/>
      <c r="NW111" s="4"/>
      <c r="NX111" s="4"/>
      <c r="NY111" s="4"/>
      <c r="NZ111" s="4"/>
      <c r="OA111" s="4"/>
      <c r="OB111" s="4"/>
      <c r="OC111" s="4"/>
      <c r="OD111" s="4"/>
      <c r="OE111" s="4"/>
      <c r="OF111" s="4"/>
      <c r="OG111" s="4"/>
      <c r="OH111" s="4"/>
      <c r="OI111" s="4"/>
      <c r="OJ111" s="4"/>
      <c r="OK111" s="4"/>
      <c r="OL111" s="4"/>
      <c r="OM111" s="4"/>
      <c r="ON111" s="4"/>
      <c r="OO111" s="4"/>
      <c r="OP111" s="4"/>
      <c r="OQ111" s="4"/>
      <c r="OR111" s="4"/>
      <c r="OS111" s="4"/>
      <c r="OT111" s="4"/>
      <c r="OU111" s="4"/>
      <c r="OV111" s="4"/>
      <c r="OW111" s="4"/>
      <c r="OX111" s="4"/>
      <c r="OY111" s="4"/>
      <c r="OZ111" s="4"/>
      <c r="PA111" s="4"/>
      <c r="PB111" s="4"/>
      <c r="PC111" s="4"/>
      <c r="PD111" s="4"/>
      <c r="PE111" s="4"/>
      <c r="PF111" s="4"/>
      <c r="PG111" s="4"/>
      <c r="PH111" s="4"/>
      <c r="PI111" s="4"/>
      <c r="PJ111" s="4"/>
      <c r="PK111" s="4"/>
      <c r="PL111" s="4"/>
      <c r="PM111" s="4"/>
      <c r="PN111" s="4"/>
      <c r="PO111" s="4"/>
      <c r="PP111" s="4"/>
      <c r="PQ111" s="4"/>
      <c r="PR111" s="4"/>
      <c r="PS111" s="4"/>
      <c r="PT111" s="4"/>
      <c r="PU111" s="4"/>
      <c r="PV111" s="4"/>
      <c r="PW111" s="4"/>
      <c r="PX111" s="4"/>
      <c r="PY111" s="4"/>
      <c r="PZ111" s="4"/>
      <c r="QA111" s="4"/>
      <c r="QB111" s="4"/>
      <c r="QC111" s="4"/>
      <c r="QD111" s="4"/>
      <c r="QE111" s="4"/>
      <c r="QF111" s="4"/>
      <c r="QG111" s="4"/>
      <c r="QH111" s="4"/>
      <c r="QI111" s="4"/>
      <c r="QJ111" s="4"/>
      <c r="QK111" s="4"/>
      <c r="QL111" s="4"/>
      <c r="QM111" s="4"/>
      <c r="QN111" s="4"/>
      <c r="QO111" s="4"/>
      <c r="QP111" s="4"/>
      <c r="QQ111" s="4"/>
      <c r="QR111" s="4"/>
      <c r="QS111" s="4"/>
      <c r="QT111" s="4"/>
      <c r="QU111" s="4"/>
      <c r="QV111" s="4"/>
      <c r="QW111" s="4"/>
      <c r="QX111" s="4"/>
      <c r="QY111" s="4"/>
      <c r="QZ111" s="4"/>
      <c r="RA111" s="4"/>
      <c r="RB111" s="4"/>
      <c r="RC111" s="4"/>
      <c r="RD111" s="4"/>
      <c r="RE111" s="4"/>
      <c r="RF111" s="4"/>
      <c r="RG111" s="4"/>
      <c r="RH111" s="4"/>
      <c r="RI111" s="4"/>
      <c r="RJ111" s="4"/>
      <c r="RK111" s="4"/>
      <c r="RL111" s="4"/>
      <c r="RM111" s="4"/>
      <c r="RN111" s="4"/>
      <c r="RO111" s="4"/>
      <c r="RP111" s="4"/>
      <c r="RQ111" s="4"/>
      <c r="RR111" s="4"/>
      <c r="RS111" s="4"/>
      <c r="RT111" s="4"/>
      <c r="RU111" s="4"/>
      <c r="RV111" s="4"/>
      <c r="RW111" s="4"/>
      <c r="RX111" s="4"/>
      <c r="RY111" s="4"/>
      <c r="RZ111" s="4"/>
      <c r="SA111" s="4"/>
      <c r="SB111" s="4"/>
      <c r="SC111" s="4"/>
      <c r="SD111" s="4"/>
      <c r="SE111" s="4"/>
      <c r="SF111" s="4"/>
      <c r="SG111" s="4"/>
      <c r="SH111" s="4"/>
      <c r="SI111" s="4"/>
      <c r="SJ111" s="4"/>
      <c r="SK111" s="4"/>
      <c r="SL111" s="4"/>
      <c r="SM111" s="4"/>
      <c r="SN111" s="4"/>
      <c r="SO111" s="4"/>
      <c r="SP111" s="4"/>
      <c r="SQ111" s="4"/>
      <c r="SR111" s="4"/>
      <c r="SS111" s="4"/>
      <c r="ST111" s="4"/>
      <c r="SU111" s="4"/>
      <c r="SV111" s="4"/>
      <c r="SW111" s="4"/>
      <c r="SX111" s="4"/>
      <c r="SY111" s="4"/>
      <c r="SZ111" s="4"/>
      <c r="TA111" s="4"/>
      <c r="TB111" s="4"/>
      <c r="TC111" s="4"/>
      <c r="TD111" s="4"/>
      <c r="TE111" s="4"/>
      <c r="TF111" s="4"/>
      <c r="TG111" s="4"/>
      <c r="TH111" s="4"/>
      <c r="TI111" s="4"/>
      <c r="TJ111" s="4"/>
      <c r="TK111" s="4"/>
      <c r="TL111" s="4"/>
      <c r="TM111" s="4"/>
      <c r="TN111" s="4"/>
      <c r="TO111" s="4"/>
      <c r="TP111" s="4"/>
      <c r="TQ111" s="4"/>
      <c r="TR111" s="4"/>
      <c r="TS111" s="4"/>
      <c r="TT111" s="4"/>
      <c r="TU111" s="4"/>
      <c r="TV111" s="4"/>
      <c r="TW111" s="4"/>
      <c r="TX111" s="4"/>
      <c r="TY111" s="4"/>
      <c r="TZ111" s="4"/>
      <c r="UA111" s="4"/>
      <c r="UB111" s="4"/>
      <c r="UC111" s="4"/>
      <c r="UD111" s="4"/>
      <c r="UE111" s="4"/>
      <c r="UF111" s="4"/>
      <c r="UG111" s="4"/>
      <c r="UH111" s="4"/>
      <c r="UI111" s="4"/>
      <c r="UJ111" s="4"/>
      <c r="UK111" s="4"/>
      <c r="UL111" s="4"/>
      <c r="UM111" s="4"/>
      <c r="UN111" s="4"/>
      <c r="UO111" s="4"/>
      <c r="UP111" s="4"/>
      <c r="UQ111" s="4"/>
      <c r="UR111" s="4"/>
      <c r="US111" s="4"/>
      <c r="UT111" s="4"/>
      <c r="UU111" s="4"/>
      <c r="UV111" s="4"/>
      <c r="UW111" s="4"/>
      <c r="UX111" s="4"/>
      <c r="UY111" s="4"/>
      <c r="UZ111" s="4"/>
      <c r="VA111" s="4"/>
      <c r="VB111" s="4"/>
      <c r="VC111" s="4"/>
      <c r="VD111" s="4"/>
      <c r="VE111" s="4"/>
      <c r="VF111" s="4"/>
      <c r="VG111" s="4"/>
      <c r="VH111" s="4"/>
      <c r="VI111" s="4"/>
      <c r="VJ111" s="4"/>
      <c r="VK111" s="4"/>
      <c r="VL111" s="4"/>
      <c r="VM111" s="4"/>
      <c r="VN111" s="4"/>
      <c r="VO111" s="4"/>
      <c r="VP111" s="4"/>
      <c r="VQ111" s="4"/>
      <c r="VR111" s="4"/>
      <c r="VS111" s="4"/>
      <c r="VT111" s="4"/>
      <c r="VU111" s="4"/>
      <c r="VV111" s="4"/>
      <c r="VW111" s="4"/>
      <c r="VX111" s="4"/>
      <c r="VY111" s="4"/>
      <c r="VZ111" s="4"/>
      <c r="WA111" s="4"/>
      <c r="WB111" s="4"/>
      <c r="WC111" s="4"/>
      <c r="WD111" s="4"/>
      <c r="WE111" s="4"/>
      <c r="WF111" s="4"/>
      <c r="WG111" s="4"/>
      <c r="WH111" s="4"/>
      <c r="WI111" s="4"/>
      <c r="WJ111" s="4"/>
      <c r="WK111" s="4"/>
      <c r="WL111" s="4"/>
      <c r="WM111" s="4"/>
      <c r="WN111" s="4"/>
      <c r="WO111" s="4"/>
      <c r="WP111" s="4"/>
      <c r="WQ111" s="4"/>
      <c r="WR111" s="4"/>
      <c r="WS111" s="4"/>
      <c r="WT111" s="4"/>
      <c r="WU111" s="4"/>
      <c r="WV111" s="4"/>
      <c r="WW111" s="4"/>
      <c r="WX111" s="4"/>
      <c r="WY111" s="4"/>
      <c r="WZ111" s="4"/>
      <c r="XA111" s="4"/>
      <c r="XB111" s="4"/>
      <c r="XC111" s="4"/>
      <c r="XD111" s="4"/>
      <c r="XE111" s="4"/>
      <c r="XF111" s="4"/>
      <c r="XG111" s="4"/>
      <c r="XH111" s="4"/>
      <c r="XI111" s="4"/>
      <c r="XJ111" s="4"/>
      <c r="XK111" s="4"/>
      <c r="XL111" s="4"/>
      <c r="XM111" s="4"/>
      <c r="XN111" s="4"/>
      <c r="XO111" s="4"/>
      <c r="XP111" s="4"/>
      <c r="XQ111" s="4"/>
      <c r="XR111" s="4"/>
      <c r="XS111" s="4"/>
      <c r="XT111" s="4"/>
      <c r="XU111" s="4"/>
      <c r="XV111" s="4"/>
      <c r="XW111" s="4"/>
      <c r="XX111" s="4"/>
      <c r="XY111" s="4"/>
      <c r="XZ111" s="4"/>
      <c r="YA111" s="4"/>
      <c r="YB111" s="4"/>
      <c r="YC111" s="4"/>
      <c r="YD111" s="4"/>
      <c r="YE111" s="4"/>
      <c r="YF111" s="4"/>
      <c r="YG111" s="4"/>
      <c r="YH111" s="4"/>
      <c r="YI111" s="4"/>
      <c r="YJ111" s="4"/>
      <c r="YK111" s="4"/>
      <c r="YL111" s="4"/>
      <c r="YM111" s="4"/>
      <c r="YN111" s="4"/>
      <c r="YO111" s="4"/>
      <c r="YP111" s="4"/>
      <c r="YQ111" s="4"/>
      <c r="YR111" s="4"/>
      <c r="YS111" s="4"/>
      <c r="YT111" s="4"/>
      <c r="YU111" s="4"/>
      <c r="YV111" s="4"/>
      <c r="YW111" s="4"/>
      <c r="YX111" s="4"/>
      <c r="YY111" s="4"/>
      <c r="YZ111" s="4"/>
      <c r="ZA111" s="4"/>
      <c r="ZB111" s="4"/>
      <c r="ZC111" s="4"/>
      <c r="ZD111" s="4"/>
      <c r="ZE111" s="4"/>
      <c r="ZF111" s="4"/>
      <c r="ZG111" s="4"/>
      <c r="ZH111" s="4"/>
      <c r="ZI111" s="4"/>
      <c r="ZJ111" s="4"/>
      <c r="ZK111" s="4"/>
      <c r="ZL111" s="4"/>
      <c r="ZM111" s="4"/>
      <c r="ZN111" s="4"/>
      <c r="ZO111" s="4"/>
      <c r="ZP111" s="4"/>
      <c r="ZQ111" s="4"/>
      <c r="ZR111" s="4"/>
      <c r="ZS111" s="4"/>
      <c r="ZT111" s="4"/>
      <c r="ZU111" s="4"/>
      <c r="ZV111" s="4"/>
      <c r="ZW111" s="4"/>
      <c r="ZX111" s="4"/>
      <c r="ZY111" s="4"/>
      <c r="ZZ111" s="4"/>
      <c r="AAA111" s="4"/>
      <c r="AAB111" s="4"/>
      <c r="AAC111" s="4"/>
      <c r="AAD111" s="4"/>
      <c r="AAE111" s="4"/>
      <c r="AAF111" s="4"/>
      <c r="AAG111" s="4"/>
      <c r="AAH111" s="4"/>
      <c r="AAI111" s="4"/>
      <c r="AAJ111" s="4"/>
      <c r="AAK111" s="4"/>
      <c r="AAL111" s="4"/>
      <c r="AAM111" s="4"/>
      <c r="AAN111" s="4"/>
      <c r="AAO111" s="4"/>
      <c r="AAP111" s="4"/>
      <c r="AAQ111" s="4"/>
      <c r="AAR111" s="4"/>
      <c r="AAS111" s="4"/>
      <c r="AAT111" s="4"/>
      <c r="AAU111" s="4"/>
      <c r="AAV111" s="4"/>
      <c r="AAW111" s="4"/>
      <c r="AAX111" s="4"/>
      <c r="AAY111" s="4"/>
      <c r="AAZ111" s="4"/>
      <c r="ABA111" s="4"/>
      <c r="ABB111" s="4"/>
      <c r="ABC111" s="4"/>
      <c r="ABD111" s="4"/>
      <c r="ABE111" s="4"/>
      <c r="ABF111" s="4"/>
      <c r="ABG111" s="4"/>
      <c r="ABH111" s="4"/>
      <c r="ABI111" s="4"/>
      <c r="ABJ111" s="4"/>
      <c r="ABK111" s="4"/>
      <c r="ABL111" s="4"/>
      <c r="ABM111" s="4"/>
      <c r="ABN111" s="4"/>
      <c r="ABO111" s="4"/>
      <c r="ABP111" s="4"/>
      <c r="ABQ111" s="4"/>
      <c r="ABR111" s="4"/>
      <c r="ABS111" s="4"/>
      <c r="ABT111" s="4"/>
      <c r="ABU111" s="4"/>
    </row>
    <row r="112" spans="1:749" s="13" customFormat="1" ht="15" customHeight="1" x14ac:dyDescent="0.2">
      <c r="A112" s="20" t="s">
        <v>276</v>
      </c>
      <c r="B112" s="21" t="s">
        <v>916</v>
      </c>
      <c r="C112" s="24" t="s">
        <v>64</v>
      </c>
      <c r="D112" s="21" t="s">
        <v>121</v>
      </c>
      <c r="E112" s="158">
        <f>IF($E$12&gt;0,1,0)</f>
        <v>0</v>
      </c>
      <c r="F112" s="194" t="s">
        <v>524</v>
      </c>
      <c r="G112" s="194">
        <v>20</v>
      </c>
      <c r="H112" s="162">
        <f t="shared" si="3"/>
        <v>0</v>
      </c>
      <c r="I112" s="97"/>
      <c r="J112" s="312"/>
      <c r="K112" s="14"/>
      <c r="L112" s="318"/>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c r="GK112" s="4"/>
      <c r="GL112" s="4"/>
      <c r="GM112" s="4"/>
      <c r="GN112" s="4"/>
      <c r="GO112" s="4"/>
      <c r="GP112" s="4"/>
      <c r="GQ112" s="4"/>
      <c r="GR112" s="4"/>
      <c r="GS112" s="4"/>
      <c r="GT112" s="4"/>
      <c r="GU112" s="4"/>
      <c r="GV112" s="4"/>
      <c r="GW112" s="4"/>
      <c r="GX112" s="4"/>
      <c r="GY112" s="4"/>
      <c r="GZ112" s="4"/>
      <c r="HA112" s="4"/>
      <c r="HB112" s="4"/>
      <c r="HC112" s="4"/>
      <c r="HD112" s="4"/>
      <c r="HE112" s="4"/>
      <c r="HF112" s="4"/>
      <c r="HG112" s="4"/>
      <c r="HH112" s="4"/>
      <c r="HI112" s="4"/>
      <c r="HJ112" s="4"/>
      <c r="HK112" s="4"/>
      <c r="HL112" s="4"/>
      <c r="HM112" s="4"/>
      <c r="HN112" s="4"/>
      <c r="HO112" s="4"/>
      <c r="HP112" s="4"/>
      <c r="HQ112" s="4"/>
      <c r="HR112" s="4"/>
      <c r="HS112" s="4"/>
      <c r="HT112" s="4"/>
      <c r="HU112" s="4"/>
      <c r="HV112" s="4"/>
      <c r="HW112" s="4"/>
      <c r="HX112" s="4"/>
      <c r="HY112" s="4"/>
      <c r="HZ112" s="4"/>
      <c r="IA112" s="4"/>
      <c r="IB112" s="4"/>
      <c r="IC112" s="4"/>
      <c r="ID112" s="4"/>
      <c r="IE112" s="4"/>
      <c r="IF112" s="4"/>
      <c r="IG112" s="4"/>
      <c r="IH112" s="4"/>
      <c r="II112" s="4"/>
      <c r="IJ112" s="4"/>
      <c r="IK112" s="4"/>
      <c r="IL112" s="4"/>
      <c r="IM112" s="4"/>
      <c r="IN112" s="4"/>
      <c r="IO112" s="4"/>
      <c r="IP112" s="4"/>
      <c r="IQ112" s="4"/>
      <c r="IR112" s="4"/>
      <c r="IS112" s="4"/>
      <c r="IT112" s="4"/>
      <c r="IU112" s="4"/>
      <c r="IV112" s="4"/>
      <c r="IW112" s="4"/>
      <c r="IX112" s="4"/>
      <c r="IY112" s="4"/>
      <c r="IZ112" s="4"/>
      <c r="JA112" s="4"/>
      <c r="JB112" s="4"/>
      <c r="JC112" s="4"/>
      <c r="JD112" s="4"/>
      <c r="JE112" s="4"/>
      <c r="JF112" s="4"/>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c r="KN112" s="4"/>
      <c r="KO112" s="4"/>
      <c r="KP112" s="4"/>
      <c r="KQ112" s="4"/>
      <c r="KR112" s="4"/>
      <c r="KS112" s="4"/>
      <c r="KT112" s="4"/>
      <c r="KU112" s="4"/>
      <c r="KV112" s="4"/>
      <c r="KW112" s="4"/>
      <c r="KX112" s="4"/>
      <c r="KY112" s="4"/>
      <c r="KZ112" s="4"/>
      <c r="LA112" s="4"/>
      <c r="LB112" s="4"/>
      <c r="LC112" s="4"/>
      <c r="LD112" s="4"/>
      <c r="LE112" s="4"/>
      <c r="LF112" s="4"/>
      <c r="LG112" s="4"/>
      <c r="LH112" s="4"/>
      <c r="LI112" s="4"/>
      <c r="LJ112" s="4"/>
      <c r="LK112" s="4"/>
      <c r="LL112" s="4"/>
      <c r="LM112" s="4"/>
      <c r="LN112" s="4"/>
      <c r="LO112" s="4"/>
      <c r="LP112" s="4"/>
      <c r="LQ112" s="4"/>
      <c r="LR112" s="4"/>
      <c r="LS112" s="4"/>
      <c r="LT112" s="4"/>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c r="NB112" s="4"/>
      <c r="NC112" s="4"/>
      <c r="ND112" s="4"/>
      <c r="NE112" s="4"/>
      <c r="NF112" s="4"/>
      <c r="NG112" s="4"/>
      <c r="NH112" s="4"/>
      <c r="NI112" s="4"/>
      <c r="NJ112" s="4"/>
      <c r="NK112" s="4"/>
      <c r="NL112" s="4"/>
      <c r="NM112" s="4"/>
      <c r="NN112" s="4"/>
      <c r="NO112" s="4"/>
      <c r="NP112" s="4"/>
      <c r="NQ112" s="4"/>
      <c r="NR112" s="4"/>
      <c r="NS112" s="4"/>
      <c r="NT112" s="4"/>
      <c r="NU112" s="4"/>
      <c r="NV112" s="4"/>
      <c r="NW112" s="4"/>
      <c r="NX112" s="4"/>
      <c r="NY112" s="4"/>
      <c r="NZ112" s="4"/>
      <c r="OA112" s="4"/>
      <c r="OB112" s="4"/>
      <c r="OC112" s="4"/>
      <c r="OD112" s="4"/>
      <c r="OE112" s="4"/>
      <c r="OF112" s="4"/>
      <c r="OG112" s="4"/>
      <c r="OH112" s="4"/>
      <c r="OI112" s="4"/>
      <c r="OJ112" s="4"/>
      <c r="OK112" s="4"/>
      <c r="OL112" s="4"/>
      <c r="OM112" s="4"/>
      <c r="ON112" s="4"/>
      <c r="OO112" s="4"/>
      <c r="OP112" s="4"/>
      <c r="OQ112" s="4"/>
      <c r="OR112" s="4"/>
      <c r="OS112" s="4"/>
      <c r="OT112" s="4"/>
      <c r="OU112" s="4"/>
      <c r="OV112" s="4"/>
      <c r="OW112" s="4"/>
      <c r="OX112" s="4"/>
      <c r="OY112" s="4"/>
      <c r="OZ112" s="4"/>
      <c r="PA112" s="4"/>
      <c r="PB112" s="4"/>
      <c r="PC112" s="4"/>
      <c r="PD112" s="4"/>
      <c r="PE112" s="4"/>
      <c r="PF112" s="4"/>
      <c r="PG112" s="4"/>
      <c r="PH112" s="4"/>
      <c r="PI112" s="4"/>
      <c r="PJ112" s="4"/>
      <c r="PK112" s="4"/>
      <c r="PL112" s="4"/>
      <c r="PM112" s="4"/>
      <c r="PN112" s="4"/>
      <c r="PO112" s="4"/>
      <c r="PP112" s="4"/>
      <c r="PQ112" s="4"/>
      <c r="PR112" s="4"/>
      <c r="PS112" s="4"/>
      <c r="PT112" s="4"/>
      <c r="PU112" s="4"/>
      <c r="PV112" s="4"/>
      <c r="PW112" s="4"/>
      <c r="PX112" s="4"/>
      <c r="PY112" s="4"/>
      <c r="PZ112" s="4"/>
      <c r="QA112" s="4"/>
      <c r="QB112" s="4"/>
      <c r="QC112" s="4"/>
      <c r="QD112" s="4"/>
      <c r="QE112" s="4"/>
      <c r="QF112" s="4"/>
      <c r="QG112" s="4"/>
      <c r="QH112" s="4"/>
      <c r="QI112" s="4"/>
      <c r="QJ112" s="4"/>
      <c r="QK112" s="4"/>
      <c r="QL112" s="4"/>
      <c r="QM112" s="4"/>
      <c r="QN112" s="4"/>
      <c r="QO112" s="4"/>
      <c r="QP112" s="4"/>
      <c r="QQ112" s="4"/>
      <c r="QR112" s="4"/>
      <c r="QS112" s="4"/>
      <c r="QT112" s="4"/>
      <c r="QU112" s="4"/>
      <c r="QV112" s="4"/>
      <c r="QW112" s="4"/>
      <c r="QX112" s="4"/>
      <c r="QY112" s="4"/>
      <c r="QZ112" s="4"/>
      <c r="RA112" s="4"/>
      <c r="RB112" s="4"/>
      <c r="RC112" s="4"/>
      <c r="RD112" s="4"/>
      <c r="RE112" s="4"/>
      <c r="RF112" s="4"/>
      <c r="RG112" s="4"/>
      <c r="RH112" s="4"/>
      <c r="RI112" s="4"/>
      <c r="RJ112" s="4"/>
      <c r="RK112" s="4"/>
      <c r="RL112" s="4"/>
      <c r="RM112" s="4"/>
      <c r="RN112" s="4"/>
      <c r="RO112" s="4"/>
      <c r="RP112" s="4"/>
      <c r="RQ112" s="4"/>
      <c r="RR112" s="4"/>
      <c r="RS112" s="4"/>
      <c r="RT112" s="4"/>
      <c r="RU112" s="4"/>
      <c r="RV112" s="4"/>
      <c r="RW112" s="4"/>
      <c r="RX112" s="4"/>
      <c r="RY112" s="4"/>
      <c r="RZ112" s="4"/>
      <c r="SA112" s="4"/>
      <c r="SB112" s="4"/>
      <c r="SC112" s="4"/>
      <c r="SD112" s="4"/>
      <c r="SE112" s="4"/>
      <c r="SF112" s="4"/>
      <c r="SG112" s="4"/>
      <c r="SH112" s="4"/>
      <c r="SI112" s="4"/>
      <c r="SJ112" s="4"/>
      <c r="SK112" s="4"/>
      <c r="SL112" s="4"/>
      <c r="SM112" s="4"/>
      <c r="SN112" s="4"/>
      <c r="SO112" s="4"/>
      <c r="SP112" s="4"/>
      <c r="SQ112" s="4"/>
      <c r="SR112" s="4"/>
      <c r="SS112" s="4"/>
      <c r="ST112" s="4"/>
      <c r="SU112" s="4"/>
      <c r="SV112" s="4"/>
      <c r="SW112" s="4"/>
      <c r="SX112" s="4"/>
      <c r="SY112" s="4"/>
      <c r="SZ112" s="4"/>
      <c r="TA112" s="4"/>
      <c r="TB112" s="4"/>
      <c r="TC112" s="4"/>
      <c r="TD112" s="4"/>
      <c r="TE112" s="4"/>
      <c r="TF112" s="4"/>
      <c r="TG112" s="4"/>
      <c r="TH112" s="4"/>
      <c r="TI112" s="4"/>
      <c r="TJ112" s="4"/>
      <c r="TK112" s="4"/>
      <c r="TL112" s="4"/>
      <c r="TM112" s="4"/>
      <c r="TN112" s="4"/>
      <c r="TO112" s="4"/>
      <c r="TP112" s="4"/>
      <c r="TQ112" s="4"/>
      <c r="TR112" s="4"/>
      <c r="TS112" s="4"/>
      <c r="TT112" s="4"/>
      <c r="TU112" s="4"/>
      <c r="TV112" s="4"/>
      <c r="TW112" s="4"/>
      <c r="TX112" s="4"/>
      <c r="TY112" s="4"/>
      <c r="TZ112" s="4"/>
      <c r="UA112" s="4"/>
      <c r="UB112" s="4"/>
      <c r="UC112" s="4"/>
      <c r="UD112" s="4"/>
      <c r="UE112" s="4"/>
      <c r="UF112" s="4"/>
      <c r="UG112" s="4"/>
      <c r="UH112" s="4"/>
      <c r="UI112" s="4"/>
      <c r="UJ112" s="4"/>
      <c r="UK112" s="4"/>
      <c r="UL112" s="4"/>
      <c r="UM112" s="4"/>
      <c r="UN112" s="4"/>
      <c r="UO112" s="4"/>
      <c r="UP112" s="4"/>
      <c r="UQ112" s="4"/>
      <c r="UR112" s="4"/>
      <c r="US112" s="4"/>
      <c r="UT112" s="4"/>
      <c r="UU112" s="4"/>
      <c r="UV112" s="4"/>
      <c r="UW112" s="4"/>
      <c r="UX112" s="4"/>
      <c r="UY112" s="4"/>
      <c r="UZ112" s="4"/>
      <c r="VA112" s="4"/>
      <c r="VB112" s="4"/>
      <c r="VC112" s="4"/>
      <c r="VD112" s="4"/>
      <c r="VE112" s="4"/>
      <c r="VF112" s="4"/>
      <c r="VG112" s="4"/>
      <c r="VH112" s="4"/>
      <c r="VI112" s="4"/>
      <c r="VJ112" s="4"/>
      <c r="VK112" s="4"/>
      <c r="VL112" s="4"/>
      <c r="VM112" s="4"/>
      <c r="VN112" s="4"/>
      <c r="VO112" s="4"/>
      <c r="VP112" s="4"/>
      <c r="VQ112" s="4"/>
      <c r="VR112" s="4"/>
      <c r="VS112" s="4"/>
      <c r="VT112" s="4"/>
      <c r="VU112" s="4"/>
      <c r="VV112" s="4"/>
      <c r="VW112" s="4"/>
      <c r="VX112" s="4"/>
      <c r="VY112" s="4"/>
      <c r="VZ112" s="4"/>
      <c r="WA112" s="4"/>
      <c r="WB112" s="4"/>
      <c r="WC112" s="4"/>
      <c r="WD112" s="4"/>
      <c r="WE112" s="4"/>
      <c r="WF112" s="4"/>
      <c r="WG112" s="4"/>
      <c r="WH112" s="4"/>
      <c r="WI112" s="4"/>
      <c r="WJ112" s="4"/>
      <c r="WK112" s="4"/>
      <c r="WL112" s="4"/>
      <c r="WM112" s="4"/>
      <c r="WN112" s="4"/>
      <c r="WO112" s="4"/>
      <c r="WP112" s="4"/>
      <c r="WQ112" s="4"/>
      <c r="WR112" s="4"/>
      <c r="WS112" s="4"/>
      <c r="WT112" s="4"/>
      <c r="WU112" s="4"/>
      <c r="WV112" s="4"/>
      <c r="WW112" s="4"/>
      <c r="WX112" s="4"/>
      <c r="WY112" s="4"/>
      <c r="WZ112" s="4"/>
      <c r="XA112" s="4"/>
      <c r="XB112" s="4"/>
      <c r="XC112" s="4"/>
      <c r="XD112" s="4"/>
      <c r="XE112" s="4"/>
      <c r="XF112" s="4"/>
      <c r="XG112" s="4"/>
      <c r="XH112" s="4"/>
      <c r="XI112" s="4"/>
      <c r="XJ112" s="4"/>
      <c r="XK112" s="4"/>
      <c r="XL112" s="4"/>
      <c r="XM112" s="4"/>
      <c r="XN112" s="4"/>
      <c r="XO112" s="4"/>
      <c r="XP112" s="4"/>
      <c r="XQ112" s="4"/>
      <c r="XR112" s="4"/>
      <c r="XS112" s="4"/>
      <c r="XT112" s="4"/>
      <c r="XU112" s="4"/>
      <c r="XV112" s="4"/>
      <c r="XW112" s="4"/>
      <c r="XX112" s="4"/>
      <c r="XY112" s="4"/>
      <c r="XZ112" s="4"/>
      <c r="YA112" s="4"/>
      <c r="YB112" s="4"/>
      <c r="YC112" s="4"/>
      <c r="YD112" s="4"/>
      <c r="YE112" s="4"/>
      <c r="YF112" s="4"/>
      <c r="YG112" s="4"/>
      <c r="YH112" s="4"/>
      <c r="YI112" s="4"/>
      <c r="YJ112" s="4"/>
      <c r="YK112" s="4"/>
      <c r="YL112" s="4"/>
      <c r="YM112" s="4"/>
      <c r="YN112" s="4"/>
      <c r="YO112" s="4"/>
      <c r="YP112" s="4"/>
      <c r="YQ112" s="4"/>
      <c r="YR112" s="4"/>
      <c r="YS112" s="4"/>
      <c r="YT112" s="4"/>
      <c r="YU112" s="4"/>
      <c r="YV112" s="4"/>
      <c r="YW112" s="4"/>
      <c r="YX112" s="4"/>
      <c r="YY112" s="4"/>
      <c r="YZ112" s="4"/>
      <c r="ZA112" s="4"/>
      <c r="ZB112" s="4"/>
      <c r="ZC112" s="4"/>
      <c r="ZD112" s="4"/>
      <c r="ZE112" s="4"/>
      <c r="ZF112" s="4"/>
      <c r="ZG112" s="4"/>
      <c r="ZH112" s="4"/>
      <c r="ZI112" s="4"/>
      <c r="ZJ112" s="4"/>
      <c r="ZK112" s="4"/>
      <c r="ZL112" s="4"/>
      <c r="ZM112" s="4"/>
      <c r="ZN112" s="4"/>
      <c r="ZO112" s="4"/>
      <c r="ZP112" s="4"/>
      <c r="ZQ112" s="4"/>
      <c r="ZR112" s="4"/>
      <c r="ZS112" s="4"/>
      <c r="ZT112" s="4"/>
      <c r="ZU112" s="4"/>
      <c r="ZV112" s="4"/>
      <c r="ZW112" s="4"/>
      <c r="ZX112" s="4"/>
      <c r="ZY112" s="4"/>
      <c r="ZZ112" s="4"/>
      <c r="AAA112" s="4"/>
      <c r="AAB112" s="4"/>
      <c r="AAC112" s="4"/>
      <c r="AAD112" s="4"/>
      <c r="AAE112" s="4"/>
      <c r="AAF112" s="4"/>
      <c r="AAG112" s="4"/>
      <c r="AAH112" s="4"/>
      <c r="AAI112" s="4"/>
      <c r="AAJ112" s="4"/>
      <c r="AAK112" s="4"/>
      <c r="AAL112" s="4"/>
      <c r="AAM112" s="4"/>
      <c r="AAN112" s="4"/>
      <c r="AAO112" s="4"/>
      <c r="AAP112" s="4"/>
      <c r="AAQ112" s="4"/>
      <c r="AAR112" s="4"/>
      <c r="AAS112" s="4"/>
      <c r="AAT112" s="4"/>
      <c r="AAU112" s="4"/>
      <c r="AAV112" s="4"/>
      <c r="AAW112" s="4"/>
      <c r="AAX112" s="4"/>
      <c r="AAY112" s="4"/>
      <c r="AAZ112" s="4"/>
      <c r="ABA112" s="4"/>
      <c r="ABB112" s="4"/>
      <c r="ABC112" s="4"/>
      <c r="ABD112" s="4"/>
      <c r="ABE112" s="4"/>
      <c r="ABF112" s="4"/>
      <c r="ABG112" s="4"/>
      <c r="ABH112" s="4"/>
      <c r="ABI112" s="4"/>
      <c r="ABJ112" s="4"/>
      <c r="ABK112" s="4"/>
      <c r="ABL112" s="4"/>
      <c r="ABM112" s="4"/>
      <c r="ABN112" s="4"/>
      <c r="ABO112" s="4"/>
      <c r="ABP112" s="4"/>
      <c r="ABQ112" s="4"/>
      <c r="ABR112" s="4"/>
      <c r="ABS112" s="4"/>
      <c r="ABT112" s="4"/>
      <c r="ABU112" s="4"/>
    </row>
    <row r="113" spans="1:749" s="13" customFormat="1" ht="15" customHeight="1" x14ac:dyDescent="0.2">
      <c r="A113" s="20" t="s">
        <v>277</v>
      </c>
      <c r="B113" s="21" t="s">
        <v>51</v>
      </c>
      <c r="C113" s="24" t="s">
        <v>64</v>
      </c>
      <c r="D113" s="21" t="s">
        <v>121</v>
      </c>
      <c r="E113" s="158">
        <f>IF($E$12&lt;0,0,0)+IF($E$12=1,2,0)+IF($E$12&gt;1,2,0)+IF($E$12&gt;60,1,0)</f>
        <v>0</v>
      </c>
      <c r="F113" s="194" t="s">
        <v>524</v>
      </c>
      <c r="G113" s="194">
        <v>10</v>
      </c>
      <c r="H113" s="162">
        <f t="shared" si="3"/>
        <v>0</v>
      </c>
      <c r="I113" s="97"/>
      <c r="J113" s="312"/>
      <c r="K113" s="14"/>
      <c r="L113" s="318"/>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c r="GK113" s="4"/>
      <c r="GL113" s="4"/>
      <c r="GM113" s="4"/>
      <c r="GN113" s="4"/>
      <c r="GO113" s="4"/>
      <c r="GP113" s="4"/>
      <c r="GQ113" s="4"/>
      <c r="GR113" s="4"/>
      <c r="GS113" s="4"/>
      <c r="GT113" s="4"/>
      <c r="GU113" s="4"/>
      <c r="GV113" s="4"/>
      <c r="GW113" s="4"/>
      <c r="GX113" s="4"/>
      <c r="GY113" s="4"/>
      <c r="GZ113" s="4"/>
      <c r="HA113" s="4"/>
      <c r="HB113" s="4"/>
      <c r="HC113" s="4"/>
      <c r="HD113" s="4"/>
      <c r="HE113" s="4"/>
      <c r="HF113" s="4"/>
      <c r="HG113" s="4"/>
      <c r="HH113" s="4"/>
      <c r="HI113" s="4"/>
      <c r="HJ113" s="4"/>
      <c r="HK113" s="4"/>
      <c r="HL113" s="4"/>
      <c r="HM113" s="4"/>
      <c r="HN113" s="4"/>
      <c r="HO113" s="4"/>
      <c r="HP113" s="4"/>
      <c r="HQ113" s="4"/>
      <c r="HR113" s="4"/>
      <c r="HS113" s="4"/>
      <c r="HT113" s="4"/>
      <c r="HU113" s="4"/>
      <c r="HV113" s="4"/>
      <c r="HW113" s="4"/>
      <c r="HX113" s="4"/>
      <c r="HY113" s="4"/>
      <c r="HZ113" s="4"/>
      <c r="IA113" s="4"/>
      <c r="IB113" s="4"/>
      <c r="IC113" s="4"/>
      <c r="ID113" s="4"/>
      <c r="IE113" s="4"/>
      <c r="IF113" s="4"/>
      <c r="IG113" s="4"/>
      <c r="IH113" s="4"/>
      <c r="II113" s="4"/>
      <c r="IJ113" s="4"/>
      <c r="IK113" s="4"/>
      <c r="IL113" s="4"/>
      <c r="IM113" s="4"/>
      <c r="IN113" s="4"/>
      <c r="IO113" s="4"/>
      <c r="IP113" s="4"/>
      <c r="IQ113" s="4"/>
      <c r="IR113" s="4"/>
      <c r="IS113" s="4"/>
      <c r="IT113" s="4"/>
      <c r="IU113" s="4"/>
      <c r="IV113" s="4"/>
      <c r="IW113" s="4"/>
      <c r="IX113" s="4"/>
      <c r="IY113" s="4"/>
      <c r="IZ113" s="4"/>
      <c r="JA113" s="4"/>
      <c r="JB113" s="4"/>
      <c r="JC113" s="4"/>
      <c r="JD113" s="4"/>
      <c r="JE113" s="4"/>
      <c r="JF113" s="4"/>
      <c r="JG113" s="4"/>
      <c r="JH113" s="4"/>
      <c r="JI113" s="4"/>
      <c r="JJ113" s="4"/>
      <c r="JK113" s="4"/>
      <c r="JL113" s="4"/>
      <c r="JM113" s="4"/>
      <c r="JN113" s="4"/>
      <c r="JO113" s="4"/>
      <c r="JP113" s="4"/>
      <c r="JQ113" s="4"/>
      <c r="JR113" s="4"/>
      <c r="JS113" s="4"/>
      <c r="JT113" s="4"/>
      <c r="JU113" s="4"/>
      <c r="JV113" s="4"/>
      <c r="JW113" s="4"/>
      <c r="JX113" s="4"/>
      <c r="JY113" s="4"/>
      <c r="JZ113" s="4"/>
      <c r="KA113" s="4"/>
      <c r="KB113" s="4"/>
      <c r="KC113" s="4"/>
      <c r="KD113" s="4"/>
      <c r="KE113" s="4"/>
      <c r="KF113" s="4"/>
      <c r="KG113" s="4"/>
      <c r="KH113" s="4"/>
      <c r="KI113" s="4"/>
      <c r="KJ113" s="4"/>
      <c r="KK113" s="4"/>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c r="LT113" s="4"/>
      <c r="LU113" s="4"/>
      <c r="LV113" s="4"/>
      <c r="LW113" s="4"/>
      <c r="LX113" s="4"/>
      <c r="LY113" s="4"/>
      <c r="LZ113" s="4"/>
      <c r="MA113" s="4"/>
      <c r="MB113" s="4"/>
      <c r="MC113" s="4"/>
      <c r="MD113" s="4"/>
      <c r="ME113" s="4"/>
      <c r="MF113" s="4"/>
      <c r="MG113" s="4"/>
      <c r="MH113" s="4"/>
      <c r="MI113" s="4"/>
      <c r="MJ113" s="4"/>
      <c r="MK113" s="4"/>
      <c r="ML113" s="4"/>
      <c r="MM113" s="4"/>
      <c r="MN113" s="4"/>
      <c r="MO113" s="4"/>
      <c r="MP113" s="4"/>
      <c r="MQ113" s="4"/>
      <c r="MR113" s="4"/>
      <c r="MS113" s="4"/>
      <c r="MT113" s="4"/>
      <c r="MU113" s="4"/>
      <c r="MV113" s="4"/>
      <c r="MW113" s="4"/>
      <c r="MX113" s="4"/>
      <c r="MY113" s="4"/>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c r="OH113" s="4"/>
      <c r="OI113" s="4"/>
      <c r="OJ113" s="4"/>
      <c r="OK113" s="4"/>
      <c r="OL113" s="4"/>
      <c r="OM113" s="4"/>
      <c r="ON113" s="4"/>
      <c r="OO113" s="4"/>
      <c r="OP113" s="4"/>
      <c r="OQ113" s="4"/>
      <c r="OR113" s="4"/>
      <c r="OS113" s="4"/>
      <c r="OT113" s="4"/>
      <c r="OU113" s="4"/>
      <c r="OV113" s="4"/>
      <c r="OW113" s="4"/>
      <c r="OX113" s="4"/>
      <c r="OY113" s="4"/>
      <c r="OZ113" s="4"/>
      <c r="PA113" s="4"/>
      <c r="PB113" s="4"/>
      <c r="PC113" s="4"/>
      <c r="PD113" s="4"/>
      <c r="PE113" s="4"/>
      <c r="PF113" s="4"/>
      <c r="PG113" s="4"/>
      <c r="PH113" s="4"/>
      <c r="PI113" s="4"/>
      <c r="PJ113" s="4"/>
      <c r="PK113" s="4"/>
      <c r="PL113" s="4"/>
      <c r="PM113" s="4"/>
      <c r="PN113" s="4"/>
      <c r="PO113" s="4"/>
      <c r="PP113" s="4"/>
      <c r="PQ113" s="4"/>
      <c r="PR113" s="4"/>
      <c r="PS113" s="4"/>
      <c r="PT113" s="4"/>
      <c r="PU113" s="4"/>
      <c r="PV113" s="4"/>
      <c r="PW113" s="4"/>
      <c r="PX113" s="4"/>
      <c r="PY113" s="4"/>
      <c r="PZ113" s="4"/>
      <c r="QA113" s="4"/>
      <c r="QB113" s="4"/>
      <c r="QC113" s="4"/>
      <c r="QD113" s="4"/>
      <c r="QE113" s="4"/>
      <c r="QF113" s="4"/>
      <c r="QG113" s="4"/>
      <c r="QH113" s="4"/>
      <c r="QI113" s="4"/>
      <c r="QJ113" s="4"/>
      <c r="QK113" s="4"/>
      <c r="QL113" s="4"/>
      <c r="QM113" s="4"/>
      <c r="QN113" s="4"/>
      <c r="QO113" s="4"/>
      <c r="QP113" s="4"/>
      <c r="QQ113" s="4"/>
      <c r="QR113" s="4"/>
      <c r="QS113" s="4"/>
      <c r="QT113" s="4"/>
      <c r="QU113" s="4"/>
      <c r="QV113" s="4"/>
      <c r="QW113" s="4"/>
      <c r="QX113" s="4"/>
      <c r="QY113" s="4"/>
      <c r="QZ113" s="4"/>
      <c r="RA113" s="4"/>
      <c r="RB113" s="4"/>
      <c r="RC113" s="4"/>
      <c r="RD113" s="4"/>
      <c r="RE113" s="4"/>
      <c r="RF113" s="4"/>
      <c r="RG113" s="4"/>
      <c r="RH113" s="4"/>
      <c r="RI113" s="4"/>
      <c r="RJ113" s="4"/>
      <c r="RK113" s="4"/>
      <c r="RL113" s="4"/>
      <c r="RM113" s="4"/>
      <c r="RN113" s="4"/>
      <c r="RO113" s="4"/>
      <c r="RP113" s="4"/>
      <c r="RQ113" s="4"/>
      <c r="RR113" s="4"/>
      <c r="RS113" s="4"/>
      <c r="RT113" s="4"/>
      <c r="RU113" s="4"/>
      <c r="RV113" s="4"/>
      <c r="RW113" s="4"/>
      <c r="RX113" s="4"/>
      <c r="RY113" s="4"/>
      <c r="RZ113" s="4"/>
      <c r="SA113" s="4"/>
      <c r="SB113" s="4"/>
      <c r="SC113" s="4"/>
      <c r="SD113" s="4"/>
      <c r="SE113" s="4"/>
      <c r="SF113" s="4"/>
      <c r="SG113" s="4"/>
      <c r="SH113" s="4"/>
      <c r="SI113" s="4"/>
      <c r="SJ113" s="4"/>
      <c r="SK113" s="4"/>
      <c r="SL113" s="4"/>
      <c r="SM113" s="4"/>
      <c r="SN113" s="4"/>
      <c r="SO113" s="4"/>
      <c r="SP113" s="4"/>
      <c r="SQ113" s="4"/>
      <c r="SR113" s="4"/>
      <c r="SS113" s="4"/>
      <c r="ST113" s="4"/>
      <c r="SU113" s="4"/>
      <c r="SV113" s="4"/>
      <c r="SW113" s="4"/>
      <c r="SX113" s="4"/>
      <c r="SY113" s="4"/>
      <c r="SZ113" s="4"/>
      <c r="TA113" s="4"/>
      <c r="TB113" s="4"/>
      <c r="TC113" s="4"/>
      <c r="TD113" s="4"/>
      <c r="TE113" s="4"/>
      <c r="TF113" s="4"/>
      <c r="TG113" s="4"/>
      <c r="TH113" s="4"/>
      <c r="TI113" s="4"/>
      <c r="TJ113" s="4"/>
      <c r="TK113" s="4"/>
      <c r="TL113" s="4"/>
      <c r="TM113" s="4"/>
      <c r="TN113" s="4"/>
      <c r="TO113" s="4"/>
      <c r="TP113" s="4"/>
      <c r="TQ113" s="4"/>
      <c r="TR113" s="4"/>
      <c r="TS113" s="4"/>
      <c r="TT113" s="4"/>
      <c r="TU113" s="4"/>
      <c r="TV113" s="4"/>
      <c r="TW113" s="4"/>
      <c r="TX113" s="4"/>
      <c r="TY113" s="4"/>
      <c r="TZ113" s="4"/>
      <c r="UA113" s="4"/>
      <c r="UB113" s="4"/>
      <c r="UC113" s="4"/>
      <c r="UD113" s="4"/>
      <c r="UE113" s="4"/>
      <c r="UF113" s="4"/>
      <c r="UG113" s="4"/>
      <c r="UH113" s="4"/>
      <c r="UI113" s="4"/>
      <c r="UJ113" s="4"/>
      <c r="UK113" s="4"/>
      <c r="UL113" s="4"/>
      <c r="UM113" s="4"/>
      <c r="UN113" s="4"/>
      <c r="UO113" s="4"/>
      <c r="UP113" s="4"/>
      <c r="UQ113" s="4"/>
      <c r="UR113" s="4"/>
      <c r="US113" s="4"/>
      <c r="UT113" s="4"/>
      <c r="UU113" s="4"/>
      <c r="UV113" s="4"/>
      <c r="UW113" s="4"/>
      <c r="UX113" s="4"/>
      <c r="UY113" s="4"/>
      <c r="UZ113" s="4"/>
      <c r="VA113" s="4"/>
      <c r="VB113" s="4"/>
      <c r="VC113" s="4"/>
      <c r="VD113" s="4"/>
      <c r="VE113" s="4"/>
      <c r="VF113" s="4"/>
      <c r="VG113" s="4"/>
      <c r="VH113" s="4"/>
      <c r="VI113" s="4"/>
      <c r="VJ113" s="4"/>
      <c r="VK113" s="4"/>
      <c r="VL113" s="4"/>
      <c r="VM113" s="4"/>
      <c r="VN113" s="4"/>
      <c r="VO113" s="4"/>
      <c r="VP113" s="4"/>
      <c r="VQ113" s="4"/>
      <c r="VR113" s="4"/>
      <c r="VS113" s="4"/>
      <c r="VT113" s="4"/>
      <c r="VU113" s="4"/>
      <c r="VV113" s="4"/>
      <c r="VW113" s="4"/>
      <c r="VX113" s="4"/>
      <c r="VY113" s="4"/>
      <c r="VZ113" s="4"/>
      <c r="WA113" s="4"/>
      <c r="WB113" s="4"/>
      <c r="WC113" s="4"/>
      <c r="WD113" s="4"/>
      <c r="WE113" s="4"/>
      <c r="WF113" s="4"/>
      <c r="WG113" s="4"/>
      <c r="WH113" s="4"/>
      <c r="WI113" s="4"/>
      <c r="WJ113" s="4"/>
      <c r="WK113" s="4"/>
      <c r="WL113" s="4"/>
      <c r="WM113" s="4"/>
      <c r="WN113" s="4"/>
      <c r="WO113" s="4"/>
      <c r="WP113" s="4"/>
      <c r="WQ113" s="4"/>
      <c r="WR113" s="4"/>
      <c r="WS113" s="4"/>
      <c r="WT113" s="4"/>
      <c r="WU113" s="4"/>
      <c r="WV113" s="4"/>
      <c r="WW113" s="4"/>
      <c r="WX113" s="4"/>
      <c r="WY113" s="4"/>
      <c r="WZ113" s="4"/>
      <c r="XA113" s="4"/>
      <c r="XB113" s="4"/>
      <c r="XC113" s="4"/>
      <c r="XD113" s="4"/>
      <c r="XE113" s="4"/>
      <c r="XF113" s="4"/>
      <c r="XG113" s="4"/>
      <c r="XH113" s="4"/>
      <c r="XI113" s="4"/>
      <c r="XJ113" s="4"/>
      <c r="XK113" s="4"/>
      <c r="XL113" s="4"/>
      <c r="XM113" s="4"/>
      <c r="XN113" s="4"/>
      <c r="XO113" s="4"/>
      <c r="XP113" s="4"/>
      <c r="XQ113" s="4"/>
      <c r="XR113" s="4"/>
      <c r="XS113" s="4"/>
      <c r="XT113" s="4"/>
      <c r="XU113" s="4"/>
      <c r="XV113" s="4"/>
      <c r="XW113" s="4"/>
      <c r="XX113" s="4"/>
      <c r="XY113" s="4"/>
      <c r="XZ113" s="4"/>
      <c r="YA113" s="4"/>
      <c r="YB113" s="4"/>
      <c r="YC113" s="4"/>
      <c r="YD113" s="4"/>
      <c r="YE113" s="4"/>
      <c r="YF113" s="4"/>
      <c r="YG113" s="4"/>
      <c r="YH113" s="4"/>
      <c r="YI113" s="4"/>
      <c r="YJ113" s="4"/>
      <c r="YK113" s="4"/>
      <c r="YL113" s="4"/>
      <c r="YM113" s="4"/>
      <c r="YN113" s="4"/>
      <c r="YO113" s="4"/>
      <c r="YP113" s="4"/>
      <c r="YQ113" s="4"/>
      <c r="YR113" s="4"/>
      <c r="YS113" s="4"/>
      <c r="YT113" s="4"/>
      <c r="YU113" s="4"/>
      <c r="YV113" s="4"/>
      <c r="YW113" s="4"/>
      <c r="YX113" s="4"/>
      <c r="YY113" s="4"/>
      <c r="YZ113" s="4"/>
      <c r="ZA113" s="4"/>
      <c r="ZB113" s="4"/>
      <c r="ZC113" s="4"/>
      <c r="ZD113" s="4"/>
      <c r="ZE113" s="4"/>
      <c r="ZF113" s="4"/>
      <c r="ZG113" s="4"/>
      <c r="ZH113" s="4"/>
      <c r="ZI113" s="4"/>
      <c r="ZJ113" s="4"/>
      <c r="ZK113" s="4"/>
      <c r="ZL113" s="4"/>
      <c r="ZM113" s="4"/>
      <c r="ZN113" s="4"/>
      <c r="ZO113" s="4"/>
      <c r="ZP113" s="4"/>
      <c r="ZQ113" s="4"/>
      <c r="ZR113" s="4"/>
      <c r="ZS113" s="4"/>
      <c r="ZT113" s="4"/>
      <c r="ZU113" s="4"/>
      <c r="ZV113" s="4"/>
      <c r="ZW113" s="4"/>
      <c r="ZX113" s="4"/>
      <c r="ZY113" s="4"/>
      <c r="ZZ113" s="4"/>
      <c r="AAA113" s="4"/>
      <c r="AAB113" s="4"/>
      <c r="AAC113" s="4"/>
      <c r="AAD113" s="4"/>
      <c r="AAE113" s="4"/>
      <c r="AAF113" s="4"/>
      <c r="AAG113" s="4"/>
      <c r="AAH113" s="4"/>
      <c r="AAI113" s="4"/>
      <c r="AAJ113" s="4"/>
      <c r="AAK113" s="4"/>
      <c r="AAL113" s="4"/>
      <c r="AAM113" s="4"/>
      <c r="AAN113" s="4"/>
      <c r="AAO113" s="4"/>
      <c r="AAP113" s="4"/>
      <c r="AAQ113" s="4"/>
      <c r="AAR113" s="4"/>
      <c r="AAS113" s="4"/>
      <c r="AAT113" s="4"/>
      <c r="AAU113" s="4"/>
      <c r="AAV113" s="4"/>
      <c r="AAW113" s="4"/>
      <c r="AAX113" s="4"/>
      <c r="AAY113" s="4"/>
      <c r="AAZ113" s="4"/>
      <c r="ABA113" s="4"/>
      <c r="ABB113" s="4"/>
      <c r="ABC113" s="4"/>
      <c r="ABD113" s="4"/>
      <c r="ABE113" s="4"/>
      <c r="ABF113" s="4"/>
      <c r="ABG113" s="4"/>
      <c r="ABH113" s="4"/>
      <c r="ABI113" s="4"/>
      <c r="ABJ113" s="4"/>
      <c r="ABK113" s="4"/>
      <c r="ABL113" s="4"/>
      <c r="ABM113" s="4"/>
      <c r="ABN113" s="4"/>
      <c r="ABO113" s="4"/>
      <c r="ABP113" s="4"/>
      <c r="ABQ113" s="4"/>
      <c r="ABR113" s="4"/>
      <c r="ABS113" s="4"/>
      <c r="ABT113" s="4"/>
      <c r="ABU113" s="4"/>
    </row>
    <row r="114" spans="1:749" s="13" customFormat="1" ht="15" customHeight="1" x14ac:dyDescent="0.2">
      <c r="A114" s="20" t="s">
        <v>670</v>
      </c>
      <c r="B114" s="21" t="s">
        <v>52</v>
      </c>
      <c r="C114" s="24" t="s">
        <v>64</v>
      </c>
      <c r="D114" s="21" t="s">
        <v>121</v>
      </c>
      <c r="E114" s="158">
        <f>IF($E$12&lt;0,0,0)+IF($E$12=1,2,0)+IF($E$12&gt;1,2,0)+IF($E$12&gt;60,1,0)</f>
        <v>0</v>
      </c>
      <c r="F114" s="194" t="s">
        <v>524</v>
      </c>
      <c r="G114" s="194">
        <v>12</v>
      </c>
      <c r="H114" s="162">
        <f t="shared" si="3"/>
        <v>0</v>
      </c>
      <c r="I114" s="97"/>
      <c r="J114" s="312"/>
      <c r="K114" s="14"/>
      <c r="L114" s="318"/>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c r="GK114" s="4"/>
      <c r="GL114" s="4"/>
      <c r="GM114" s="4"/>
      <c r="GN114" s="4"/>
      <c r="GO114" s="4"/>
      <c r="GP114" s="4"/>
      <c r="GQ114" s="4"/>
      <c r="GR114" s="4"/>
      <c r="GS114" s="4"/>
      <c r="GT114" s="4"/>
      <c r="GU114" s="4"/>
      <c r="GV114" s="4"/>
      <c r="GW114" s="4"/>
      <c r="GX114" s="4"/>
      <c r="GY114" s="4"/>
      <c r="GZ114" s="4"/>
      <c r="HA114" s="4"/>
      <c r="HB114" s="4"/>
      <c r="HC114" s="4"/>
      <c r="HD114" s="4"/>
      <c r="HE114" s="4"/>
      <c r="HF114" s="4"/>
      <c r="HG114" s="4"/>
      <c r="HH114" s="4"/>
      <c r="HI114" s="4"/>
      <c r="HJ114" s="4"/>
      <c r="HK114" s="4"/>
      <c r="HL114" s="4"/>
      <c r="HM114" s="4"/>
      <c r="HN114" s="4"/>
      <c r="HO114" s="4"/>
      <c r="HP114" s="4"/>
      <c r="HQ114" s="4"/>
      <c r="HR114" s="4"/>
      <c r="HS114" s="4"/>
      <c r="HT114" s="4"/>
      <c r="HU114" s="4"/>
      <c r="HV114" s="4"/>
      <c r="HW114" s="4"/>
      <c r="HX114" s="4"/>
      <c r="HY114" s="4"/>
      <c r="HZ114" s="4"/>
      <c r="IA114" s="4"/>
      <c r="IB114" s="4"/>
      <c r="IC114" s="4"/>
      <c r="ID114" s="4"/>
      <c r="IE114" s="4"/>
      <c r="IF114" s="4"/>
      <c r="IG114" s="4"/>
      <c r="IH114" s="4"/>
      <c r="II114" s="4"/>
      <c r="IJ114" s="4"/>
      <c r="IK114" s="4"/>
      <c r="IL114" s="4"/>
      <c r="IM114" s="4"/>
      <c r="IN114" s="4"/>
      <c r="IO114" s="4"/>
      <c r="IP114" s="4"/>
      <c r="IQ114" s="4"/>
      <c r="IR114" s="4"/>
      <c r="IS114" s="4"/>
      <c r="IT114" s="4"/>
      <c r="IU114" s="4"/>
      <c r="IV114" s="4"/>
      <c r="IW114" s="4"/>
      <c r="IX114" s="4"/>
      <c r="IY114" s="4"/>
      <c r="IZ114" s="4"/>
      <c r="JA114" s="4"/>
      <c r="JB114" s="4"/>
      <c r="JC114" s="4"/>
      <c r="JD114" s="4"/>
      <c r="JE114" s="4"/>
      <c r="JF114" s="4"/>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c r="KN114" s="4"/>
      <c r="KO114" s="4"/>
      <c r="KP114" s="4"/>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c r="LT114" s="4"/>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c r="NB114" s="4"/>
      <c r="NC114" s="4"/>
      <c r="ND114" s="4"/>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c r="OH114" s="4"/>
      <c r="OI114" s="4"/>
      <c r="OJ114" s="4"/>
      <c r="OK114" s="4"/>
      <c r="OL114" s="4"/>
      <c r="OM114" s="4"/>
      <c r="ON114" s="4"/>
      <c r="OO114" s="4"/>
      <c r="OP114" s="4"/>
      <c r="OQ114" s="4"/>
      <c r="OR114" s="4"/>
      <c r="OS114" s="4"/>
      <c r="OT114" s="4"/>
      <c r="OU114" s="4"/>
      <c r="OV114" s="4"/>
      <c r="OW114" s="4"/>
      <c r="OX114" s="4"/>
      <c r="OY114" s="4"/>
      <c r="OZ114" s="4"/>
      <c r="PA114" s="4"/>
      <c r="PB114" s="4"/>
      <c r="PC114" s="4"/>
      <c r="PD114" s="4"/>
      <c r="PE114" s="4"/>
      <c r="PF114" s="4"/>
      <c r="PG114" s="4"/>
      <c r="PH114" s="4"/>
      <c r="PI114" s="4"/>
      <c r="PJ114" s="4"/>
      <c r="PK114" s="4"/>
      <c r="PL114" s="4"/>
      <c r="PM114" s="4"/>
      <c r="PN114" s="4"/>
      <c r="PO114" s="4"/>
      <c r="PP114" s="4"/>
      <c r="PQ114" s="4"/>
      <c r="PR114" s="4"/>
      <c r="PS114" s="4"/>
      <c r="PT114" s="4"/>
      <c r="PU114" s="4"/>
      <c r="PV114" s="4"/>
      <c r="PW114" s="4"/>
      <c r="PX114" s="4"/>
      <c r="PY114" s="4"/>
      <c r="PZ114" s="4"/>
      <c r="QA114" s="4"/>
      <c r="QB114" s="4"/>
      <c r="QC114" s="4"/>
      <c r="QD114" s="4"/>
      <c r="QE114" s="4"/>
      <c r="QF114" s="4"/>
      <c r="QG114" s="4"/>
      <c r="QH114" s="4"/>
      <c r="QI114" s="4"/>
      <c r="QJ114" s="4"/>
      <c r="QK114" s="4"/>
      <c r="QL114" s="4"/>
      <c r="QM114" s="4"/>
      <c r="QN114" s="4"/>
      <c r="QO114" s="4"/>
      <c r="QP114" s="4"/>
      <c r="QQ114" s="4"/>
      <c r="QR114" s="4"/>
      <c r="QS114" s="4"/>
      <c r="QT114" s="4"/>
      <c r="QU114" s="4"/>
      <c r="QV114" s="4"/>
      <c r="QW114" s="4"/>
      <c r="QX114" s="4"/>
      <c r="QY114" s="4"/>
      <c r="QZ114" s="4"/>
      <c r="RA114" s="4"/>
      <c r="RB114" s="4"/>
      <c r="RC114" s="4"/>
      <c r="RD114" s="4"/>
      <c r="RE114" s="4"/>
      <c r="RF114" s="4"/>
      <c r="RG114" s="4"/>
      <c r="RH114" s="4"/>
      <c r="RI114" s="4"/>
      <c r="RJ114" s="4"/>
      <c r="RK114" s="4"/>
      <c r="RL114" s="4"/>
      <c r="RM114" s="4"/>
      <c r="RN114" s="4"/>
      <c r="RO114" s="4"/>
      <c r="RP114" s="4"/>
      <c r="RQ114" s="4"/>
      <c r="RR114" s="4"/>
      <c r="RS114" s="4"/>
      <c r="RT114" s="4"/>
      <c r="RU114" s="4"/>
      <c r="RV114" s="4"/>
      <c r="RW114" s="4"/>
      <c r="RX114" s="4"/>
      <c r="RY114" s="4"/>
      <c r="RZ114" s="4"/>
      <c r="SA114" s="4"/>
      <c r="SB114" s="4"/>
      <c r="SC114" s="4"/>
      <c r="SD114" s="4"/>
      <c r="SE114" s="4"/>
      <c r="SF114" s="4"/>
      <c r="SG114" s="4"/>
      <c r="SH114" s="4"/>
      <c r="SI114" s="4"/>
      <c r="SJ114" s="4"/>
      <c r="SK114" s="4"/>
      <c r="SL114" s="4"/>
      <c r="SM114" s="4"/>
      <c r="SN114" s="4"/>
      <c r="SO114" s="4"/>
      <c r="SP114" s="4"/>
      <c r="SQ114" s="4"/>
      <c r="SR114" s="4"/>
      <c r="SS114" s="4"/>
      <c r="ST114" s="4"/>
      <c r="SU114" s="4"/>
      <c r="SV114" s="4"/>
      <c r="SW114" s="4"/>
      <c r="SX114" s="4"/>
      <c r="SY114" s="4"/>
      <c r="SZ114" s="4"/>
      <c r="TA114" s="4"/>
      <c r="TB114" s="4"/>
      <c r="TC114" s="4"/>
      <c r="TD114" s="4"/>
      <c r="TE114" s="4"/>
      <c r="TF114" s="4"/>
      <c r="TG114" s="4"/>
      <c r="TH114" s="4"/>
      <c r="TI114" s="4"/>
      <c r="TJ114" s="4"/>
      <c r="TK114" s="4"/>
      <c r="TL114" s="4"/>
      <c r="TM114" s="4"/>
      <c r="TN114" s="4"/>
      <c r="TO114" s="4"/>
      <c r="TP114" s="4"/>
      <c r="TQ114" s="4"/>
      <c r="TR114" s="4"/>
      <c r="TS114" s="4"/>
      <c r="TT114" s="4"/>
      <c r="TU114" s="4"/>
      <c r="TV114" s="4"/>
      <c r="TW114" s="4"/>
      <c r="TX114" s="4"/>
      <c r="TY114" s="4"/>
      <c r="TZ114" s="4"/>
      <c r="UA114" s="4"/>
      <c r="UB114" s="4"/>
      <c r="UC114" s="4"/>
      <c r="UD114" s="4"/>
      <c r="UE114" s="4"/>
      <c r="UF114" s="4"/>
      <c r="UG114" s="4"/>
      <c r="UH114" s="4"/>
      <c r="UI114" s="4"/>
      <c r="UJ114" s="4"/>
      <c r="UK114" s="4"/>
      <c r="UL114" s="4"/>
      <c r="UM114" s="4"/>
      <c r="UN114" s="4"/>
      <c r="UO114" s="4"/>
      <c r="UP114" s="4"/>
      <c r="UQ114" s="4"/>
      <c r="UR114" s="4"/>
      <c r="US114" s="4"/>
      <c r="UT114" s="4"/>
      <c r="UU114" s="4"/>
      <c r="UV114" s="4"/>
      <c r="UW114" s="4"/>
      <c r="UX114" s="4"/>
      <c r="UY114" s="4"/>
      <c r="UZ114" s="4"/>
      <c r="VA114" s="4"/>
      <c r="VB114" s="4"/>
      <c r="VC114" s="4"/>
      <c r="VD114" s="4"/>
      <c r="VE114" s="4"/>
      <c r="VF114" s="4"/>
      <c r="VG114" s="4"/>
      <c r="VH114" s="4"/>
      <c r="VI114" s="4"/>
      <c r="VJ114" s="4"/>
      <c r="VK114" s="4"/>
      <c r="VL114" s="4"/>
      <c r="VM114" s="4"/>
      <c r="VN114" s="4"/>
      <c r="VO114" s="4"/>
      <c r="VP114" s="4"/>
      <c r="VQ114" s="4"/>
      <c r="VR114" s="4"/>
      <c r="VS114" s="4"/>
      <c r="VT114" s="4"/>
      <c r="VU114" s="4"/>
      <c r="VV114" s="4"/>
      <c r="VW114" s="4"/>
      <c r="VX114" s="4"/>
      <c r="VY114" s="4"/>
      <c r="VZ114" s="4"/>
      <c r="WA114" s="4"/>
      <c r="WB114" s="4"/>
      <c r="WC114" s="4"/>
      <c r="WD114" s="4"/>
      <c r="WE114" s="4"/>
      <c r="WF114" s="4"/>
      <c r="WG114" s="4"/>
      <c r="WH114" s="4"/>
      <c r="WI114" s="4"/>
      <c r="WJ114" s="4"/>
      <c r="WK114" s="4"/>
      <c r="WL114" s="4"/>
      <c r="WM114" s="4"/>
      <c r="WN114" s="4"/>
      <c r="WO114" s="4"/>
      <c r="WP114" s="4"/>
      <c r="WQ114" s="4"/>
      <c r="WR114" s="4"/>
      <c r="WS114" s="4"/>
      <c r="WT114" s="4"/>
      <c r="WU114" s="4"/>
      <c r="WV114" s="4"/>
      <c r="WW114" s="4"/>
      <c r="WX114" s="4"/>
      <c r="WY114" s="4"/>
      <c r="WZ114" s="4"/>
      <c r="XA114" s="4"/>
      <c r="XB114" s="4"/>
      <c r="XC114" s="4"/>
      <c r="XD114" s="4"/>
      <c r="XE114" s="4"/>
      <c r="XF114" s="4"/>
      <c r="XG114" s="4"/>
      <c r="XH114" s="4"/>
      <c r="XI114" s="4"/>
      <c r="XJ114" s="4"/>
      <c r="XK114" s="4"/>
      <c r="XL114" s="4"/>
      <c r="XM114" s="4"/>
      <c r="XN114" s="4"/>
      <c r="XO114" s="4"/>
      <c r="XP114" s="4"/>
      <c r="XQ114" s="4"/>
      <c r="XR114" s="4"/>
      <c r="XS114" s="4"/>
      <c r="XT114" s="4"/>
      <c r="XU114" s="4"/>
      <c r="XV114" s="4"/>
      <c r="XW114" s="4"/>
      <c r="XX114" s="4"/>
      <c r="XY114" s="4"/>
      <c r="XZ114" s="4"/>
      <c r="YA114" s="4"/>
      <c r="YB114" s="4"/>
      <c r="YC114" s="4"/>
      <c r="YD114" s="4"/>
      <c r="YE114" s="4"/>
      <c r="YF114" s="4"/>
      <c r="YG114" s="4"/>
      <c r="YH114" s="4"/>
      <c r="YI114" s="4"/>
      <c r="YJ114" s="4"/>
      <c r="YK114" s="4"/>
      <c r="YL114" s="4"/>
      <c r="YM114" s="4"/>
      <c r="YN114" s="4"/>
      <c r="YO114" s="4"/>
      <c r="YP114" s="4"/>
      <c r="YQ114" s="4"/>
      <c r="YR114" s="4"/>
      <c r="YS114" s="4"/>
      <c r="YT114" s="4"/>
      <c r="YU114" s="4"/>
      <c r="YV114" s="4"/>
      <c r="YW114" s="4"/>
      <c r="YX114" s="4"/>
      <c r="YY114" s="4"/>
      <c r="YZ114" s="4"/>
      <c r="ZA114" s="4"/>
      <c r="ZB114" s="4"/>
      <c r="ZC114" s="4"/>
      <c r="ZD114" s="4"/>
      <c r="ZE114" s="4"/>
      <c r="ZF114" s="4"/>
      <c r="ZG114" s="4"/>
      <c r="ZH114" s="4"/>
      <c r="ZI114" s="4"/>
      <c r="ZJ114" s="4"/>
      <c r="ZK114" s="4"/>
      <c r="ZL114" s="4"/>
      <c r="ZM114" s="4"/>
      <c r="ZN114" s="4"/>
      <c r="ZO114" s="4"/>
      <c r="ZP114" s="4"/>
      <c r="ZQ114" s="4"/>
      <c r="ZR114" s="4"/>
      <c r="ZS114" s="4"/>
      <c r="ZT114" s="4"/>
      <c r="ZU114" s="4"/>
      <c r="ZV114" s="4"/>
      <c r="ZW114" s="4"/>
      <c r="ZX114" s="4"/>
      <c r="ZY114" s="4"/>
      <c r="ZZ114" s="4"/>
      <c r="AAA114" s="4"/>
      <c r="AAB114" s="4"/>
      <c r="AAC114" s="4"/>
      <c r="AAD114" s="4"/>
      <c r="AAE114" s="4"/>
      <c r="AAF114" s="4"/>
      <c r="AAG114" s="4"/>
      <c r="AAH114" s="4"/>
      <c r="AAI114" s="4"/>
      <c r="AAJ114" s="4"/>
      <c r="AAK114" s="4"/>
      <c r="AAL114" s="4"/>
      <c r="AAM114" s="4"/>
      <c r="AAN114" s="4"/>
      <c r="AAO114" s="4"/>
      <c r="AAP114" s="4"/>
      <c r="AAQ114" s="4"/>
      <c r="AAR114" s="4"/>
      <c r="AAS114" s="4"/>
      <c r="AAT114" s="4"/>
      <c r="AAU114" s="4"/>
      <c r="AAV114" s="4"/>
      <c r="AAW114" s="4"/>
      <c r="AAX114" s="4"/>
      <c r="AAY114" s="4"/>
      <c r="AAZ114" s="4"/>
      <c r="ABA114" s="4"/>
      <c r="ABB114" s="4"/>
      <c r="ABC114" s="4"/>
      <c r="ABD114" s="4"/>
      <c r="ABE114" s="4"/>
      <c r="ABF114" s="4"/>
      <c r="ABG114" s="4"/>
      <c r="ABH114" s="4"/>
      <c r="ABI114" s="4"/>
      <c r="ABJ114" s="4"/>
      <c r="ABK114" s="4"/>
      <c r="ABL114" s="4"/>
      <c r="ABM114" s="4"/>
      <c r="ABN114" s="4"/>
      <c r="ABO114" s="4"/>
      <c r="ABP114" s="4"/>
      <c r="ABQ114" s="4"/>
      <c r="ABR114" s="4"/>
      <c r="ABS114" s="4"/>
      <c r="ABT114" s="4"/>
      <c r="ABU114" s="4"/>
    </row>
    <row r="115" spans="1:749" s="13" customFormat="1" ht="15" customHeight="1" x14ac:dyDescent="0.2">
      <c r="A115" s="20" t="s">
        <v>671</v>
      </c>
      <c r="B115" s="21" t="s">
        <v>861</v>
      </c>
      <c r="C115" s="24" t="s">
        <v>71</v>
      </c>
      <c r="D115" s="21" t="s">
        <v>121</v>
      </c>
      <c r="E115" s="158">
        <f>IF($E$12&gt;0,1,0)</f>
        <v>0</v>
      </c>
      <c r="F115" s="194" t="s">
        <v>524</v>
      </c>
      <c r="G115" s="194">
        <v>20</v>
      </c>
      <c r="H115" s="162">
        <f t="shared" si="3"/>
        <v>0</v>
      </c>
      <c r="I115" s="97"/>
      <c r="J115" s="312"/>
      <c r="K115" s="14"/>
      <c r="L115" s="318"/>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c r="GK115" s="4"/>
      <c r="GL115" s="4"/>
      <c r="GM115" s="4"/>
      <c r="GN115" s="4"/>
      <c r="GO115" s="4"/>
      <c r="GP115" s="4"/>
      <c r="GQ115" s="4"/>
      <c r="GR115" s="4"/>
      <c r="GS115" s="4"/>
      <c r="GT115" s="4"/>
      <c r="GU115" s="4"/>
      <c r="GV115" s="4"/>
      <c r="GW115" s="4"/>
      <c r="GX115" s="4"/>
      <c r="GY115" s="4"/>
      <c r="GZ115" s="4"/>
      <c r="HA115" s="4"/>
      <c r="HB115" s="4"/>
      <c r="HC115" s="4"/>
      <c r="HD115" s="4"/>
      <c r="HE115" s="4"/>
      <c r="HF115" s="4"/>
      <c r="HG115" s="4"/>
      <c r="HH115" s="4"/>
      <c r="HI115" s="4"/>
      <c r="HJ115" s="4"/>
      <c r="HK115" s="4"/>
      <c r="HL115" s="4"/>
      <c r="HM115" s="4"/>
      <c r="HN115" s="4"/>
      <c r="HO115" s="4"/>
      <c r="HP115" s="4"/>
      <c r="HQ115" s="4"/>
      <c r="HR115" s="4"/>
      <c r="HS115" s="4"/>
      <c r="HT115" s="4"/>
      <c r="HU115" s="4"/>
      <c r="HV115" s="4"/>
      <c r="HW115" s="4"/>
      <c r="HX115" s="4"/>
      <c r="HY115" s="4"/>
      <c r="HZ115" s="4"/>
      <c r="IA115" s="4"/>
      <c r="IB115" s="4"/>
      <c r="IC115" s="4"/>
      <c r="ID115" s="4"/>
      <c r="IE115" s="4"/>
      <c r="IF115" s="4"/>
      <c r="IG115" s="4"/>
      <c r="IH115" s="4"/>
      <c r="II115" s="4"/>
      <c r="IJ115" s="4"/>
      <c r="IK115" s="4"/>
      <c r="IL115" s="4"/>
      <c r="IM115" s="4"/>
      <c r="IN115" s="4"/>
      <c r="IO115" s="4"/>
      <c r="IP115" s="4"/>
      <c r="IQ115" s="4"/>
      <c r="IR115" s="4"/>
      <c r="IS115" s="4"/>
      <c r="IT115" s="4"/>
      <c r="IU115" s="4"/>
      <c r="IV115" s="4"/>
      <c r="IW115" s="4"/>
      <c r="IX115" s="4"/>
      <c r="IY115" s="4"/>
      <c r="IZ115" s="4"/>
      <c r="JA115" s="4"/>
      <c r="JB115" s="4"/>
      <c r="JC115" s="4"/>
      <c r="JD115" s="4"/>
      <c r="JE115" s="4"/>
      <c r="JF115" s="4"/>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c r="KN115" s="4"/>
      <c r="KO115" s="4"/>
      <c r="KP115" s="4"/>
      <c r="KQ115" s="4"/>
      <c r="KR115" s="4"/>
      <c r="KS115" s="4"/>
      <c r="KT115" s="4"/>
      <c r="KU115" s="4"/>
      <c r="KV115" s="4"/>
      <c r="KW115" s="4"/>
      <c r="KX115" s="4"/>
      <c r="KY115" s="4"/>
      <c r="KZ115" s="4"/>
      <c r="LA115" s="4"/>
      <c r="LB115" s="4"/>
      <c r="LC115" s="4"/>
      <c r="LD115" s="4"/>
      <c r="LE115" s="4"/>
      <c r="LF115" s="4"/>
      <c r="LG115" s="4"/>
      <c r="LH115" s="4"/>
      <c r="LI115" s="4"/>
      <c r="LJ115" s="4"/>
      <c r="LK115" s="4"/>
      <c r="LL115" s="4"/>
      <c r="LM115" s="4"/>
      <c r="LN115" s="4"/>
      <c r="LO115" s="4"/>
      <c r="LP115" s="4"/>
      <c r="LQ115" s="4"/>
      <c r="LR115" s="4"/>
      <c r="LS115" s="4"/>
      <c r="LT115" s="4"/>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c r="NB115" s="4"/>
      <c r="NC115" s="4"/>
      <c r="ND115" s="4"/>
      <c r="NE115" s="4"/>
      <c r="NF115" s="4"/>
      <c r="NG115" s="4"/>
      <c r="NH115" s="4"/>
      <c r="NI115" s="4"/>
      <c r="NJ115" s="4"/>
      <c r="NK115" s="4"/>
      <c r="NL115" s="4"/>
      <c r="NM115" s="4"/>
      <c r="NN115" s="4"/>
      <c r="NO115" s="4"/>
      <c r="NP115" s="4"/>
      <c r="NQ115" s="4"/>
      <c r="NR115" s="4"/>
      <c r="NS115" s="4"/>
      <c r="NT115" s="4"/>
      <c r="NU115" s="4"/>
      <c r="NV115" s="4"/>
      <c r="NW115" s="4"/>
      <c r="NX115" s="4"/>
      <c r="NY115" s="4"/>
      <c r="NZ115" s="4"/>
      <c r="OA115" s="4"/>
      <c r="OB115" s="4"/>
      <c r="OC115" s="4"/>
      <c r="OD115" s="4"/>
      <c r="OE115" s="4"/>
      <c r="OF115" s="4"/>
      <c r="OG115" s="4"/>
      <c r="OH115" s="4"/>
      <c r="OI115" s="4"/>
      <c r="OJ115" s="4"/>
      <c r="OK115" s="4"/>
      <c r="OL115" s="4"/>
      <c r="OM115" s="4"/>
      <c r="ON115" s="4"/>
      <c r="OO115" s="4"/>
      <c r="OP115" s="4"/>
      <c r="OQ115" s="4"/>
      <c r="OR115" s="4"/>
      <c r="OS115" s="4"/>
      <c r="OT115" s="4"/>
      <c r="OU115" s="4"/>
      <c r="OV115" s="4"/>
      <c r="OW115" s="4"/>
      <c r="OX115" s="4"/>
      <c r="OY115" s="4"/>
      <c r="OZ115" s="4"/>
      <c r="PA115" s="4"/>
      <c r="PB115" s="4"/>
      <c r="PC115" s="4"/>
      <c r="PD115" s="4"/>
      <c r="PE115" s="4"/>
      <c r="PF115" s="4"/>
      <c r="PG115" s="4"/>
      <c r="PH115" s="4"/>
      <c r="PI115" s="4"/>
      <c r="PJ115" s="4"/>
      <c r="PK115" s="4"/>
      <c r="PL115" s="4"/>
      <c r="PM115" s="4"/>
      <c r="PN115" s="4"/>
      <c r="PO115" s="4"/>
      <c r="PP115" s="4"/>
      <c r="PQ115" s="4"/>
      <c r="PR115" s="4"/>
      <c r="PS115" s="4"/>
      <c r="PT115" s="4"/>
      <c r="PU115" s="4"/>
      <c r="PV115" s="4"/>
      <c r="PW115" s="4"/>
      <c r="PX115" s="4"/>
      <c r="PY115" s="4"/>
      <c r="PZ115" s="4"/>
      <c r="QA115" s="4"/>
      <c r="QB115" s="4"/>
      <c r="QC115" s="4"/>
      <c r="QD115" s="4"/>
      <c r="QE115" s="4"/>
      <c r="QF115" s="4"/>
      <c r="QG115" s="4"/>
      <c r="QH115" s="4"/>
      <c r="QI115" s="4"/>
      <c r="QJ115" s="4"/>
      <c r="QK115" s="4"/>
      <c r="QL115" s="4"/>
      <c r="QM115" s="4"/>
      <c r="QN115" s="4"/>
      <c r="QO115" s="4"/>
      <c r="QP115" s="4"/>
      <c r="QQ115" s="4"/>
      <c r="QR115" s="4"/>
      <c r="QS115" s="4"/>
      <c r="QT115" s="4"/>
      <c r="QU115" s="4"/>
      <c r="QV115" s="4"/>
      <c r="QW115" s="4"/>
      <c r="QX115" s="4"/>
      <c r="QY115" s="4"/>
      <c r="QZ115" s="4"/>
      <c r="RA115" s="4"/>
      <c r="RB115" s="4"/>
      <c r="RC115" s="4"/>
      <c r="RD115" s="4"/>
      <c r="RE115" s="4"/>
      <c r="RF115" s="4"/>
      <c r="RG115" s="4"/>
      <c r="RH115" s="4"/>
      <c r="RI115" s="4"/>
      <c r="RJ115" s="4"/>
      <c r="RK115" s="4"/>
      <c r="RL115" s="4"/>
      <c r="RM115" s="4"/>
      <c r="RN115" s="4"/>
      <c r="RO115" s="4"/>
      <c r="RP115" s="4"/>
      <c r="RQ115" s="4"/>
      <c r="RR115" s="4"/>
      <c r="RS115" s="4"/>
      <c r="RT115" s="4"/>
      <c r="RU115" s="4"/>
      <c r="RV115" s="4"/>
      <c r="RW115" s="4"/>
      <c r="RX115" s="4"/>
      <c r="RY115" s="4"/>
      <c r="RZ115" s="4"/>
      <c r="SA115" s="4"/>
      <c r="SB115" s="4"/>
      <c r="SC115" s="4"/>
      <c r="SD115" s="4"/>
      <c r="SE115" s="4"/>
      <c r="SF115" s="4"/>
      <c r="SG115" s="4"/>
      <c r="SH115" s="4"/>
      <c r="SI115" s="4"/>
      <c r="SJ115" s="4"/>
      <c r="SK115" s="4"/>
      <c r="SL115" s="4"/>
      <c r="SM115" s="4"/>
      <c r="SN115" s="4"/>
      <c r="SO115" s="4"/>
      <c r="SP115" s="4"/>
      <c r="SQ115" s="4"/>
      <c r="SR115" s="4"/>
      <c r="SS115" s="4"/>
      <c r="ST115" s="4"/>
      <c r="SU115" s="4"/>
      <c r="SV115" s="4"/>
      <c r="SW115" s="4"/>
      <c r="SX115" s="4"/>
      <c r="SY115" s="4"/>
      <c r="SZ115" s="4"/>
      <c r="TA115" s="4"/>
      <c r="TB115" s="4"/>
      <c r="TC115" s="4"/>
      <c r="TD115" s="4"/>
      <c r="TE115" s="4"/>
      <c r="TF115" s="4"/>
      <c r="TG115" s="4"/>
      <c r="TH115" s="4"/>
      <c r="TI115" s="4"/>
      <c r="TJ115" s="4"/>
      <c r="TK115" s="4"/>
      <c r="TL115" s="4"/>
      <c r="TM115" s="4"/>
      <c r="TN115" s="4"/>
      <c r="TO115" s="4"/>
      <c r="TP115" s="4"/>
      <c r="TQ115" s="4"/>
      <c r="TR115" s="4"/>
      <c r="TS115" s="4"/>
      <c r="TT115" s="4"/>
      <c r="TU115" s="4"/>
      <c r="TV115" s="4"/>
      <c r="TW115" s="4"/>
      <c r="TX115" s="4"/>
      <c r="TY115" s="4"/>
      <c r="TZ115" s="4"/>
      <c r="UA115" s="4"/>
      <c r="UB115" s="4"/>
      <c r="UC115" s="4"/>
      <c r="UD115" s="4"/>
      <c r="UE115" s="4"/>
      <c r="UF115" s="4"/>
      <c r="UG115" s="4"/>
      <c r="UH115" s="4"/>
      <c r="UI115" s="4"/>
      <c r="UJ115" s="4"/>
      <c r="UK115" s="4"/>
      <c r="UL115" s="4"/>
      <c r="UM115" s="4"/>
      <c r="UN115" s="4"/>
      <c r="UO115" s="4"/>
      <c r="UP115" s="4"/>
      <c r="UQ115" s="4"/>
      <c r="UR115" s="4"/>
      <c r="US115" s="4"/>
      <c r="UT115" s="4"/>
      <c r="UU115" s="4"/>
      <c r="UV115" s="4"/>
      <c r="UW115" s="4"/>
      <c r="UX115" s="4"/>
      <c r="UY115" s="4"/>
      <c r="UZ115" s="4"/>
      <c r="VA115" s="4"/>
      <c r="VB115" s="4"/>
      <c r="VC115" s="4"/>
      <c r="VD115" s="4"/>
      <c r="VE115" s="4"/>
      <c r="VF115" s="4"/>
      <c r="VG115" s="4"/>
      <c r="VH115" s="4"/>
      <c r="VI115" s="4"/>
      <c r="VJ115" s="4"/>
      <c r="VK115" s="4"/>
      <c r="VL115" s="4"/>
      <c r="VM115" s="4"/>
      <c r="VN115" s="4"/>
      <c r="VO115" s="4"/>
      <c r="VP115" s="4"/>
      <c r="VQ115" s="4"/>
      <c r="VR115" s="4"/>
      <c r="VS115" s="4"/>
      <c r="VT115" s="4"/>
      <c r="VU115" s="4"/>
      <c r="VV115" s="4"/>
      <c r="VW115" s="4"/>
      <c r="VX115" s="4"/>
      <c r="VY115" s="4"/>
      <c r="VZ115" s="4"/>
      <c r="WA115" s="4"/>
      <c r="WB115" s="4"/>
      <c r="WC115" s="4"/>
      <c r="WD115" s="4"/>
      <c r="WE115" s="4"/>
      <c r="WF115" s="4"/>
      <c r="WG115" s="4"/>
      <c r="WH115" s="4"/>
      <c r="WI115" s="4"/>
      <c r="WJ115" s="4"/>
      <c r="WK115" s="4"/>
      <c r="WL115" s="4"/>
      <c r="WM115" s="4"/>
      <c r="WN115" s="4"/>
      <c r="WO115" s="4"/>
      <c r="WP115" s="4"/>
      <c r="WQ115" s="4"/>
      <c r="WR115" s="4"/>
      <c r="WS115" s="4"/>
      <c r="WT115" s="4"/>
      <c r="WU115" s="4"/>
      <c r="WV115" s="4"/>
      <c r="WW115" s="4"/>
      <c r="WX115" s="4"/>
      <c r="WY115" s="4"/>
      <c r="WZ115" s="4"/>
      <c r="XA115" s="4"/>
      <c r="XB115" s="4"/>
      <c r="XC115" s="4"/>
      <c r="XD115" s="4"/>
      <c r="XE115" s="4"/>
      <c r="XF115" s="4"/>
      <c r="XG115" s="4"/>
      <c r="XH115" s="4"/>
      <c r="XI115" s="4"/>
      <c r="XJ115" s="4"/>
      <c r="XK115" s="4"/>
      <c r="XL115" s="4"/>
      <c r="XM115" s="4"/>
      <c r="XN115" s="4"/>
      <c r="XO115" s="4"/>
      <c r="XP115" s="4"/>
      <c r="XQ115" s="4"/>
      <c r="XR115" s="4"/>
      <c r="XS115" s="4"/>
      <c r="XT115" s="4"/>
      <c r="XU115" s="4"/>
      <c r="XV115" s="4"/>
      <c r="XW115" s="4"/>
      <c r="XX115" s="4"/>
      <c r="XY115" s="4"/>
      <c r="XZ115" s="4"/>
      <c r="YA115" s="4"/>
      <c r="YB115" s="4"/>
      <c r="YC115" s="4"/>
      <c r="YD115" s="4"/>
      <c r="YE115" s="4"/>
      <c r="YF115" s="4"/>
      <c r="YG115" s="4"/>
      <c r="YH115" s="4"/>
      <c r="YI115" s="4"/>
      <c r="YJ115" s="4"/>
      <c r="YK115" s="4"/>
      <c r="YL115" s="4"/>
      <c r="YM115" s="4"/>
      <c r="YN115" s="4"/>
      <c r="YO115" s="4"/>
      <c r="YP115" s="4"/>
      <c r="YQ115" s="4"/>
      <c r="YR115" s="4"/>
      <c r="YS115" s="4"/>
      <c r="YT115" s="4"/>
      <c r="YU115" s="4"/>
      <c r="YV115" s="4"/>
      <c r="YW115" s="4"/>
      <c r="YX115" s="4"/>
      <c r="YY115" s="4"/>
      <c r="YZ115" s="4"/>
      <c r="ZA115" s="4"/>
      <c r="ZB115" s="4"/>
      <c r="ZC115" s="4"/>
      <c r="ZD115" s="4"/>
      <c r="ZE115" s="4"/>
      <c r="ZF115" s="4"/>
      <c r="ZG115" s="4"/>
      <c r="ZH115" s="4"/>
      <c r="ZI115" s="4"/>
      <c r="ZJ115" s="4"/>
      <c r="ZK115" s="4"/>
      <c r="ZL115" s="4"/>
      <c r="ZM115" s="4"/>
      <c r="ZN115" s="4"/>
      <c r="ZO115" s="4"/>
      <c r="ZP115" s="4"/>
      <c r="ZQ115" s="4"/>
      <c r="ZR115" s="4"/>
      <c r="ZS115" s="4"/>
      <c r="ZT115" s="4"/>
      <c r="ZU115" s="4"/>
      <c r="ZV115" s="4"/>
      <c r="ZW115" s="4"/>
      <c r="ZX115" s="4"/>
      <c r="ZY115" s="4"/>
      <c r="ZZ115" s="4"/>
      <c r="AAA115" s="4"/>
      <c r="AAB115" s="4"/>
      <c r="AAC115" s="4"/>
      <c r="AAD115" s="4"/>
      <c r="AAE115" s="4"/>
      <c r="AAF115" s="4"/>
      <c r="AAG115" s="4"/>
      <c r="AAH115" s="4"/>
      <c r="AAI115" s="4"/>
      <c r="AAJ115" s="4"/>
      <c r="AAK115" s="4"/>
      <c r="AAL115" s="4"/>
      <c r="AAM115" s="4"/>
      <c r="AAN115" s="4"/>
      <c r="AAO115" s="4"/>
      <c r="AAP115" s="4"/>
      <c r="AAQ115" s="4"/>
      <c r="AAR115" s="4"/>
      <c r="AAS115" s="4"/>
      <c r="AAT115" s="4"/>
      <c r="AAU115" s="4"/>
      <c r="AAV115" s="4"/>
      <c r="AAW115" s="4"/>
      <c r="AAX115" s="4"/>
      <c r="AAY115" s="4"/>
      <c r="AAZ115" s="4"/>
      <c r="ABA115" s="4"/>
      <c r="ABB115" s="4"/>
      <c r="ABC115" s="4"/>
      <c r="ABD115" s="4"/>
      <c r="ABE115" s="4"/>
      <c r="ABF115" s="4"/>
      <c r="ABG115" s="4"/>
      <c r="ABH115" s="4"/>
      <c r="ABI115" s="4"/>
      <c r="ABJ115" s="4"/>
      <c r="ABK115" s="4"/>
      <c r="ABL115" s="4"/>
      <c r="ABM115" s="4"/>
      <c r="ABN115" s="4"/>
      <c r="ABO115" s="4"/>
      <c r="ABP115" s="4"/>
      <c r="ABQ115" s="4"/>
      <c r="ABR115" s="4"/>
      <c r="ABS115" s="4"/>
      <c r="ABT115" s="4"/>
      <c r="ABU115" s="4"/>
    </row>
    <row r="116" spans="1:749" s="13" customFormat="1" ht="15" customHeight="1" x14ac:dyDescent="0.2">
      <c r="A116" s="20" t="s">
        <v>672</v>
      </c>
      <c r="B116" s="21" t="s">
        <v>862</v>
      </c>
      <c r="C116" s="24" t="s">
        <v>71</v>
      </c>
      <c r="D116" s="21" t="s">
        <v>121</v>
      </c>
      <c r="E116" s="158">
        <f>IF($E$12&lt;0,0,0)+IF($E$12=1,2,0)+IF($E$12&gt;1,2,0)+IF($E$12&gt;60,1,0)</f>
        <v>0</v>
      </c>
      <c r="F116" s="194" t="s">
        <v>524</v>
      </c>
      <c r="G116" s="194">
        <v>12</v>
      </c>
      <c r="H116" s="162">
        <f t="shared" si="3"/>
        <v>0</v>
      </c>
      <c r="I116" s="97"/>
      <c r="J116" s="312"/>
      <c r="K116" s="14"/>
      <c r="L116" s="318"/>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c r="GK116" s="4"/>
      <c r="GL116" s="4"/>
      <c r="GM116" s="4"/>
      <c r="GN116" s="4"/>
      <c r="GO116" s="4"/>
      <c r="GP116" s="4"/>
      <c r="GQ116" s="4"/>
      <c r="GR116" s="4"/>
      <c r="GS116" s="4"/>
      <c r="GT116" s="4"/>
      <c r="GU116" s="4"/>
      <c r="GV116" s="4"/>
      <c r="GW116" s="4"/>
      <c r="GX116" s="4"/>
      <c r="GY116" s="4"/>
      <c r="GZ116" s="4"/>
      <c r="HA116" s="4"/>
      <c r="HB116" s="4"/>
      <c r="HC116" s="4"/>
      <c r="HD116" s="4"/>
      <c r="HE116" s="4"/>
      <c r="HF116" s="4"/>
      <c r="HG116" s="4"/>
      <c r="HH116" s="4"/>
      <c r="HI116" s="4"/>
      <c r="HJ116" s="4"/>
      <c r="HK116" s="4"/>
      <c r="HL116" s="4"/>
      <c r="HM116" s="4"/>
      <c r="HN116" s="4"/>
      <c r="HO116" s="4"/>
      <c r="HP116" s="4"/>
      <c r="HQ116" s="4"/>
      <c r="HR116" s="4"/>
      <c r="HS116" s="4"/>
      <c r="HT116" s="4"/>
      <c r="HU116" s="4"/>
      <c r="HV116" s="4"/>
      <c r="HW116" s="4"/>
      <c r="HX116" s="4"/>
      <c r="HY116" s="4"/>
      <c r="HZ116" s="4"/>
      <c r="IA116" s="4"/>
      <c r="IB116" s="4"/>
      <c r="IC116" s="4"/>
      <c r="ID116" s="4"/>
      <c r="IE116" s="4"/>
      <c r="IF116" s="4"/>
      <c r="IG116" s="4"/>
      <c r="IH116" s="4"/>
      <c r="II116" s="4"/>
      <c r="IJ116" s="4"/>
      <c r="IK116" s="4"/>
      <c r="IL116" s="4"/>
      <c r="IM116" s="4"/>
      <c r="IN116" s="4"/>
      <c r="IO116" s="4"/>
      <c r="IP116" s="4"/>
      <c r="IQ116" s="4"/>
      <c r="IR116" s="4"/>
      <c r="IS116" s="4"/>
      <c r="IT116" s="4"/>
      <c r="IU116" s="4"/>
      <c r="IV116" s="4"/>
      <c r="IW116" s="4"/>
      <c r="IX116" s="4"/>
      <c r="IY116" s="4"/>
      <c r="IZ116" s="4"/>
      <c r="JA116" s="4"/>
      <c r="JB116" s="4"/>
      <c r="JC116" s="4"/>
      <c r="JD116" s="4"/>
      <c r="JE116" s="4"/>
      <c r="JF116" s="4"/>
      <c r="JG116" s="4"/>
      <c r="JH116" s="4"/>
      <c r="JI116" s="4"/>
      <c r="JJ116" s="4"/>
      <c r="JK116" s="4"/>
      <c r="JL116" s="4"/>
      <c r="JM116" s="4"/>
      <c r="JN116" s="4"/>
      <c r="JO116" s="4"/>
      <c r="JP116" s="4"/>
      <c r="JQ116" s="4"/>
      <c r="JR116" s="4"/>
      <c r="JS116" s="4"/>
      <c r="JT116" s="4"/>
      <c r="JU116" s="4"/>
      <c r="JV116" s="4"/>
      <c r="JW116" s="4"/>
      <c r="JX116" s="4"/>
      <c r="JY116" s="4"/>
      <c r="JZ116" s="4"/>
      <c r="KA116" s="4"/>
      <c r="KB116" s="4"/>
      <c r="KC116" s="4"/>
      <c r="KD116" s="4"/>
      <c r="KE116" s="4"/>
      <c r="KF116" s="4"/>
      <c r="KG116" s="4"/>
      <c r="KH116" s="4"/>
      <c r="KI116" s="4"/>
      <c r="KJ116" s="4"/>
      <c r="KK116" s="4"/>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c r="LT116" s="4"/>
      <c r="LU116" s="4"/>
      <c r="LV116" s="4"/>
      <c r="LW116" s="4"/>
      <c r="LX116" s="4"/>
      <c r="LY116" s="4"/>
      <c r="LZ116" s="4"/>
      <c r="MA116" s="4"/>
      <c r="MB116" s="4"/>
      <c r="MC116" s="4"/>
      <c r="MD116" s="4"/>
      <c r="ME116" s="4"/>
      <c r="MF116" s="4"/>
      <c r="MG116" s="4"/>
      <c r="MH116" s="4"/>
      <c r="MI116" s="4"/>
      <c r="MJ116" s="4"/>
      <c r="MK116" s="4"/>
      <c r="ML116" s="4"/>
      <c r="MM116" s="4"/>
      <c r="MN116" s="4"/>
      <c r="MO116" s="4"/>
      <c r="MP116" s="4"/>
      <c r="MQ116" s="4"/>
      <c r="MR116" s="4"/>
      <c r="MS116" s="4"/>
      <c r="MT116" s="4"/>
      <c r="MU116" s="4"/>
      <c r="MV116" s="4"/>
      <c r="MW116" s="4"/>
      <c r="MX116" s="4"/>
      <c r="MY116" s="4"/>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c r="OH116" s="4"/>
      <c r="OI116" s="4"/>
      <c r="OJ116" s="4"/>
      <c r="OK116" s="4"/>
      <c r="OL116" s="4"/>
      <c r="OM116" s="4"/>
      <c r="ON116" s="4"/>
      <c r="OO116" s="4"/>
      <c r="OP116" s="4"/>
      <c r="OQ116" s="4"/>
      <c r="OR116" s="4"/>
      <c r="OS116" s="4"/>
      <c r="OT116" s="4"/>
      <c r="OU116" s="4"/>
      <c r="OV116" s="4"/>
      <c r="OW116" s="4"/>
      <c r="OX116" s="4"/>
      <c r="OY116" s="4"/>
      <c r="OZ116" s="4"/>
      <c r="PA116" s="4"/>
      <c r="PB116" s="4"/>
      <c r="PC116" s="4"/>
      <c r="PD116" s="4"/>
      <c r="PE116" s="4"/>
      <c r="PF116" s="4"/>
      <c r="PG116" s="4"/>
      <c r="PH116" s="4"/>
      <c r="PI116" s="4"/>
      <c r="PJ116" s="4"/>
      <c r="PK116" s="4"/>
      <c r="PL116" s="4"/>
      <c r="PM116" s="4"/>
      <c r="PN116" s="4"/>
      <c r="PO116" s="4"/>
      <c r="PP116" s="4"/>
      <c r="PQ116" s="4"/>
      <c r="PR116" s="4"/>
      <c r="PS116" s="4"/>
      <c r="PT116" s="4"/>
      <c r="PU116" s="4"/>
      <c r="PV116" s="4"/>
      <c r="PW116" s="4"/>
      <c r="PX116" s="4"/>
      <c r="PY116" s="4"/>
      <c r="PZ116" s="4"/>
      <c r="QA116" s="4"/>
      <c r="QB116" s="4"/>
      <c r="QC116" s="4"/>
      <c r="QD116" s="4"/>
      <c r="QE116" s="4"/>
      <c r="QF116" s="4"/>
      <c r="QG116" s="4"/>
      <c r="QH116" s="4"/>
      <c r="QI116" s="4"/>
      <c r="QJ116" s="4"/>
      <c r="QK116" s="4"/>
      <c r="QL116" s="4"/>
      <c r="QM116" s="4"/>
      <c r="QN116" s="4"/>
      <c r="QO116" s="4"/>
      <c r="QP116" s="4"/>
      <c r="QQ116" s="4"/>
      <c r="QR116" s="4"/>
      <c r="QS116" s="4"/>
      <c r="QT116" s="4"/>
      <c r="QU116" s="4"/>
      <c r="QV116" s="4"/>
      <c r="QW116" s="4"/>
      <c r="QX116" s="4"/>
      <c r="QY116" s="4"/>
      <c r="QZ116" s="4"/>
      <c r="RA116" s="4"/>
      <c r="RB116" s="4"/>
      <c r="RC116" s="4"/>
      <c r="RD116" s="4"/>
      <c r="RE116" s="4"/>
      <c r="RF116" s="4"/>
      <c r="RG116" s="4"/>
      <c r="RH116" s="4"/>
      <c r="RI116" s="4"/>
      <c r="RJ116" s="4"/>
      <c r="RK116" s="4"/>
      <c r="RL116" s="4"/>
      <c r="RM116" s="4"/>
      <c r="RN116" s="4"/>
      <c r="RO116" s="4"/>
      <c r="RP116" s="4"/>
      <c r="RQ116" s="4"/>
      <c r="RR116" s="4"/>
      <c r="RS116" s="4"/>
      <c r="RT116" s="4"/>
      <c r="RU116" s="4"/>
      <c r="RV116" s="4"/>
      <c r="RW116" s="4"/>
      <c r="RX116" s="4"/>
      <c r="RY116" s="4"/>
      <c r="RZ116" s="4"/>
      <c r="SA116" s="4"/>
      <c r="SB116" s="4"/>
      <c r="SC116" s="4"/>
      <c r="SD116" s="4"/>
      <c r="SE116" s="4"/>
      <c r="SF116" s="4"/>
      <c r="SG116" s="4"/>
      <c r="SH116" s="4"/>
      <c r="SI116" s="4"/>
      <c r="SJ116" s="4"/>
      <c r="SK116" s="4"/>
      <c r="SL116" s="4"/>
      <c r="SM116" s="4"/>
      <c r="SN116" s="4"/>
      <c r="SO116" s="4"/>
      <c r="SP116" s="4"/>
      <c r="SQ116" s="4"/>
      <c r="SR116" s="4"/>
      <c r="SS116" s="4"/>
      <c r="ST116" s="4"/>
      <c r="SU116" s="4"/>
      <c r="SV116" s="4"/>
      <c r="SW116" s="4"/>
      <c r="SX116" s="4"/>
      <c r="SY116" s="4"/>
      <c r="SZ116" s="4"/>
      <c r="TA116" s="4"/>
      <c r="TB116" s="4"/>
      <c r="TC116" s="4"/>
      <c r="TD116" s="4"/>
      <c r="TE116" s="4"/>
      <c r="TF116" s="4"/>
      <c r="TG116" s="4"/>
      <c r="TH116" s="4"/>
      <c r="TI116" s="4"/>
      <c r="TJ116" s="4"/>
      <c r="TK116" s="4"/>
      <c r="TL116" s="4"/>
      <c r="TM116" s="4"/>
      <c r="TN116" s="4"/>
      <c r="TO116" s="4"/>
      <c r="TP116" s="4"/>
      <c r="TQ116" s="4"/>
      <c r="TR116" s="4"/>
      <c r="TS116" s="4"/>
      <c r="TT116" s="4"/>
      <c r="TU116" s="4"/>
      <c r="TV116" s="4"/>
      <c r="TW116" s="4"/>
      <c r="TX116" s="4"/>
      <c r="TY116" s="4"/>
      <c r="TZ116" s="4"/>
      <c r="UA116" s="4"/>
      <c r="UB116" s="4"/>
      <c r="UC116" s="4"/>
      <c r="UD116" s="4"/>
      <c r="UE116" s="4"/>
      <c r="UF116" s="4"/>
      <c r="UG116" s="4"/>
      <c r="UH116" s="4"/>
      <c r="UI116" s="4"/>
      <c r="UJ116" s="4"/>
      <c r="UK116" s="4"/>
      <c r="UL116" s="4"/>
      <c r="UM116" s="4"/>
      <c r="UN116" s="4"/>
      <c r="UO116" s="4"/>
      <c r="UP116" s="4"/>
      <c r="UQ116" s="4"/>
      <c r="UR116" s="4"/>
      <c r="US116" s="4"/>
      <c r="UT116" s="4"/>
      <c r="UU116" s="4"/>
      <c r="UV116" s="4"/>
      <c r="UW116" s="4"/>
      <c r="UX116" s="4"/>
      <c r="UY116" s="4"/>
      <c r="UZ116" s="4"/>
      <c r="VA116" s="4"/>
      <c r="VB116" s="4"/>
      <c r="VC116" s="4"/>
      <c r="VD116" s="4"/>
      <c r="VE116" s="4"/>
      <c r="VF116" s="4"/>
      <c r="VG116" s="4"/>
      <c r="VH116" s="4"/>
      <c r="VI116" s="4"/>
      <c r="VJ116" s="4"/>
      <c r="VK116" s="4"/>
      <c r="VL116" s="4"/>
      <c r="VM116" s="4"/>
      <c r="VN116" s="4"/>
      <c r="VO116" s="4"/>
      <c r="VP116" s="4"/>
      <c r="VQ116" s="4"/>
      <c r="VR116" s="4"/>
      <c r="VS116" s="4"/>
      <c r="VT116" s="4"/>
      <c r="VU116" s="4"/>
      <c r="VV116" s="4"/>
      <c r="VW116" s="4"/>
      <c r="VX116" s="4"/>
      <c r="VY116" s="4"/>
      <c r="VZ116" s="4"/>
      <c r="WA116" s="4"/>
      <c r="WB116" s="4"/>
      <c r="WC116" s="4"/>
      <c r="WD116" s="4"/>
      <c r="WE116" s="4"/>
      <c r="WF116" s="4"/>
      <c r="WG116" s="4"/>
      <c r="WH116" s="4"/>
      <c r="WI116" s="4"/>
      <c r="WJ116" s="4"/>
      <c r="WK116" s="4"/>
      <c r="WL116" s="4"/>
      <c r="WM116" s="4"/>
      <c r="WN116" s="4"/>
      <c r="WO116" s="4"/>
      <c r="WP116" s="4"/>
      <c r="WQ116" s="4"/>
      <c r="WR116" s="4"/>
      <c r="WS116" s="4"/>
      <c r="WT116" s="4"/>
      <c r="WU116" s="4"/>
      <c r="WV116" s="4"/>
      <c r="WW116" s="4"/>
      <c r="WX116" s="4"/>
      <c r="WY116" s="4"/>
      <c r="WZ116" s="4"/>
      <c r="XA116" s="4"/>
      <c r="XB116" s="4"/>
      <c r="XC116" s="4"/>
      <c r="XD116" s="4"/>
      <c r="XE116" s="4"/>
      <c r="XF116" s="4"/>
      <c r="XG116" s="4"/>
      <c r="XH116" s="4"/>
      <c r="XI116" s="4"/>
      <c r="XJ116" s="4"/>
      <c r="XK116" s="4"/>
      <c r="XL116" s="4"/>
      <c r="XM116" s="4"/>
      <c r="XN116" s="4"/>
      <c r="XO116" s="4"/>
      <c r="XP116" s="4"/>
      <c r="XQ116" s="4"/>
      <c r="XR116" s="4"/>
      <c r="XS116" s="4"/>
      <c r="XT116" s="4"/>
      <c r="XU116" s="4"/>
      <c r="XV116" s="4"/>
      <c r="XW116" s="4"/>
      <c r="XX116" s="4"/>
      <c r="XY116" s="4"/>
      <c r="XZ116" s="4"/>
      <c r="YA116" s="4"/>
      <c r="YB116" s="4"/>
      <c r="YC116" s="4"/>
      <c r="YD116" s="4"/>
      <c r="YE116" s="4"/>
      <c r="YF116" s="4"/>
      <c r="YG116" s="4"/>
      <c r="YH116" s="4"/>
      <c r="YI116" s="4"/>
      <c r="YJ116" s="4"/>
      <c r="YK116" s="4"/>
      <c r="YL116" s="4"/>
      <c r="YM116" s="4"/>
      <c r="YN116" s="4"/>
      <c r="YO116" s="4"/>
      <c r="YP116" s="4"/>
      <c r="YQ116" s="4"/>
      <c r="YR116" s="4"/>
      <c r="YS116" s="4"/>
      <c r="YT116" s="4"/>
      <c r="YU116" s="4"/>
      <c r="YV116" s="4"/>
      <c r="YW116" s="4"/>
      <c r="YX116" s="4"/>
      <c r="YY116" s="4"/>
      <c r="YZ116" s="4"/>
      <c r="ZA116" s="4"/>
      <c r="ZB116" s="4"/>
      <c r="ZC116" s="4"/>
      <c r="ZD116" s="4"/>
      <c r="ZE116" s="4"/>
      <c r="ZF116" s="4"/>
      <c r="ZG116" s="4"/>
      <c r="ZH116" s="4"/>
      <c r="ZI116" s="4"/>
      <c r="ZJ116" s="4"/>
      <c r="ZK116" s="4"/>
      <c r="ZL116" s="4"/>
      <c r="ZM116" s="4"/>
      <c r="ZN116" s="4"/>
      <c r="ZO116" s="4"/>
      <c r="ZP116" s="4"/>
      <c r="ZQ116" s="4"/>
      <c r="ZR116" s="4"/>
      <c r="ZS116" s="4"/>
      <c r="ZT116" s="4"/>
      <c r="ZU116" s="4"/>
      <c r="ZV116" s="4"/>
      <c r="ZW116" s="4"/>
      <c r="ZX116" s="4"/>
      <c r="ZY116" s="4"/>
      <c r="ZZ116" s="4"/>
      <c r="AAA116" s="4"/>
      <c r="AAB116" s="4"/>
      <c r="AAC116" s="4"/>
      <c r="AAD116" s="4"/>
      <c r="AAE116" s="4"/>
      <c r="AAF116" s="4"/>
      <c r="AAG116" s="4"/>
      <c r="AAH116" s="4"/>
      <c r="AAI116" s="4"/>
      <c r="AAJ116" s="4"/>
      <c r="AAK116" s="4"/>
      <c r="AAL116" s="4"/>
      <c r="AAM116" s="4"/>
      <c r="AAN116" s="4"/>
      <c r="AAO116" s="4"/>
      <c r="AAP116" s="4"/>
      <c r="AAQ116" s="4"/>
      <c r="AAR116" s="4"/>
      <c r="AAS116" s="4"/>
      <c r="AAT116" s="4"/>
      <c r="AAU116" s="4"/>
      <c r="AAV116" s="4"/>
      <c r="AAW116" s="4"/>
      <c r="AAX116" s="4"/>
      <c r="AAY116" s="4"/>
      <c r="AAZ116" s="4"/>
      <c r="ABA116" s="4"/>
      <c r="ABB116" s="4"/>
      <c r="ABC116" s="4"/>
      <c r="ABD116" s="4"/>
      <c r="ABE116" s="4"/>
      <c r="ABF116" s="4"/>
      <c r="ABG116" s="4"/>
      <c r="ABH116" s="4"/>
      <c r="ABI116" s="4"/>
      <c r="ABJ116" s="4"/>
      <c r="ABK116" s="4"/>
      <c r="ABL116" s="4"/>
      <c r="ABM116" s="4"/>
      <c r="ABN116" s="4"/>
      <c r="ABO116" s="4"/>
      <c r="ABP116" s="4"/>
      <c r="ABQ116" s="4"/>
      <c r="ABR116" s="4"/>
      <c r="ABS116" s="4"/>
      <c r="ABT116" s="4"/>
      <c r="ABU116" s="4"/>
    </row>
    <row r="117" spans="1:749" s="13" customFormat="1" ht="15" customHeight="1" x14ac:dyDescent="0.2">
      <c r="A117" s="20" t="s">
        <v>673</v>
      </c>
      <c r="B117" s="21" t="s">
        <v>49</v>
      </c>
      <c r="C117" s="24" t="s">
        <v>64</v>
      </c>
      <c r="D117" s="21" t="s">
        <v>121</v>
      </c>
      <c r="E117" s="158">
        <f>IF($E$12&gt;0,1,0)</f>
        <v>0</v>
      </c>
      <c r="F117" s="194" t="s">
        <v>524</v>
      </c>
      <c r="G117" s="194">
        <v>8</v>
      </c>
      <c r="H117" s="162">
        <f t="shared" si="3"/>
        <v>0</v>
      </c>
      <c r="I117" s="97"/>
      <c r="J117" s="312"/>
      <c r="K117" s="14"/>
      <c r="L117" s="318"/>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c r="GK117" s="4"/>
      <c r="GL117" s="4"/>
      <c r="GM117" s="4"/>
      <c r="GN117" s="4"/>
      <c r="GO117" s="4"/>
      <c r="GP117" s="4"/>
      <c r="GQ117" s="4"/>
      <c r="GR117" s="4"/>
      <c r="GS117" s="4"/>
      <c r="GT117" s="4"/>
      <c r="GU117" s="4"/>
      <c r="GV117" s="4"/>
      <c r="GW117" s="4"/>
      <c r="GX117" s="4"/>
      <c r="GY117" s="4"/>
      <c r="GZ117" s="4"/>
      <c r="HA117" s="4"/>
      <c r="HB117" s="4"/>
      <c r="HC117" s="4"/>
      <c r="HD117" s="4"/>
      <c r="HE117" s="4"/>
      <c r="HF117" s="4"/>
      <c r="HG117" s="4"/>
      <c r="HH117" s="4"/>
      <c r="HI117" s="4"/>
      <c r="HJ117" s="4"/>
      <c r="HK117" s="4"/>
      <c r="HL117" s="4"/>
      <c r="HM117" s="4"/>
      <c r="HN117" s="4"/>
      <c r="HO117" s="4"/>
      <c r="HP117" s="4"/>
      <c r="HQ117" s="4"/>
      <c r="HR117" s="4"/>
      <c r="HS117" s="4"/>
      <c r="HT117" s="4"/>
      <c r="HU117" s="4"/>
      <c r="HV117" s="4"/>
      <c r="HW117" s="4"/>
      <c r="HX117" s="4"/>
      <c r="HY117" s="4"/>
      <c r="HZ117" s="4"/>
      <c r="IA117" s="4"/>
      <c r="IB117" s="4"/>
      <c r="IC117" s="4"/>
      <c r="ID117" s="4"/>
      <c r="IE117" s="4"/>
      <c r="IF117" s="4"/>
      <c r="IG117" s="4"/>
      <c r="IH117" s="4"/>
      <c r="II117" s="4"/>
      <c r="IJ117" s="4"/>
      <c r="IK117" s="4"/>
      <c r="IL117" s="4"/>
      <c r="IM117" s="4"/>
      <c r="IN117" s="4"/>
      <c r="IO117" s="4"/>
      <c r="IP117" s="4"/>
      <c r="IQ117" s="4"/>
      <c r="IR117" s="4"/>
      <c r="IS117" s="4"/>
      <c r="IT117" s="4"/>
      <c r="IU117" s="4"/>
      <c r="IV117" s="4"/>
      <c r="IW117" s="4"/>
      <c r="IX117" s="4"/>
      <c r="IY117" s="4"/>
      <c r="IZ117" s="4"/>
      <c r="JA117" s="4"/>
      <c r="JB117" s="4"/>
      <c r="JC117" s="4"/>
      <c r="JD117" s="4"/>
      <c r="JE117" s="4"/>
      <c r="JF117" s="4"/>
      <c r="JG117" s="4"/>
      <c r="JH117" s="4"/>
      <c r="JI117" s="4"/>
      <c r="JJ117" s="4"/>
      <c r="JK117" s="4"/>
      <c r="JL117" s="4"/>
      <c r="JM117" s="4"/>
      <c r="JN117" s="4"/>
      <c r="JO117" s="4"/>
      <c r="JP117" s="4"/>
      <c r="JQ117" s="4"/>
      <c r="JR117" s="4"/>
      <c r="JS117" s="4"/>
      <c r="JT117" s="4"/>
      <c r="JU117" s="4"/>
      <c r="JV117" s="4"/>
      <c r="JW117" s="4"/>
      <c r="JX117" s="4"/>
      <c r="JY117" s="4"/>
      <c r="JZ117" s="4"/>
      <c r="KA117" s="4"/>
      <c r="KB117" s="4"/>
      <c r="KC117" s="4"/>
      <c r="KD117" s="4"/>
      <c r="KE117" s="4"/>
      <c r="KF117" s="4"/>
      <c r="KG117" s="4"/>
      <c r="KH117" s="4"/>
      <c r="KI117" s="4"/>
      <c r="KJ117" s="4"/>
      <c r="KK117" s="4"/>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c r="LT117" s="4"/>
      <c r="LU117" s="4"/>
      <c r="LV117" s="4"/>
      <c r="LW117" s="4"/>
      <c r="LX117" s="4"/>
      <c r="LY117" s="4"/>
      <c r="LZ117" s="4"/>
      <c r="MA117" s="4"/>
      <c r="MB117" s="4"/>
      <c r="MC117" s="4"/>
      <c r="MD117" s="4"/>
      <c r="ME117" s="4"/>
      <c r="MF117" s="4"/>
      <c r="MG117" s="4"/>
      <c r="MH117" s="4"/>
      <c r="MI117" s="4"/>
      <c r="MJ117" s="4"/>
      <c r="MK117" s="4"/>
      <c r="ML117" s="4"/>
      <c r="MM117" s="4"/>
      <c r="MN117" s="4"/>
      <c r="MO117" s="4"/>
      <c r="MP117" s="4"/>
      <c r="MQ117" s="4"/>
      <c r="MR117" s="4"/>
      <c r="MS117" s="4"/>
      <c r="MT117" s="4"/>
      <c r="MU117" s="4"/>
      <c r="MV117" s="4"/>
      <c r="MW117" s="4"/>
      <c r="MX117" s="4"/>
      <c r="MY117" s="4"/>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c r="OH117" s="4"/>
      <c r="OI117" s="4"/>
      <c r="OJ117" s="4"/>
      <c r="OK117" s="4"/>
      <c r="OL117" s="4"/>
      <c r="OM117" s="4"/>
      <c r="ON117" s="4"/>
      <c r="OO117" s="4"/>
      <c r="OP117" s="4"/>
      <c r="OQ117" s="4"/>
      <c r="OR117" s="4"/>
      <c r="OS117" s="4"/>
      <c r="OT117" s="4"/>
      <c r="OU117" s="4"/>
      <c r="OV117" s="4"/>
      <c r="OW117" s="4"/>
      <c r="OX117" s="4"/>
      <c r="OY117" s="4"/>
      <c r="OZ117" s="4"/>
      <c r="PA117" s="4"/>
      <c r="PB117" s="4"/>
      <c r="PC117" s="4"/>
      <c r="PD117" s="4"/>
      <c r="PE117" s="4"/>
      <c r="PF117" s="4"/>
      <c r="PG117" s="4"/>
      <c r="PH117" s="4"/>
      <c r="PI117" s="4"/>
      <c r="PJ117" s="4"/>
      <c r="PK117" s="4"/>
      <c r="PL117" s="4"/>
      <c r="PM117" s="4"/>
      <c r="PN117" s="4"/>
      <c r="PO117" s="4"/>
      <c r="PP117" s="4"/>
      <c r="PQ117" s="4"/>
      <c r="PR117" s="4"/>
      <c r="PS117" s="4"/>
      <c r="PT117" s="4"/>
      <c r="PU117" s="4"/>
      <c r="PV117" s="4"/>
      <c r="PW117" s="4"/>
      <c r="PX117" s="4"/>
      <c r="PY117" s="4"/>
      <c r="PZ117" s="4"/>
      <c r="QA117" s="4"/>
      <c r="QB117" s="4"/>
      <c r="QC117" s="4"/>
      <c r="QD117" s="4"/>
      <c r="QE117" s="4"/>
      <c r="QF117" s="4"/>
      <c r="QG117" s="4"/>
      <c r="QH117" s="4"/>
      <c r="QI117" s="4"/>
      <c r="QJ117" s="4"/>
      <c r="QK117" s="4"/>
      <c r="QL117" s="4"/>
      <c r="QM117" s="4"/>
      <c r="QN117" s="4"/>
      <c r="QO117" s="4"/>
      <c r="QP117" s="4"/>
      <c r="QQ117" s="4"/>
      <c r="QR117" s="4"/>
      <c r="QS117" s="4"/>
      <c r="QT117" s="4"/>
      <c r="QU117" s="4"/>
      <c r="QV117" s="4"/>
      <c r="QW117" s="4"/>
      <c r="QX117" s="4"/>
      <c r="QY117" s="4"/>
      <c r="QZ117" s="4"/>
      <c r="RA117" s="4"/>
      <c r="RB117" s="4"/>
      <c r="RC117" s="4"/>
      <c r="RD117" s="4"/>
      <c r="RE117" s="4"/>
      <c r="RF117" s="4"/>
      <c r="RG117" s="4"/>
      <c r="RH117" s="4"/>
      <c r="RI117" s="4"/>
      <c r="RJ117" s="4"/>
      <c r="RK117" s="4"/>
      <c r="RL117" s="4"/>
      <c r="RM117" s="4"/>
      <c r="RN117" s="4"/>
      <c r="RO117" s="4"/>
      <c r="RP117" s="4"/>
      <c r="RQ117" s="4"/>
      <c r="RR117" s="4"/>
      <c r="RS117" s="4"/>
      <c r="RT117" s="4"/>
      <c r="RU117" s="4"/>
      <c r="RV117" s="4"/>
      <c r="RW117" s="4"/>
      <c r="RX117" s="4"/>
      <c r="RY117" s="4"/>
      <c r="RZ117" s="4"/>
      <c r="SA117" s="4"/>
      <c r="SB117" s="4"/>
      <c r="SC117" s="4"/>
      <c r="SD117" s="4"/>
      <c r="SE117" s="4"/>
      <c r="SF117" s="4"/>
      <c r="SG117" s="4"/>
      <c r="SH117" s="4"/>
      <c r="SI117" s="4"/>
      <c r="SJ117" s="4"/>
      <c r="SK117" s="4"/>
      <c r="SL117" s="4"/>
      <c r="SM117" s="4"/>
      <c r="SN117" s="4"/>
      <c r="SO117" s="4"/>
      <c r="SP117" s="4"/>
      <c r="SQ117" s="4"/>
      <c r="SR117" s="4"/>
      <c r="SS117" s="4"/>
      <c r="ST117" s="4"/>
      <c r="SU117" s="4"/>
      <c r="SV117" s="4"/>
      <c r="SW117" s="4"/>
      <c r="SX117" s="4"/>
      <c r="SY117" s="4"/>
      <c r="SZ117" s="4"/>
      <c r="TA117" s="4"/>
      <c r="TB117" s="4"/>
      <c r="TC117" s="4"/>
      <c r="TD117" s="4"/>
      <c r="TE117" s="4"/>
      <c r="TF117" s="4"/>
      <c r="TG117" s="4"/>
      <c r="TH117" s="4"/>
      <c r="TI117" s="4"/>
      <c r="TJ117" s="4"/>
      <c r="TK117" s="4"/>
      <c r="TL117" s="4"/>
      <c r="TM117" s="4"/>
      <c r="TN117" s="4"/>
      <c r="TO117" s="4"/>
      <c r="TP117" s="4"/>
      <c r="TQ117" s="4"/>
      <c r="TR117" s="4"/>
      <c r="TS117" s="4"/>
      <c r="TT117" s="4"/>
      <c r="TU117" s="4"/>
      <c r="TV117" s="4"/>
      <c r="TW117" s="4"/>
      <c r="TX117" s="4"/>
      <c r="TY117" s="4"/>
      <c r="TZ117" s="4"/>
      <c r="UA117" s="4"/>
      <c r="UB117" s="4"/>
      <c r="UC117" s="4"/>
      <c r="UD117" s="4"/>
      <c r="UE117" s="4"/>
      <c r="UF117" s="4"/>
      <c r="UG117" s="4"/>
      <c r="UH117" s="4"/>
      <c r="UI117" s="4"/>
      <c r="UJ117" s="4"/>
      <c r="UK117" s="4"/>
      <c r="UL117" s="4"/>
      <c r="UM117" s="4"/>
      <c r="UN117" s="4"/>
      <c r="UO117" s="4"/>
      <c r="UP117" s="4"/>
      <c r="UQ117" s="4"/>
      <c r="UR117" s="4"/>
      <c r="US117" s="4"/>
      <c r="UT117" s="4"/>
      <c r="UU117" s="4"/>
      <c r="UV117" s="4"/>
      <c r="UW117" s="4"/>
      <c r="UX117" s="4"/>
      <c r="UY117" s="4"/>
      <c r="UZ117" s="4"/>
      <c r="VA117" s="4"/>
      <c r="VB117" s="4"/>
      <c r="VC117" s="4"/>
      <c r="VD117" s="4"/>
      <c r="VE117" s="4"/>
      <c r="VF117" s="4"/>
      <c r="VG117" s="4"/>
      <c r="VH117" s="4"/>
      <c r="VI117" s="4"/>
      <c r="VJ117" s="4"/>
      <c r="VK117" s="4"/>
      <c r="VL117" s="4"/>
      <c r="VM117" s="4"/>
      <c r="VN117" s="4"/>
      <c r="VO117" s="4"/>
      <c r="VP117" s="4"/>
      <c r="VQ117" s="4"/>
      <c r="VR117" s="4"/>
      <c r="VS117" s="4"/>
      <c r="VT117" s="4"/>
      <c r="VU117" s="4"/>
      <c r="VV117" s="4"/>
      <c r="VW117" s="4"/>
      <c r="VX117" s="4"/>
      <c r="VY117" s="4"/>
      <c r="VZ117" s="4"/>
      <c r="WA117" s="4"/>
      <c r="WB117" s="4"/>
      <c r="WC117" s="4"/>
      <c r="WD117" s="4"/>
      <c r="WE117" s="4"/>
      <c r="WF117" s="4"/>
      <c r="WG117" s="4"/>
      <c r="WH117" s="4"/>
      <c r="WI117" s="4"/>
      <c r="WJ117" s="4"/>
      <c r="WK117" s="4"/>
      <c r="WL117" s="4"/>
      <c r="WM117" s="4"/>
      <c r="WN117" s="4"/>
      <c r="WO117" s="4"/>
      <c r="WP117" s="4"/>
      <c r="WQ117" s="4"/>
      <c r="WR117" s="4"/>
      <c r="WS117" s="4"/>
      <c r="WT117" s="4"/>
      <c r="WU117" s="4"/>
      <c r="WV117" s="4"/>
      <c r="WW117" s="4"/>
      <c r="WX117" s="4"/>
      <c r="WY117" s="4"/>
      <c r="WZ117" s="4"/>
      <c r="XA117" s="4"/>
      <c r="XB117" s="4"/>
      <c r="XC117" s="4"/>
      <c r="XD117" s="4"/>
      <c r="XE117" s="4"/>
      <c r="XF117" s="4"/>
      <c r="XG117" s="4"/>
      <c r="XH117" s="4"/>
      <c r="XI117" s="4"/>
      <c r="XJ117" s="4"/>
      <c r="XK117" s="4"/>
      <c r="XL117" s="4"/>
      <c r="XM117" s="4"/>
      <c r="XN117" s="4"/>
      <c r="XO117" s="4"/>
      <c r="XP117" s="4"/>
      <c r="XQ117" s="4"/>
      <c r="XR117" s="4"/>
      <c r="XS117" s="4"/>
      <c r="XT117" s="4"/>
      <c r="XU117" s="4"/>
      <c r="XV117" s="4"/>
      <c r="XW117" s="4"/>
      <c r="XX117" s="4"/>
      <c r="XY117" s="4"/>
      <c r="XZ117" s="4"/>
      <c r="YA117" s="4"/>
      <c r="YB117" s="4"/>
      <c r="YC117" s="4"/>
      <c r="YD117" s="4"/>
      <c r="YE117" s="4"/>
      <c r="YF117" s="4"/>
      <c r="YG117" s="4"/>
      <c r="YH117" s="4"/>
      <c r="YI117" s="4"/>
      <c r="YJ117" s="4"/>
      <c r="YK117" s="4"/>
      <c r="YL117" s="4"/>
      <c r="YM117" s="4"/>
      <c r="YN117" s="4"/>
      <c r="YO117" s="4"/>
      <c r="YP117" s="4"/>
      <c r="YQ117" s="4"/>
      <c r="YR117" s="4"/>
      <c r="YS117" s="4"/>
      <c r="YT117" s="4"/>
      <c r="YU117" s="4"/>
      <c r="YV117" s="4"/>
      <c r="YW117" s="4"/>
      <c r="YX117" s="4"/>
      <c r="YY117" s="4"/>
      <c r="YZ117" s="4"/>
      <c r="ZA117" s="4"/>
      <c r="ZB117" s="4"/>
      <c r="ZC117" s="4"/>
      <c r="ZD117" s="4"/>
      <c r="ZE117" s="4"/>
      <c r="ZF117" s="4"/>
      <c r="ZG117" s="4"/>
      <c r="ZH117" s="4"/>
      <c r="ZI117" s="4"/>
      <c r="ZJ117" s="4"/>
      <c r="ZK117" s="4"/>
      <c r="ZL117" s="4"/>
      <c r="ZM117" s="4"/>
      <c r="ZN117" s="4"/>
      <c r="ZO117" s="4"/>
      <c r="ZP117" s="4"/>
      <c r="ZQ117" s="4"/>
      <c r="ZR117" s="4"/>
      <c r="ZS117" s="4"/>
      <c r="ZT117" s="4"/>
      <c r="ZU117" s="4"/>
      <c r="ZV117" s="4"/>
      <c r="ZW117" s="4"/>
      <c r="ZX117" s="4"/>
      <c r="ZY117" s="4"/>
      <c r="ZZ117" s="4"/>
      <c r="AAA117" s="4"/>
      <c r="AAB117" s="4"/>
      <c r="AAC117" s="4"/>
      <c r="AAD117" s="4"/>
      <c r="AAE117" s="4"/>
      <c r="AAF117" s="4"/>
      <c r="AAG117" s="4"/>
      <c r="AAH117" s="4"/>
      <c r="AAI117" s="4"/>
      <c r="AAJ117" s="4"/>
      <c r="AAK117" s="4"/>
      <c r="AAL117" s="4"/>
      <c r="AAM117" s="4"/>
      <c r="AAN117" s="4"/>
      <c r="AAO117" s="4"/>
      <c r="AAP117" s="4"/>
      <c r="AAQ117" s="4"/>
      <c r="AAR117" s="4"/>
      <c r="AAS117" s="4"/>
      <c r="AAT117" s="4"/>
      <c r="AAU117" s="4"/>
      <c r="AAV117" s="4"/>
      <c r="AAW117" s="4"/>
      <c r="AAX117" s="4"/>
      <c r="AAY117" s="4"/>
      <c r="AAZ117" s="4"/>
      <c r="ABA117" s="4"/>
      <c r="ABB117" s="4"/>
      <c r="ABC117" s="4"/>
      <c r="ABD117" s="4"/>
      <c r="ABE117" s="4"/>
      <c r="ABF117" s="4"/>
      <c r="ABG117" s="4"/>
      <c r="ABH117" s="4"/>
      <c r="ABI117" s="4"/>
      <c r="ABJ117" s="4"/>
      <c r="ABK117" s="4"/>
      <c r="ABL117" s="4"/>
      <c r="ABM117" s="4"/>
      <c r="ABN117" s="4"/>
      <c r="ABO117" s="4"/>
      <c r="ABP117" s="4"/>
      <c r="ABQ117" s="4"/>
      <c r="ABR117" s="4"/>
      <c r="ABS117" s="4"/>
      <c r="ABT117" s="4"/>
      <c r="ABU117" s="4"/>
    </row>
    <row r="118" spans="1:749" s="13" customFormat="1" ht="15" customHeight="1" x14ac:dyDescent="0.2">
      <c r="A118" s="20" t="s">
        <v>674</v>
      </c>
      <c r="B118" s="21" t="s">
        <v>1</v>
      </c>
      <c r="C118" s="24" t="s">
        <v>64</v>
      </c>
      <c r="D118" s="21" t="s">
        <v>121</v>
      </c>
      <c r="E118" s="158">
        <f>IF($E$12&gt;0,1,0)</f>
        <v>0</v>
      </c>
      <c r="F118" s="194" t="s">
        <v>524</v>
      </c>
      <c r="G118" s="194">
        <v>40</v>
      </c>
      <c r="H118" s="162">
        <f t="shared" si="3"/>
        <v>0</v>
      </c>
      <c r="I118" s="97"/>
      <c r="J118" s="312"/>
      <c r="K118" s="14"/>
      <c r="L118" s="318"/>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c r="GK118" s="4"/>
      <c r="GL118" s="4"/>
      <c r="GM118" s="4"/>
      <c r="GN118" s="4"/>
      <c r="GO118" s="4"/>
      <c r="GP118" s="4"/>
      <c r="GQ118" s="4"/>
      <c r="GR118" s="4"/>
      <c r="GS118" s="4"/>
      <c r="GT118" s="4"/>
      <c r="GU118" s="4"/>
      <c r="GV118" s="4"/>
      <c r="GW118" s="4"/>
      <c r="GX118" s="4"/>
      <c r="GY118" s="4"/>
      <c r="GZ118" s="4"/>
      <c r="HA118" s="4"/>
      <c r="HB118" s="4"/>
      <c r="HC118" s="4"/>
      <c r="HD118" s="4"/>
      <c r="HE118" s="4"/>
      <c r="HF118" s="4"/>
      <c r="HG118" s="4"/>
      <c r="HH118" s="4"/>
      <c r="HI118" s="4"/>
      <c r="HJ118" s="4"/>
      <c r="HK118" s="4"/>
      <c r="HL118" s="4"/>
      <c r="HM118" s="4"/>
      <c r="HN118" s="4"/>
      <c r="HO118" s="4"/>
      <c r="HP118" s="4"/>
      <c r="HQ118" s="4"/>
      <c r="HR118" s="4"/>
      <c r="HS118" s="4"/>
      <c r="HT118" s="4"/>
      <c r="HU118" s="4"/>
      <c r="HV118" s="4"/>
      <c r="HW118" s="4"/>
      <c r="HX118" s="4"/>
      <c r="HY118" s="4"/>
      <c r="HZ118" s="4"/>
      <c r="IA118" s="4"/>
      <c r="IB118" s="4"/>
      <c r="IC118" s="4"/>
      <c r="ID118" s="4"/>
      <c r="IE118" s="4"/>
      <c r="IF118" s="4"/>
      <c r="IG118" s="4"/>
      <c r="IH118" s="4"/>
      <c r="II118" s="4"/>
      <c r="IJ118" s="4"/>
      <c r="IK118" s="4"/>
      <c r="IL118" s="4"/>
      <c r="IM118" s="4"/>
      <c r="IN118" s="4"/>
      <c r="IO118" s="4"/>
      <c r="IP118" s="4"/>
      <c r="IQ118" s="4"/>
      <c r="IR118" s="4"/>
      <c r="IS118" s="4"/>
      <c r="IT118" s="4"/>
      <c r="IU118" s="4"/>
      <c r="IV118" s="4"/>
      <c r="IW118" s="4"/>
      <c r="IX118" s="4"/>
      <c r="IY118" s="4"/>
      <c r="IZ118" s="4"/>
      <c r="JA118" s="4"/>
      <c r="JB118" s="4"/>
      <c r="JC118" s="4"/>
      <c r="JD118" s="4"/>
      <c r="JE118" s="4"/>
      <c r="JF118" s="4"/>
      <c r="JG118" s="4"/>
      <c r="JH118" s="4"/>
      <c r="JI118" s="4"/>
      <c r="JJ118" s="4"/>
      <c r="JK118" s="4"/>
      <c r="JL118" s="4"/>
      <c r="JM118" s="4"/>
      <c r="JN118" s="4"/>
      <c r="JO118" s="4"/>
      <c r="JP118" s="4"/>
      <c r="JQ118" s="4"/>
      <c r="JR118" s="4"/>
      <c r="JS118" s="4"/>
      <c r="JT118" s="4"/>
      <c r="JU118" s="4"/>
      <c r="JV118" s="4"/>
      <c r="JW118" s="4"/>
      <c r="JX118" s="4"/>
      <c r="JY118" s="4"/>
      <c r="JZ118" s="4"/>
      <c r="KA118" s="4"/>
      <c r="KB118" s="4"/>
      <c r="KC118" s="4"/>
      <c r="KD118" s="4"/>
      <c r="KE118" s="4"/>
      <c r="KF118" s="4"/>
      <c r="KG118" s="4"/>
      <c r="KH118" s="4"/>
      <c r="KI118" s="4"/>
      <c r="KJ118" s="4"/>
      <c r="KK118" s="4"/>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c r="LT118" s="4"/>
      <c r="LU118" s="4"/>
      <c r="LV118" s="4"/>
      <c r="LW118" s="4"/>
      <c r="LX118" s="4"/>
      <c r="LY118" s="4"/>
      <c r="LZ118" s="4"/>
      <c r="MA118" s="4"/>
      <c r="MB118" s="4"/>
      <c r="MC118" s="4"/>
      <c r="MD118" s="4"/>
      <c r="ME118" s="4"/>
      <c r="MF118" s="4"/>
      <c r="MG118" s="4"/>
      <c r="MH118" s="4"/>
      <c r="MI118" s="4"/>
      <c r="MJ118" s="4"/>
      <c r="MK118" s="4"/>
      <c r="ML118" s="4"/>
      <c r="MM118" s="4"/>
      <c r="MN118" s="4"/>
      <c r="MO118" s="4"/>
      <c r="MP118" s="4"/>
      <c r="MQ118" s="4"/>
      <c r="MR118" s="4"/>
      <c r="MS118" s="4"/>
      <c r="MT118" s="4"/>
      <c r="MU118" s="4"/>
      <c r="MV118" s="4"/>
      <c r="MW118" s="4"/>
      <c r="MX118" s="4"/>
      <c r="MY118" s="4"/>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c r="OH118" s="4"/>
      <c r="OI118" s="4"/>
      <c r="OJ118" s="4"/>
      <c r="OK118" s="4"/>
      <c r="OL118" s="4"/>
      <c r="OM118" s="4"/>
      <c r="ON118" s="4"/>
      <c r="OO118" s="4"/>
      <c r="OP118" s="4"/>
      <c r="OQ118" s="4"/>
      <c r="OR118" s="4"/>
      <c r="OS118" s="4"/>
      <c r="OT118" s="4"/>
      <c r="OU118" s="4"/>
      <c r="OV118" s="4"/>
      <c r="OW118" s="4"/>
      <c r="OX118" s="4"/>
      <c r="OY118" s="4"/>
      <c r="OZ118" s="4"/>
      <c r="PA118" s="4"/>
      <c r="PB118" s="4"/>
      <c r="PC118" s="4"/>
      <c r="PD118" s="4"/>
      <c r="PE118" s="4"/>
      <c r="PF118" s="4"/>
      <c r="PG118" s="4"/>
      <c r="PH118" s="4"/>
      <c r="PI118" s="4"/>
      <c r="PJ118" s="4"/>
      <c r="PK118" s="4"/>
      <c r="PL118" s="4"/>
      <c r="PM118" s="4"/>
      <c r="PN118" s="4"/>
      <c r="PO118" s="4"/>
      <c r="PP118" s="4"/>
      <c r="PQ118" s="4"/>
      <c r="PR118" s="4"/>
      <c r="PS118" s="4"/>
      <c r="PT118" s="4"/>
      <c r="PU118" s="4"/>
      <c r="PV118" s="4"/>
      <c r="PW118" s="4"/>
      <c r="PX118" s="4"/>
      <c r="PY118" s="4"/>
      <c r="PZ118" s="4"/>
      <c r="QA118" s="4"/>
      <c r="QB118" s="4"/>
      <c r="QC118" s="4"/>
      <c r="QD118" s="4"/>
      <c r="QE118" s="4"/>
      <c r="QF118" s="4"/>
      <c r="QG118" s="4"/>
      <c r="QH118" s="4"/>
      <c r="QI118" s="4"/>
      <c r="QJ118" s="4"/>
      <c r="QK118" s="4"/>
      <c r="QL118" s="4"/>
      <c r="QM118" s="4"/>
      <c r="QN118" s="4"/>
      <c r="QO118" s="4"/>
      <c r="QP118" s="4"/>
      <c r="QQ118" s="4"/>
      <c r="QR118" s="4"/>
      <c r="QS118" s="4"/>
      <c r="QT118" s="4"/>
      <c r="QU118" s="4"/>
      <c r="QV118" s="4"/>
      <c r="QW118" s="4"/>
      <c r="QX118" s="4"/>
      <c r="QY118" s="4"/>
      <c r="QZ118" s="4"/>
      <c r="RA118" s="4"/>
      <c r="RB118" s="4"/>
      <c r="RC118" s="4"/>
      <c r="RD118" s="4"/>
      <c r="RE118" s="4"/>
      <c r="RF118" s="4"/>
      <c r="RG118" s="4"/>
      <c r="RH118" s="4"/>
      <c r="RI118" s="4"/>
      <c r="RJ118" s="4"/>
      <c r="RK118" s="4"/>
      <c r="RL118" s="4"/>
      <c r="RM118" s="4"/>
      <c r="RN118" s="4"/>
      <c r="RO118" s="4"/>
      <c r="RP118" s="4"/>
      <c r="RQ118" s="4"/>
      <c r="RR118" s="4"/>
      <c r="RS118" s="4"/>
      <c r="RT118" s="4"/>
      <c r="RU118" s="4"/>
      <c r="RV118" s="4"/>
      <c r="RW118" s="4"/>
      <c r="RX118" s="4"/>
      <c r="RY118" s="4"/>
      <c r="RZ118" s="4"/>
      <c r="SA118" s="4"/>
      <c r="SB118" s="4"/>
      <c r="SC118" s="4"/>
      <c r="SD118" s="4"/>
      <c r="SE118" s="4"/>
      <c r="SF118" s="4"/>
      <c r="SG118" s="4"/>
      <c r="SH118" s="4"/>
      <c r="SI118" s="4"/>
      <c r="SJ118" s="4"/>
      <c r="SK118" s="4"/>
      <c r="SL118" s="4"/>
      <c r="SM118" s="4"/>
      <c r="SN118" s="4"/>
      <c r="SO118" s="4"/>
      <c r="SP118" s="4"/>
      <c r="SQ118" s="4"/>
      <c r="SR118" s="4"/>
      <c r="SS118" s="4"/>
      <c r="ST118" s="4"/>
      <c r="SU118" s="4"/>
      <c r="SV118" s="4"/>
      <c r="SW118" s="4"/>
      <c r="SX118" s="4"/>
      <c r="SY118" s="4"/>
      <c r="SZ118" s="4"/>
      <c r="TA118" s="4"/>
      <c r="TB118" s="4"/>
      <c r="TC118" s="4"/>
      <c r="TD118" s="4"/>
      <c r="TE118" s="4"/>
      <c r="TF118" s="4"/>
      <c r="TG118" s="4"/>
      <c r="TH118" s="4"/>
      <c r="TI118" s="4"/>
      <c r="TJ118" s="4"/>
      <c r="TK118" s="4"/>
      <c r="TL118" s="4"/>
      <c r="TM118" s="4"/>
      <c r="TN118" s="4"/>
      <c r="TO118" s="4"/>
      <c r="TP118" s="4"/>
      <c r="TQ118" s="4"/>
      <c r="TR118" s="4"/>
      <c r="TS118" s="4"/>
      <c r="TT118" s="4"/>
      <c r="TU118" s="4"/>
      <c r="TV118" s="4"/>
      <c r="TW118" s="4"/>
      <c r="TX118" s="4"/>
      <c r="TY118" s="4"/>
      <c r="TZ118" s="4"/>
      <c r="UA118" s="4"/>
      <c r="UB118" s="4"/>
      <c r="UC118" s="4"/>
      <c r="UD118" s="4"/>
      <c r="UE118" s="4"/>
      <c r="UF118" s="4"/>
      <c r="UG118" s="4"/>
      <c r="UH118" s="4"/>
      <c r="UI118" s="4"/>
      <c r="UJ118" s="4"/>
      <c r="UK118" s="4"/>
      <c r="UL118" s="4"/>
      <c r="UM118" s="4"/>
      <c r="UN118" s="4"/>
      <c r="UO118" s="4"/>
      <c r="UP118" s="4"/>
      <c r="UQ118" s="4"/>
      <c r="UR118" s="4"/>
      <c r="US118" s="4"/>
      <c r="UT118" s="4"/>
      <c r="UU118" s="4"/>
      <c r="UV118" s="4"/>
      <c r="UW118" s="4"/>
      <c r="UX118" s="4"/>
      <c r="UY118" s="4"/>
      <c r="UZ118" s="4"/>
      <c r="VA118" s="4"/>
      <c r="VB118" s="4"/>
      <c r="VC118" s="4"/>
      <c r="VD118" s="4"/>
      <c r="VE118" s="4"/>
      <c r="VF118" s="4"/>
      <c r="VG118" s="4"/>
      <c r="VH118" s="4"/>
      <c r="VI118" s="4"/>
      <c r="VJ118" s="4"/>
      <c r="VK118" s="4"/>
      <c r="VL118" s="4"/>
      <c r="VM118" s="4"/>
      <c r="VN118" s="4"/>
      <c r="VO118" s="4"/>
      <c r="VP118" s="4"/>
      <c r="VQ118" s="4"/>
      <c r="VR118" s="4"/>
      <c r="VS118" s="4"/>
      <c r="VT118" s="4"/>
      <c r="VU118" s="4"/>
      <c r="VV118" s="4"/>
      <c r="VW118" s="4"/>
      <c r="VX118" s="4"/>
      <c r="VY118" s="4"/>
      <c r="VZ118" s="4"/>
      <c r="WA118" s="4"/>
      <c r="WB118" s="4"/>
      <c r="WC118" s="4"/>
      <c r="WD118" s="4"/>
      <c r="WE118" s="4"/>
      <c r="WF118" s="4"/>
      <c r="WG118" s="4"/>
      <c r="WH118" s="4"/>
      <c r="WI118" s="4"/>
      <c r="WJ118" s="4"/>
      <c r="WK118" s="4"/>
      <c r="WL118" s="4"/>
      <c r="WM118" s="4"/>
      <c r="WN118" s="4"/>
      <c r="WO118" s="4"/>
      <c r="WP118" s="4"/>
      <c r="WQ118" s="4"/>
      <c r="WR118" s="4"/>
      <c r="WS118" s="4"/>
      <c r="WT118" s="4"/>
      <c r="WU118" s="4"/>
      <c r="WV118" s="4"/>
      <c r="WW118" s="4"/>
      <c r="WX118" s="4"/>
      <c r="WY118" s="4"/>
      <c r="WZ118" s="4"/>
      <c r="XA118" s="4"/>
      <c r="XB118" s="4"/>
      <c r="XC118" s="4"/>
      <c r="XD118" s="4"/>
      <c r="XE118" s="4"/>
      <c r="XF118" s="4"/>
      <c r="XG118" s="4"/>
      <c r="XH118" s="4"/>
      <c r="XI118" s="4"/>
      <c r="XJ118" s="4"/>
      <c r="XK118" s="4"/>
      <c r="XL118" s="4"/>
      <c r="XM118" s="4"/>
      <c r="XN118" s="4"/>
      <c r="XO118" s="4"/>
      <c r="XP118" s="4"/>
      <c r="XQ118" s="4"/>
      <c r="XR118" s="4"/>
      <c r="XS118" s="4"/>
      <c r="XT118" s="4"/>
      <c r="XU118" s="4"/>
      <c r="XV118" s="4"/>
      <c r="XW118" s="4"/>
      <c r="XX118" s="4"/>
      <c r="XY118" s="4"/>
      <c r="XZ118" s="4"/>
      <c r="YA118" s="4"/>
      <c r="YB118" s="4"/>
      <c r="YC118" s="4"/>
      <c r="YD118" s="4"/>
      <c r="YE118" s="4"/>
      <c r="YF118" s="4"/>
      <c r="YG118" s="4"/>
      <c r="YH118" s="4"/>
      <c r="YI118" s="4"/>
      <c r="YJ118" s="4"/>
      <c r="YK118" s="4"/>
      <c r="YL118" s="4"/>
      <c r="YM118" s="4"/>
      <c r="YN118" s="4"/>
      <c r="YO118" s="4"/>
      <c r="YP118" s="4"/>
      <c r="YQ118" s="4"/>
      <c r="YR118" s="4"/>
      <c r="YS118" s="4"/>
      <c r="YT118" s="4"/>
      <c r="YU118" s="4"/>
      <c r="YV118" s="4"/>
      <c r="YW118" s="4"/>
      <c r="YX118" s="4"/>
      <c r="YY118" s="4"/>
      <c r="YZ118" s="4"/>
      <c r="ZA118" s="4"/>
      <c r="ZB118" s="4"/>
      <c r="ZC118" s="4"/>
      <c r="ZD118" s="4"/>
      <c r="ZE118" s="4"/>
      <c r="ZF118" s="4"/>
      <c r="ZG118" s="4"/>
      <c r="ZH118" s="4"/>
      <c r="ZI118" s="4"/>
      <c r="ZJ118" s="4"/>
      <c r="ZK118" s="4"/>
      <c r="ZL118" s="4"/>
      <c r="ZM118" s="4"/>
      <c r="ZN118" s="4"/>
      <c r="ZO118" s="4"/>
      <c r="ZP118" s="4"/>
      <c r="ZQ118" s="4"/>
      <c r="ZR118" s="4"/>
      <c r="ZS118" s="4"/>
      <c r="ZT118" s="4"/>
      <c r="ZU118" s="4"/>
      <c r="ZV118" s="4"/>
      <c r="ZW118" s="4"/>
      <c r="ZX118" s="4"/>
      <c r="ZY118" s="4"/>
      <c r="ZZ118" s="4"/>
      <c r="AAA118" s="4"/>
      <c r="AAB118" s="4"/>
      <c r="AAC118" s="4"/>
      <c r="AAD118" s="4"/>
      <c r="AAE118" s="4"/>
      <c r="AAF118" s="4"/>
      <c r="AAG118" s="4"/>
      <c r="AAH118" s="4"/>
      <c r="AAI118" s="4"/>
      <c r="AAJ118" s="4"/>
      <c r="AAK118" s="4"/>
      <c r="AAL118" s="4"/>
      <c r="AAM118" s="4"/>
      <c r="AAN118" s="4"/>
      <c r="AAO118" s="4"/>
      <c r="AAP118" s="4"/>
      <c r="AAQ118" s="4"/>
      <c r="AAR118" s="4"/>
      <c r="AAS118" s="4"/>
      <c r="AAT118" s="4"/>
      <c r="AAU118" s="4"/>
      <c r="AAV118" s="4"/>
      <c r="AAW118" s="4"/>
      <c r="AAX118" s="4"/>
      <c r="AAY118" s="4"/>
      <c r="AAZ118" s="4"/>
      <c r="ABA118" s="4"/>
      <c r="ABB118" s="4"/>
      <c r="ABC118" s="4"/>
      <c r="ABD118" s="4"/>
      <c r="ABE118" s="4"/>
      <c r="ABF118" s="4"/>
      <c r="ABG118" s="4"/>
      <c r="ABH118" s="4"/>
      <c r="ABI118" s="4"/>
      <c r="ABJ118" s="4"/>
      <c r="ABK118" s="4"/>
      <c r="ABL118" s="4"/>
      <c r="ABM118" s="4"/>
      <c r="ABN118" s="4"/>
      <c r="ABO118" s="4"/>
      <c r="ABP118" s="4"/>
      <c r="ABQ118" s="4"/>
      <c r="ABR118" s="4"/>
      <c r="ABS118" s="4"/>
      <c r="ABT118" s="4"/>
      <c r="ABU118" s="4"/>
    </row>
    <row r="119" spans="1:749" s="13" customFormat="1" ht="15" customHeight="1" x14ac:dyDescent="0.2">
      <c r="A119" s="20" t="s">
        <v>675</v>
      </c>
      <c r="B119" s="21" t="s">
        <v>78</v>
      </c>
      <c r="C119" s="24" t="s">
        <v>64</v>
      </c>
      <c r="D119" s="21" t="s">
        <v>121</v>
      </c>
      <c r="E119" s="158">
        <f>IF($E$12&gt;0,1,0)</f>
        <v>0</v>
      </c>
      <c r="F119" s="194" t="s">
        <v>524</v>
      </c>
      <c r="G119" s="194">
        <v>12</v>
      </c>
      <c r="H119" s="162">
        <f t="shared" si="3"/>
        <v>0</v>
      </c>
      <c r="I119" s="97"/>
      <c r="J119" s="312"/>
      <c r="K119" s="14"/>
      <c r="L119" s="318"/>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c r="GK119" s="4"/>
      <c r="GL119" s="4"/>
      <c r="GM119" s="4"/>
      <c r="GN119" s="4"/>
      <c r="GO119" s="4"/>
      <c r="GP119" s="4"/>
      <c r="GQ119" s="4"/>
      <c r="GR119" s="4"/>
      <c r="GS119" s="4"/>
      <c r="GT119" s="4"/>
      <c r="GU119" s="4"/>
      <c r="GV119" s="4"/>
      <c r="GW119" s="4"/>
      <c r="GX119" s="4"/>
      <c r="GY119" s="4"/>
      <c r="GZ119" s="4"/>
      <c r="HA119" s="4"/>
      <c r="HB119" s="4"/>
      <c r="HC119" s="4"/>
      <c r="HD119" s="4"/>
      <c r="HE119" s="4"/>
      <c r="HF119" s="4"/>
      <c r="HG119" s="4"/>
      <c r="HH119" s="4"/>
      <c r="HI119" s="4"/>
      <c r="HJ119" s="4"/>
      <c r="HK119" s="4"/>
      <c r="HL119" s="4"/>
      <c r="HM119" s="4"/>
      <c r="HN119" s="4"/>
      <c r="HO119" s="4"/>
      <c r="HP119" s="4"/>
      <c r="HQ119" s="4"/>
      <c r="HR119" s="4"/>
      <c r="HS119" s="4"/>
      <c r="HT119" s="4"/>
      <c r="HU119" s="4"/>
      <c r="HV119" s="4"/>
      <c r="HW119" s="4"/>
      <c r="HX119" s="4"/>
      <c r="HY119" s="4"/>
      <c r="HZ119" s="4"/>
      <c r="IA119" s="4"/>
      <c r="IB119" s="4"/>
      <c r="IC119" s="4"/>
      <c r="ID119" s="4"/>
      <c r="IE119" s="4"/>
      <c r="IF119" s="4"/>
      <c r="IG119" s="4"/>
      <c r="IH119" s="4"/>
      <c r="II119" s="4"/>
      <c r="IJ119" s="4"/>
      <c r="IK119" s="4"/>
      <c r="IL119" s="4"/>
      <c r="IM119" s="4"/>
      <c r="IN119" s="4"/>
      <c r="IO119" s="4"/>
      <c r="IP119" s="4"/>
      <c r="IQ119" s="4"/>
      <c r="IR119" s="4"/>
      <c r="IS119" s="4"/>
      <c r="IT119" s="4"/>
      <c r="IU119" s="4"/>
      <c r="IV119" s="4"/>
      <c r="IW119" s="4"/>
      <c r="IX119" s="4"/>
      <c r="IY119" s="4"/>
      <c r="IZ119" s="4"/>
      <c r="JA119" s="4"/>
      <c r="JB119" s="4"/>
      <c r="JC119" s="4"/>
      <c r="JD119" s="4"/>
      <c r="JE119" s="4"/>
      <c r="JF119" s="4"/>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c r="LT119" s="4"/>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c r="OH119" s="4"/>
      <c r="OI119" s="4"/>
      <c r="OJ119" s="4"/>
      <c r="OK119" s="4"/>
      <c r="OL119" s="4"/>
      <c r="OM119" s="4"/>
      <c r="ON119" s="4"/>
      <c r="OO119" s="4"/>
      <c r="OP119" s="4"/>
      <c r="OQ119" s="4"/>
      <c r="OR119" s="4"/>
      <c r="OS119" s="4"/>
      <c r="OT119" s="4"/>
      <c r="OU119" s="4"/>
      <c r="OV119" s="4"/>
      <c r="OW119" s="4"/>
      <c r="OX119" s="4"/>
      <c r="OY119" s="4"/>
      <c r="OZ119" s="4"/>
      <c r="PA119" s="4"/>
      <c r="PB119" s="4"/>
      <c r="PC119" s="4"/>
      <c r="PD119" s="4"/>
      <c r="PE119" s="4"/>
      <c r="PF119" s="4"/>
      <c r="PG119" s="4"/>
      <c r="PH119" s="4"/>
      <c r="PI119" s="4"/>
      <c r="PJ119" s="4"/>
      <c r="PK119" s="4"/>
      <c r="PL119" s="4"/>
      <c r="PM119" s="4"/>
      <c r="PN119" s="4"/>
      <c r="PO119" s="4"/>
      <c r="PP119" s="4"/>
      <c r="PQ119" s="4"/>
      <c r="PR119" s="4"/>
      <c r="PS119" s="4"/>
      <c r="PT119" s="4"/>
      <c r="PU119" s="4"/>
      <c r="PV119" s="4"/>
      <c r="PW119" s="4"/>
      <c r="PX119" s="4"/>
      <c r="PY119" s="4"/>
      <c r="PZ119" s="4"/>
      <c r="QA119" s="4"/>
      <c r="QB119" s="4"/>
      <c r="QC119" s="4"/>
      <c r="QD119" s="4"/>
      <c r="QE119" s="4"/>
      <c r="QF119" s="4"/>
      <c r="QG119" s="4"/>
      <c r="QH119" s="4"/>
      <c r="QI119" s="4"/>
      <c r="QJ119" s="4"/>
      <c r="QK119" s="4"/>
      <c r="QL119" s="4"/>
      <c r="QM119" s="4"/>
      <c r="QN119" s="4"/>
      <c r="QO119" s="4"/>
      <c r="QP119" s="4"/>
      <c r="QQ119" s="4"/>
      <c r="QR119" s="4"/>
      <c r="QS119" s="4"/>
      <c r="QT119" s="4"/>
      <c r="QU119" s="4"/>
      <c r="QV119" s="4"/>
      <c r="QW119" s="4"/>
      <c r="QX119" s="4"/>
      <c r="QY119" s="4"/>
      <c r="QZ119" s="4"/>
      <c r="RA119" s="4"/>
      <c r="RB119" s="4"/>
      <c r="RC119" s="4"/>
      <c r="RD119" s="4"/>
      <c r="RE119" s="4"/>
      <c r="RF119" s="4"/>
      <c r="RG119" s="4"/>
      <c r="RH119" s="4"/>
      <c r="RI119" s="4"/>
      <c r="RJ119" s="4"/>
      <c r="RK119" s="4"/>
      <c r="RL119" s="4"/>
      <c r="RM119" s="4"/>
      <c r="RN119" s="4"/>
      <c r="RO119" s="4"/>
      <c r="RP119" s="4"/>
      <c r="RQ119" s="4"/>
      <c r="RR119" s="4"/>
      <c r="RS119" s="4"/>
      <c r="RT119" s="4"/>
      <c r="RU119" s="4"/>
      <c r="RV119" s="4"/>
      <c r="RW119" s="4"/>
      <c r="RX119" s="4"/>
      <c r="RY119" s="4"/>
      <c r="RZ119" s="4"/>
      <c r="SA119" s="4"/>
      <c r="SB119" s="4"/>
      <c r="SC119" s="4"/>
      <c r="SD119" s="4"/>
      <c r="SE119" s="4"/>
      <c r="SF119" s="4"/>
      <c r="SG119" s="4"/>
      <c r="SH119" s="4"/>
      <c r="SI119" s="4"/>
      <c r="SJ119" s="4"/>
      <c r="SK119" s="4"/>
      <c r="SL119" s="4"/>
      <c r="SM119" s="4"/>
      <c r="SN119" s="4"/>
      <c r="SO119" s="4"/>
      <c r="SP119" s="4"/>
      <c r="SQ119" s="4"/>
      <c r="SR119" s="4"/>
      <c r="SS119" s="4"/>
      <c r="ST119" s="4"/>
      <c r="SU119" s="4"/>
      <c r="SV119" s="4"/>
      <c r="SW119" s="4"/>
      <c r="SX119" s="4"/>
      <c r="SY119" s="4"/>
      <c r="SZ119" s="4"/>
      <c r="TA119" s="4"/>
      <c r="TB119" s="4"/>
      <c r="TC119" s="4"/>
      <c r="TD119" s="4"/>
      <c r="TE119" s="4"/>
      <c r="TF119" s="4"/>
      <c r="TG119" s="4"/>
      <c r="TH119" s="4"/>
      <c r="TI119" s="4"/>
      <c r="TJ119" s="4"/>
      <c r="TK119" s="4"/>
      <c r="TL119" s="4"/>
      <c r="TM119" s="4"/>
      <c r="TN119" s="4"/>
      <c r="TO119" s="4"/>
      <c r="TP119" s="4"/>
      <c r="TQ119" s="4"/>
      <c r="TR119" s="4"/>
      <c r="TS119" s="4"/>
      <c r="TT119" s="4"/>
      <c r="TU119" s="4"/>
      <c r="TV119" s="4"/>
      <c r="TW119" s="4"/>
      <c r="TX119" s="4"/>
      <c r="TY119" s="4"/>
      <c r="TZ119" s="4"/>
      <c r="UA119" s="4"/>
      <c r="UB119" s="4"/>
      <c r="UC119" s="4"/>
      <c r="UD119" s="4"/>
      <c r="UE119" s="4"/>
      <c r="UF119" s="4"/>
      <c r="UG119" s="4"/>
      <c r="UH119" s="4"/>
      <c r="UI119" s="4"/>
      <c r="UJ119" s="4"/>
      <c r="UK119" s="4"/>
      <c r="UL119" s="4"/>
      <c r="UM119" s="4"/>
      <c r="UN119" s="4"/>
      <c r="UO119" s="4"/>
      <c r="UP119" s="4"/>
      <c r="UQ119" s="4"/>
      <c r="UR119" s="4"/>
      <c r="US119" s="4"/>
      <c r="UT119" s="4"/>
      <c r="UU119" s="4"/>
      <c r="UV119" s="4"/>
      <c r="UW119" s="4"/>
      <c r="UX119" s="4"/>
      <c r="UY119" s="4"/>
      <c r="UZ119" s="4"/>
      <c r="VA119" s="4"/>
      <c r="VB119" s="4"/>
      <c r="VC119" s="4"/>
      <c r="VD119" s="4"/>
      <c r="VE119" s="4"/>
      <c r="VF119" s="4"/>
      <c r="VG119" s="4"/>
      <c r="VH119" s="4"/>
      <c r="VI119" s="4"/>
      <c r="VJ119" s="4"/>
      <c r="VK119" s="4"/>
      <c r="VL119" s="4"/>
      <c r="VM119" s="4"/>
      <c r="VN119" s="4"/>
      <c r="VO119" s="4"/>
      <c r="VP119" s="4"/>
      <c r="VQ119" s="4"/>
      <c r="VR119" s="4"/>
      <c r="VS119" s="4"/>
      <c r="VT119" s="4"/>
      <c r="VU119" s="4"/>
      <c r="VV119" s="4"/>
      <c r="VW119" s="4"/>
      <c r="VX119" s="4"/>
      <c r="VY119" s="4"/>
      <c r="VZ119" s="4"/>
      <c r="WA119" s="4"/>
      <c r="WB119" s="4"/>
      <c r="WC119" s="4"/>
      <c r="WD119" s="4"/>
      <c r="WE119" s="4"/>
      <c r="WF119" s="4"/>
      <c r="WG119" s="4"/>
      <c r="WH119" s="4"/>
      <c r="WI119" s="4"/>
      <c r="WJ119" s="4"/>
      <c r="WK119" s="4"/>
      <c r="WL119" s="4"/>
      <c r="WM119" s="4"/>
      <c r="WN119" s="4"/>
      <c r="WO119" s="4"/>
      <c r="WP119" s="4"/>
      <c r="WQ119" s="4"/>
      <c r="WR119" s="4"/>
      <c r="WS119" s="4"/>
      <c r="WT119" s="4"/>
      <c r="WU119" s="4"/>
      <c r="WV119" s="4"/>
      <c r="WW119" s="4"/>
      <c r="WX119" s="4"/>
      <c r="WY119" s="4"/>
      <c r="WZ119" s="4"/>
      <c r="XA119" s="4"/>
      <c r="XB119" s="4"/>
      <c r="XC119" s="4"/>
      <c r="XD119" s="4"/>
      <c r="XE119" s="4"/>
      <c r="XF119" s="4"/>
      <c r="XG119" s="4"/>
      <c r="XH119" s="4"/>
      <c r="XI119" s="4"/>
      <c r="XJ119" s="4"/>
      <c r="XK119" s="4"/>
      <c r="XL119" s="4"/>
      <c r="XM119" s="4"/>
      <c r="XN119" s="4"/>
      <c r="XO119" s="4"/>
      <c r="XP119" s="4"/>
      <c r="XQ119" s="4"/>
      <c r="XR119" s="4"/>
      <c r="XS119" s="4"/>
      <c r="XT119" s="4"/>
      <c r="XU119" s="4"/>
      <c r="XV119" s="4"/>
      <c r="XW119" s="4"/>
      <c r="XX119" s="4"/>
      <c r="XY119" s="4"/>
      <c r="XZ119" s="4"/>
      <c r="YA119" s="4"/>
      <c r="YB119" s="4"/>
      <c r="YC119" s="4"/>
      <c r="YD119" s="4"/>
      <c r="YE119" s="4"/>
      <c r="YF119" s="4"/>
      <c r="YG119" s="4"/>
      <c r="YH119" s="4"/>
      <c r="YI119" s="4"/>
      <c r="YJ119" s="4"/>
      <c r="YK119" s="4"/>
      <c r="YL119" s="4"/>
      <c r="YM119" s="4"/>
      <c r="YN119" s="4"/>
      <c r="YO119" s="4"/>
      <c r="YP119" s="4"/>
      <c r="YQ119" s="4"/>
      <c r="YR119" s="4"/>
      <c r="YS119" s="4"/>
      <c r="YT119" s="4"/>
      <c r="YU119" s="4"/>
      <c r="YV119" s="4"/>
      <c r="YW119" s="4"/>
      <c r="YX119" s="4"/>
      <c r="YY119" s="4"/>
      <c r="YZ119" s="4"/>
      <c r="ZA119" s="4"/>
      <c r="ZB119" s="4"/>
      <c r="ZC119" s="4"/>
      <c r="ZD119" s="4"/>
      <c r="ZE119" s="4"/>
      <c r="ZF119" s="4"/>
      <c r="ZG119" s="4"/>
      <c r="ZH119" s="4"/>
      <c r="ZI119" s="4"/>
      <c r="ZJ119" s="4"/>
      <c r="ZK119" s="4"/>
      <c r="ZL119" s="4"/>
      <c r="ZM119" s="4"/>
      <c r="ZN119" s="4"/>
      <c r="ZO119" s="4"/>
      <c r="ZP119" s="4"/>
      <c r="ZQ119" s="4"/>
      <c r="ZR119" s="4"/>
      <c r="ZS119" s="4"/>
      <c r="ZT119" s="4"/>
      <c r="ZU119" s="4"/>
      <c r="ZV119" s="4"/>
      <c r="ZW119" s="4"/>
      <c r="ZX119" s="4"/>
      <c r="ZY119" s="4"/>
      <c r="ZZ119" s="4"/>
      <c r="AAA119" s="4"/>
      <c r="AAB119" s="4"/>
      <c r="AAC119" s="4"/>
      <c r="AAD119" s="4"/>
      <c r="AAE119" s="4"/>
      <c r="AAF119" s="4"/>
      <c r="AAG119" s="4"/>
      <c r="AAH119" s="4"/>
      <c r="AAI119" s="4"/>
      <c r="AAJ119" s="4"/>
      <c r="AAK119" s="4"/>
      <c r="AAL119" s="4"/>
      <c r="AAM119" s="4"/>
      <c r="AAN119" s="4"/>
      <c r="AAO119" s="4"/>
      <c r="AAP119" s="4"/>
      <c r="AAQ119" s="4"/>
      <c r="AAR119" s="4"/>
      <c r="AAS119" s="4"/>
      <c r="AAT119" s="4"/>
      <c r="AAU119" s="4"/>
      <c r="AAV119" s="4"/>
      <c r="AAW119" s="4"/>
      <c r="AAX119" s="4"/>
      <c r="AAY119" s="4"/>
      <c r="AAZ119" s="4"/>
      <c r="ABA119" s="4"/>
      <c r="ABB119" s="4"/>
      <c r="ABC119" s="4"/>
      <c r="ABD119" s="4"/>
      <c r="ABE119" s="4"/>
      <c r="ABF119" s="4"/>
      <c r="ABG119" s="4"/>
      <c r="ABH119" s="4"/>
      <c r="ABI119" s="4"/>
      <c r="ABJ119" s="4"/>
      <c r="ABK119" s="4"/>
      <c r="ABL119" s="4"/>
      <c r="ABM119" s="4"/>
      <c r="ABN119" s="4"/>
      <c r="ABO119" s="4"/>
      <c r="ABP119" s="4"/>
      <c r="ABQ119" s="4"/>
      <c r="ABR119" s="4"/>
      <c r="ABS119" s="4"/>
      <c r="ABT119" s="4"/>
      <c r="ABU119" s="4"/>
    </row>
    <row r="120" spans="1:749" s="13" customFormat="1" ht="15" customHeight="1" x14ac:dyDescent="0.2">
      <c r="A120" s="20" t="s">
        <v>676</v>
      </c>
      <c r="B120" s="21" t="s">
        <v>79</v>
      </c>
      <c r="C120" s="24" t="s">
        <v>64</v>
      </c>
      <c r="D120" s="21" t="s">
        <v>121</v>
      </c>
      <c r="E120" s="158">
        <f>IF($E$12&lt;0,0,0)+IF($E$12=1,2,0)+IF($E$12&gt;1,2,0)+IF($E$12&gt;60,1,0)</f>
        <v>0</v>
      </c>
      <c r="F120" s="194" t="s">
        <v>524</v>
      </c>
      <c r="G120" s="194">
        <v>8</v>
      </c>
      <c r="H120" s="162">
        <f t="shared" si="3"/>
        <v>0</v>
      </c>
      <c r="I120" s="97"/>
      <c r="J120" s="312"/>
      <c r="K120" s="14"/>
      <c r="L120" s="318"/>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c r="GK120" s="4"/>
      <c r="GL120" s="4"/>
      <c r="GM120" s="4"/>
      <c r="GN120" s="4"/>
      <c r="GO120" s="4"/>
      <c r="GP120" s="4"/>
      <c r="GQ120" s="4"/>
      <c r="GR120" s="4"/>
      <c r="GS120" s="4"/>
      <c r="GT120" s="4"/>
      <c r="GU120" s="4"/>
      <c r="GV120" s="4"/>
      <c r="GW120" s="4"/>
      <c r="GX120" s="4"/>
      <c r="GY120" s="4"/>
      <c r="GZ120" s="4"/>
      <c r="HA120" s="4"/>
      <c r="HB120" s="4"/>
      <c r="HC120" s="4"/>
      <c r="HD120" s="4"/>
      <c r="HE120" s="4"/>
      <c r="HF120" s="4"/>
      <c r="HG120" s="4"/>
      <c r="HH120" s="4"/>
      <c r="HI120" s="4"/>
      <c r="HJ120" s="4"/>
      <c r="HK120" s="4"/>
      <c r="HL120" s="4"/>
      <c r="HM120" s="4"/>
      <c r="HN120" s="4"/>
      <c r="HO120" s="4"/>
      <c r="HP120" s="4"/>
      <c r="HQ120" s="4"/>
      <c r="HR120" s="4"/>
      <c r="HS120" s="4"/>
      <c r="HT120" s="4"/>
      <c r="HU120" s="4"/>
      <c r="HV120" s="4"/>
      <c r="HW120" s="4"/>
      <c r="HX120" s="4"/>
      <c r="HY120" s="4"/>
      <c r="HZ120" s="4"/>
      <c r="IA120" s="4"/>
      <c r="IB120" s="4"/>
      <c r="IC120" s="4"/>
      <c r="ID120" s="4"/>
      <c r="IE120" s="4"/>
      <c r="IF120" s="4"/>
      <c r="IG120" s="4"/>
      <c r="IH120" s="4"/>
      <c r="II120" s="4"/>
      <c r="IJ120" s="4"/>
      <c r="IK120" s="4"/>
      <c r="IL120" s="4"/>
      <c r="IM120" s="4"/>
      <c r="IN120" s="4"/>
      <c r="IO120" s="4"/>
      <c r="IP120" s="4"/>
      <c r="IQ120" s="4"/>
      <c r="IR120" s="4"/>
      <c r="IS120" s="4"/>
      <c r="IT120" s="4"/>
      <c r="IU120" s="4"/>
      <c r="IV120" s="4"/>
      <c r="IW120" s="4"/>
      <c r="IX120" s="4"/>
      <c r="IY120" s="4"/>
      <c r="IZ120" s="4"/>
      <c r="JA120" s="4"/>
      <c r="JB120" s="4"/>
      <c r="JC120" s="4"/>
      <c r="JD120" s="4"/>
      <c r="JE120" s="4"/>
      <c r="JF120" s="4"/>
      <c r="JG120" s="4"/>
      <c r="JH120" s="4"/>
      <c r="JI120" s="4"/>
      <c r="JJ120" s="4"/>
      <c r="JK120" s="4"/>
      <c r="JL120" s="4"/>
      <c r="JM120" s="4"/>
      <c r="JN120" s="4"/>
      <c r="JO120" s="4"/>
      <c r="JP120" s="4"/>
      <c r="JQ120" s="4"/>
      <c r="JR120" s="4"/>
      <c r="JS120" s="4"/>
      <c r="JT120" s="4"/>
      <c r="JU120" s="4"/>
      <c r="JV120" s="4"/>
      <c r="JW120" s="4"/>
      <c r="JX120" s="4"/>
      <c r="JY120" s="4"/>
      <c r="JZ120" s="4"/>
      <c r="KA120" s="4"/>
      <c r="KB120" s="4"/>
      <c r="KC120" s="4"/>
      <c r="KD120" s="4"/>
      <c r="KE120" s="4"/>
      <c r="KF120" s="4"/>
      <c r="KG120" s="4"/>
      <c r="KH120" s="4"/>
      <c r="KI120" s="4"/>
      <c r="KJ120" s="4"/>
      <c r="KK120" s="4"/>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c r="LT120" s="4"/>
      <c r="LU120" s="4"/>
      <c r="LV120" s="4"/>
      <c r="LW120" s="4"/>
      <c r="LX120" s="4"/>
      <c r="LY120" s="4"/>
      <c r="LZ120" s="4"/>
      <c r="MA120" s="4"/>
      <c r="MB120" s="4"/>
      <c r="MC120" s="4"/>
      <c r="MD120" s="4"/>
      <c r="ME120" s="4"/>
      <c r="MF120" s="4"/>
      <c r="MG120" s="4"/>
      <c r="MH120" s="4"/>
      <c r="MI120" s="4"/>
      <c r="MJ120" s="4"/>
      <c r="MK120" s="4"/>
      <c r="ML120" s="4"/>
      <c r="MM120" s="4"/>
      <c r="MN120" s="4"/>
      <c r="MO120" s="4"/>
      <c r="MP120" s="4"/>
      <c r="MQ120" s="4"/>
      <c r="MR120" s="4"/>
      <c r="MS120" s="4"/>
      <c r="MT120" s="4"/>
      <c r="MU120" s="4"/>
      <c r="MV120" s="4"/>
      <c r="MW120" s="4"/>
      <c r="MX120" s="4"/>
      <c r="MY120" s="4"/>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c r="OH120" s="4"/>
      <c r="OI120" s="4"/>
      <c r="OJ120" s="4"/>
      <c r="OK120" s="4"/>
      <c r="OL120" s="4"/>
      <c r="OM120" s="4"/>
      <c r="ON120" s="4"/>
      <c r="OO120" s="4"/>
      <c r="OP120" s="4"/>
      <c r="OQ120" s="4"/>
      <c r="OR120" s="4"/>
      <c r="OS120" s="4"/>
      <c r="OT120" s="4"/>
      <c r="OU120" s="4"/>
      <c r="OV120" s="4"/>
      <c r="OW120" s="4"/>
      <c r="OX120" s="4"/>
      <c r="OY120" s="4"/>
      <c r="OZ120" s="4"/>
      <c r="PA120" s="4"/>
      <c r="PB120" s="4"/>
      <c r="PC120" s="4"/>
      <c r="PD120" s="4"/>
      <c r="PE120" s="4"/>
      <c r="PF120" s="4"/>
      <c r="PG120" s="4"/>
      <c r="PH120" s="4"/>
      <c r="PI120" s="4"/>
      <c r="PJ120" s="4"/>
      <c r="PK120" s="4"/>
      <c r="PL120" s="4"/>
      <c r="PM120" s="4"/>
      <c r="PN120" s="4"/>
      <c r="PO120" s="4"/>
      <c r="PP120" s="4"/>
      <c r="PQ120" s="4"/>
      <c r="PR120" s="4"/>
      <c r="PS120" s="4"/>
      <c r="PT120" s="4"/>
      <c r="PU120" s="4"/>
      <c r="PV120" s="4"/>
      <c r="PW120" s="4"/>
      <c r="PX120" s="4"/>
      <c r="PY120" s="4"/>
      <c r="PZ120" s="4"/>
      <c r="QA120" s="4"/>
      <c r="QB120" s="4"/>
      <c r="QC120" s="4"/>
      <c r="QD120" s="4"/>
      <c r="QE120" s="4"/>
      <c r="QF120" s="4"/>
      <c r="QG120" s="4"/>
      <c r="QH120" s="4"/>
      <c r="QI120" s="4"/>
      <c r="QJ120" s="4"/>
      <c r="QK120" s="4"/>
      <c r="QL120" s="4"/>
      <c r="QM120" s="4"/>
      <c r="QN120" s="4"/>
      <c r="QO120" s="4"/>
      <c r="QP120" s="4"/>
      <c r="QQ120" s="4"/>
      <c r="QR120" s="4"/>
      <c r="QS120" s="4"/>
      <c r="QT120" s="4"/>
      <c r="QU120" s="4"/>
      <c r="QV120" s="4"/>
      <c r="QW120" s="4"/>
      <c r="QX120" s="4"/>
      <c r="QY120" s="4"/>
      <c r="QZ120" s="4"/>
      <c r="RA120" s="4"/>
      <c r="RB120" s="4"/>
      <c r="RC120" s="4"/>
      <c r="RD120" s="4"/>
      <c r="RE120" s="4"/>
      <c r="RF120" s="4"/>
      <c r="RG120" s="4"/>
      <c r="RH120" s="4"/>
      <c r="RI120" s="4"/>
      <c r="RJ120" s="4"/>
      <c r="RK120" s="4"/>
      <c r="RL120" s="4"/>
      <c r="RM120" s="4"/>
      <c r="RN120" s="4"/>
      <c r="RO120" s="4"/>
      <c r="RP120" s="4"/>
      <c r="RQ120" s="4"/>
      <c r="RR120" s="4"/>
      <c r="RS120" s="4"/>
      <c r="RT120" s="4"/>
      <c r="RU120" s="4"/>
      <c r="RV120" s="4"/>
      <c r="RW120" s="4"/>
      <c r="RX120" s="4"/>
      <c r="RY120" s="4"/>
      <c r="RZ120" s="4"/>
      <c r="SA120" s="4"/>
      <c r="SB120" s="4"/>
      <c r="SC120" s="4"/>
      <c r="SD120" s="4"/>
      <c r="SE120" s="4"/>
      <c r="SF120" s="4"/>
      <c r="SG120" s="4"/>
      <c r="SH120" s="4"/>
      <c r="SI120" s="4"/>
      <c r="SJ120" s="4"/>
      <c r="SK120" s="4"/>
      <c r="SL120" s="4"/>
      <c r="SM120" s="4"/>
      <c r="SN120" s="4"/>
      <c r="SO120" s="4"/>
      <c r="SP120" s="4"/>
      <c r="SQ120" s="4"/>
      <c r="SR120" s="4"/>
      <c r="SS120" s="4"/>
      <c r="ST120" s="4"/>
      <c r="SU120" s="4"/>
      <c r="SV120" s="4"/>
      <c r="SW120" s="4"/>
      <c r="SX120" s="4"/>
      <c r="SY120" s="4"/>
      <c r="SZ120" s="4"/>
      <c r="TA120" s="4"/>
      <c r="TB120" s="4"/>
      <c r="TC120" s="4"/>
      <c r="TD120" s="4"/>
      <c r="TE120" s="4"/>
      <c r="TF120" s="4"/>
      <c r="TG120" s="4"/>
      <c r="TH120" s="4"/>
      <c r="TI120" s="4"/>
      <c r="TJ120" s="4"/>
      <c r="TK120" s="4"/>
      <c r="TL120" s="4"/>
      <c r="TM120" s="4"/>
      <c r="TN120" s="4"/>
      <c r="TO120" s="4"/>
      <c r="TP120" s="4"/>
      <c r="TQ120" s="4"/>
      <c r="TR120" s="4"/>
      <c r="TS120" s="4"/>
      <c r="TT120" s="4"/>
      <c r="TU120" s="4"/>
      <c r="TV120" s="4"/>
      <c r="TW120" s="4"/>
      <c r="TX120" s="4"/>
      <c r="TY120" s="4"/>
      <c r="TZ120" s="4"/>
      <c r="UA120" s="4"/>
      <c r="UB120" s="4"/>
      <c r="UC120" s="4"/>
      <c r="UD120" s="4"/>
      <c r="UE120" s="4"/>
      <c r="UF120" s="4"/>
      <c r="UG120" s="4"/>
      <c r="UH120" s="4"/>
      <c r="UI120" s="4"/>
      <c r="UJ120" s="4"/>
      <c r="UK120" s="4"/>
      <c r="UL120" s="4"/>
      <c r="UM120" s="4"/>
      <c r="UN120" s="4"/>
      <c r="UO120" s="4"/>
      <c r="UP120" s="4"/>
      <c r="UQ120" s="4"/>
      <c r="UR120" s="4"/>
      <c r="US120" s="4"/>
      <c r="UT120" s="4"/>
      <c r="UU120" s="4"/>
      <c r="UV120" s="4"/>
      <c r="UW120" s="4"/>
      <c r="UX120" s="4"/>
      <c r="UY120" s="4"/>
      <c r="UZ120" s="4"/>
      <c r="VA120" s="4"/>
      <c r="VB120" s="4"/>
      <c r="VC120" s="4"/>
      <c r="VD120" s="4"/>
      <c r="VE120" s="4"/>
      <c r="VF120" s="4"/>
      <c r="VG120" s="4"/>
      <c r="VH120" s="4"/>
      <c r="VI120" s="4"/>
      <c r="VJ120" s="4"/>
      <c r="VK120" s="4"/>
      <c r="VL120" s="4"/>
      <c r="VM120" s="4"/>
      <c r="VN120" s="4"/>
      <c r="VO120" s="4"/>
      <c r="VP120" s="4"/>
      <c r="VQ120" s="4"/>
      <c r="VR120" s="4"/>
      <c r="VS120" s="4"/>
      <c r="VT120" s="4"/>
      <c r="VU120" s="4"/>
      <c r="VV120" s="4"/>
      <c r="VW120" s="4"/>
      <c r="VX120" s="4"/>
      <c r="VY120" s="4"/>
      <c r="VZ120" s="4"/>
      <c r="WA120" s="4"/>
      <c r="WB120" s="4"/>
      <c r="WC120" s="4"/>
      <c r="WD120" s="4"/>
      <c r="WE120" s="4"/>
      <c r="WF120" s="4"/>
      <c r="WG120" s="4"/>
      <c r="WH120" s="4"/>
      <c r="WI120" s="4"/>
      <c r="WJ120" s="4"/>
      <c r="WK120" s="4"/>
      <c r="WL120" s="4"/>
      <c r="WM120" s="4"/>
      <c r="WN120" s="4"/>
      <c r="WO120" s="4"/>
      <c r="WP120" s="4"/>
      <c r="WQ120" s="4"/>
      <c r="WR120" s="4"/>
      <c r="WS120" s="4"/>
      <c r="WT120" s="4"/>
      <c r="WU120" s="4"/>
      <c r="WV120" s="4"/>
      <c r="WW120" s="4"/>
      <c r="WX120" s="4"/>
      <c r="WY120" s="4"/>
      <c r="WZ120" s="4"/>
      <c r="XA120" s="4"/>
      <c r="XB120" s="4"/>
      <c r="XC120" s="4"/>
      <c r="XD120" s="4"/>
      <c r="XE120" s="4"/>
      <c r="XF120" s="4"/>
      <c r="XG120" s="4"/>
      <c r="XH120" s="4"/>
      <c r="XI120" s="4"/>
      <c r="XJ120" s="4"/>
      <c r="XK120" s="4"/>
      <c r="XL120" s="4"/>
      <c r="XM120" s="4"/>
      <c r="XN120" s="4"/>
      <c r="XO120" s="4"/>
      <c r="XP120" s="4"/>
      <c r="XQ120" s="4"/>
      <c r="XR120" s="4"/>
      <c r="XS120" s="4"/>
      <c r="XT120" s="4"/>
      <c r="XU120" s="4"/>
      <c r="XV120" s="4"/>
      <c r="XW120" s="4"/>
      <c r="XX120" s="4"/>
      <c r="XY120" s="4"/>
      <c r="XZ120" s="4"/>
      <c r="YA120" s="4"/>
      <c r="YB120" s="4"/>
      <c r="YC120" s="4"/>
      <c r="YD120" s="4"/>
      <c r="YE120" s="4"/>
      <c r="YF120" s="4"/>
      <c r="YG120" s="4"/>
      <c r="YH120" s="4"/>
      <c r="YI120" s="4"/>
      <c r="YJ120" s="4"/>
      <c r="YK120" s="4"/>
      <c r="YL120" s="4"/>
      <c r="YM120" s="4"/>
      <c r="YN120" s="4"/>
      <c r="YO120" s="4"/>
      <c r="YP120" s="4"/>
      <c r="YQ120" s="4"/>
      <c r="YR120" s="4"/>
      <c r="YS120" s="4"/>
      <c r="YT120" s="4"/>
      <c r="YU120" s="4"/>
      <c r="YV120" s="4"/>
      <c r="YW120" s="4"/>
      <c r="YX120" s="4"/>
      <c r="YY120" s="4"/>
      <c r="YZ120" s="4"/>
      <c r="ZA120" s="4"/>
      <c r="ZB120" s="4"/>
      <c r="ZC120" s="4"/>
      <c r="ZD120" s="4"/>
      <c r="ZE120" s="4"/>
      <c r="ZF120" s="4"/>
      <c r="ZG120" s="4"/>
      <c r="ZH120" s="4"/>
      <c r="ZI120" s="4"/>
      <c r="ZJ120" s="4"/>
      <c r="ZK120" s="4"/>
      <c r="ZL120" s="4"/>
      <c r="ZM120" s="4"/>
      <c r="ZN120" s="4"/>
      <c r="ZO120" s="4"/>
      <c r="ZP120" s="4"/>
      <c r="ZQ120" s="4"/>
      <c r="ZR120" s="4"/>
      <c r="ZS120" s="4"/>
      <c r="ZT120" s="4"/>
      <c r="ZU120" s="4"/>
      <c r="ZV120" s="4"/>
      <c r="ZW120" s="4"/>
      <c r="ZX120" s="4"/>
      <c r="ZY120" s="4"/>
      <c r="ZZ120" s="4"/>
      <c r="AAA120" s="4"/>
      <c r="AAB120" s="4"/>
      <c r="AAC120" s="4"/>
      <c r="AAD120" s="4"/>
      <c r="AAE120" s="4"/>
      <c r="AAF120" s="4"/>
      <c r="AAG120" s="4"/>
      <c r="AAH120" s="4"/>
      <c r="AAI120" s="4"/>
      <c r="AAJ120" s="4"/>
      <c r="AAK120" s="4"/>
      <c r="AAL120" s="4"/>
      <c r="AAM120" s="4"/>
      <c r="AAN120" s="4"/>
      <c r="AAO120" s="4"/>
      <c r="AAP120" s="4"/>
      <c r="AAQ120" s="4"/>
      <c r="AAR120" s="4"/>
      <c r="AAS120" s="4"/>
      <c r="AAT120" s="4"/>
      <c r="AAU120" s="4"/>
      <c r="AAV120" s="4"/>
      <c r="AAW120" s="4"/>
      <c r="AAX120" s="4"/>
      <c r="AAY120" s="4"/>
      <c r="AAZ120" s="4"/>
      <c r="ABA120" s="4"/>
      <c r="ABB120" s="4"/>
      <c r="ABC120" s="4"/>
      <c r="ABD120" s="4"/>
      <c r="ABE120" s="4"/>
      <c r="ABF120" s="4"/>
      <c r="ABG120" s="4"/>
      <c r="ABH120" s="4"/>
      <c r="ABI120" s="4"/>
      <c r="ABJ120" s="4"/>
      <c r="ABK120" s="4"/>
      <c r="ABL120" s="4"/>
      <c r="ABM120" s="4"/>
      <c r="ABN120" s="4"/>
      <c r="ABO120" s="4"/>
      <c r="ABP120" s="4"/>
      <c r="ABQ120" s="4"/>
      <c r="ABR120" s="4"/>
      <c r="ABS120" s="4"/>
      <c r="ABT120" s="4"/>
      <c r="ABU120" s="4"/>
    </row>
    <row r="121" spans="1:749" s="13" customFormat="1" ht="15" customHeight="1" x14ac:dyDescent="0.2">
      <c r="A121" s="20" t="s">
        <v>863</v>
      </c>
      <c r="B121" s="21" t="s">
        <v>917</v>
      </c>
      <c r="C121" s="24" t="s">
        <v>137</v>
      </c>
      <c r="D121" s="21" t="s">
        <v>918</v>
      </c>
      <c r="E121" s="377"/>
      <c r="F121" s="194" t="s">
        <v>524</v>
      </c>
      <c r="G121" s="194">
        <v>15</v>
      </c>
      <c r="H121" s="162">
        <f>_xlfn.CEILING.MATH(G121*E121)</f>
        <v>0</v>
      </c>
      <c r="I121" s="97"/>
      <c r="J121" s="312"/>
      <c r="K121" s="14"/>
      <c r="L121" s="318"/>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c r="GK121" s="4"/>
      <c r="GL121" s="4"/>
      <c r="GM121" s="4"/>
      <c r="GN121" s="4"/>
      <c r="GO121" s="4"/>
      <c r="GP121" s="4"/>
      <c r="GQ121" s="4"/>
      <c r="GR121" s="4"/>
      <c r="GS121" s="4"/>
      <c r="GT121" s="4"/>
      <c r="GU121" s="4"/>
      <c r="GV121" s="4"/>
      <c r="GW121" s="4"/>
      <c r="GX121" s="4"/>
      <c r="GY121" s="4"/>
      <c r="GZ121" s="4"/>
      <c r="HA121" s="4"/>
      <c r="HB121" s="4"/>
      <c r="HC121" s="4"/>
      <c r="HD121" s="4"/>
      <c r="HE121" s="4"/>
      <c r="HF121" s="4"/>
      <c r="HG121" s="4"/>
      <c r="HH121" s="4"/>
      <c r="HI121" s="4"/>
      <c r="HJ121" s="4"/>
      <c r="HK121" s="4"/>
      <c r="HL121" s="4"/>
      <c r="HM121" s="4"/>
      <c r="HN121" s="4"/>
      <c r="HO121" s="4"/>
      <c r="HP121" s="4"/>
      <c r="HQ121" s="4"/>
      <c r="HR121" s="4"/>
      <c r="HS121" s="4"/>
      <c r="HT121" s="4"/>
      <c r="HU121" s="4"/>
      <c r="HV121" s="4"/>
      <c r="HW121" s="4"/>
      <c r="HX121" s="4"/>
      <c r="HY121" s="4"/>
      <c r="HZ121" s="4"/>
      <c r="IA121" s="4"/>
      <c r="IB121" s="4"/>
      <c r="IC121" s="4"/>
      <c r="ID121" s="4"/>
      <c r="IE121" s="4"/>
      <c r="IF121" s="4"/>
      <c r="IG121" s="4"/>
      <c r="IH121" s="4"/>
      <c r="II121" s="4"/>
      <c r="IJ121" s="4"/>
      <c r="IK121" s="4"/>
      <c r="IL121" s="4"/>
      <c r="IM121" s="4"/>
      <c r="IN121" s="4"/>
      <c r="IO121" s="4"/>
      <c r="IP121" s="4"/>
      <c r="IQ121" s="4"/>
      <c r="IR121" s="4"/>
      <c r="IS121" s="4"/>
      <c r="IT121" s="4"/>
      <c r="IU121" s="4"/>
      <c r="IV121" s="4"/>
      <c r="IW121" s="4"/>
      <c r="IX121" s="4"/>
      <c r="IY121" s="4"/>
      <c r="IZ121" s="4"/>
      <c r="JA121" s="4"/>
      <c r="JB121" s="4"/>
      <c r="JC121" s="4"/>
      <c r="JD121" s="4"/>
      <c r="JE121" s="4"/>
      <c r="JF121" s="4"/>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c r="KN121" s="4"/>
      <c r="KO121" s="4"/>
      <c r="KP121" s="4"/>
      <c r="KQ121" s="4"/>
      <c r="KR121" s="4"/>
      <c r="KS121" s="4"/>
      <c r="KT121" s="4"/>
      <c r="KU121" s="4"/>
      <c r="KV121" s="4"/>
      <c r="KW121" s="4"/>
      <c r="KX121" s="4"/>
      <c r="KY121" s="4"/>
      <c r="KZ121" s="4"/>
      <c r="LA121" s="4"/>
      <c r="LB121" s="4"/>
      <c r="LC121" s="4"/>
      <c r="LD121" s="4"/>
      <c r="LE121" s="4"/>
      <c r="LF121" s="4"/>
      <c r="LG121" s="4"/>
      <c r="LH121" s="4"/>
      <c r="LI121" s="4"/>
      <c r="LJ121" s="4"/>
      <c r="LK121" s="4"/>
      <c r="LL121" s="4"/>
      <c r="LM121" s="4"/>
      <c r="LN121" s="4"/>
      <c r="LO121" s="4"/>
      <c r="LP121" s="4"/>
      <c r="LQ121" s="4"/>
      <c r="LR121" s="4"/>
      <c r="LS121" s="4"/>
      <c r="LT121" s="4"/>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c r="NB121" s="4"/>
      <c r="NC121" s="4"/>
      <c r="ND121" s="4"/>
      <c r="NE121" s="4"/>
      <c r="NF121" s="4"/>
      <c r="NG121" s="4"/>
      <c r="NH121" s="4"/>
      <c r="NI121" s="4"/>
      <c r="NJ121" s="4"/>
      <c r="NK121" s="4"/>
      <c r="NL121" s="4"/>
      <c r="NM121" s="4"/>
      <c r="NN121" s="4"/>
      <c r="NO121" s="4"/>
      <c r="NP121" s="4"/>
      <c r="NQ121" s="4"/>
      <c r="NR121" s="4"/>
      <c r="NS121" s="4"/>
      <c r="NT121" s="4"/>
      <c r="NU121" s="4"/>
      <c r="NV121" s="4"/>
      <c r="NW121" s="4"/>
      <c r="NX121" s="4"/>
      <c r="NY121" s="4"/>
      <c r="NZ121" s="4"/>
      <c r="OA121" s="4"/>
      <c r="OB121" s="4"/>
      <c r="OC121" s="4"/>
      <c r="OD121" s="4"/>
      <c r="OE121" s="4"/>
      <c r="OF121" s="4"/>
      <c r="OG121" s="4"/>
      <c r="OH121" s="4"/>
      <c r="OI121" s="4"/>
      <c r="OJ121" s="4"/>
      <c r="OK121" s="4"/>
      <c r="OL121" s="4"/>
      <c r="OM121" s="4"/>
      <c r="ON121" s="4"/>
      <c r="OO121" s="4"/>
      <c r="OP121" s="4"/>
      <c r="OQ121" s="4"/>
      <c r="OR121" s="4"/>
      <c r="OS121" s="4"/>
      <c r="OT121" s="4"/>
      <c r="OU121" s="4"/>
      <c r="OV121" s="4"/>
      <c r="OW121" s="4"/>
      <c r="OX121" s="4"/>
      <c r="OY121" s="4"/>
      <c r="OZ121" s="4"/>
      <c r="PA121" s="4"/>
      <c r="PB121" s="4"/>
      <c r="PC121" s="4"/>
      <c r="PD121" s="4"/>
      <c r="PE121" s="4"/>
      <c r="PF121" s="4"/>
      <c r="PG121" s="4"/>
      <c r="PH121" s="4"/>
      <c r="PI121" s="4"/>
      <c r="PJ121" s="4"/>
      <c r="PK121" s="4"/>
      <c r="PL121" s="4"/>
      <c r="PM121" s="4"/>
      <c r="PN121" s="4"/>
      <c r="PO121" s="4"/>
      <c r="PP121" s="4"/>
      <c r="PQ121" s="4"/>
      <c r="PR121" s="4"/>
      <c r="PS121" s="4"/>
      <c r="PT121" s="4"/>
      <c r="PU121" s="4"/>
      <c r="PV121" s="4"/>
      <c r="PW121" s="4"/>
      <c r="PX121" s="4"/>
      <c r="PY121" s="4"/>
      <c r="PZ121" s="4"/>
      <c r="QA121" s="4"/>
      <c r="QB121" s="4"/>
      <c r="QC121" s="4"/>
      <c r="QD121" s="4"/>
      <c r="QE121" s="4"/>
      <c r="QF121" s="4"/>
      <c r="QG121" s="4"/>
      <c r="QH121" s="4"/>
      <c r="QI121" s="4"/>
      <c r="QJ121" s="4"/>
      <c r="QK121" s="4"/>
      <c r="QL121" s="4"/>
      <c r="QM121" s="4"/>
      <c r="QN121" s="4"/>
      <c r="QO121" s="4"/>
      <c r="QP121" s="4"/>
      <c r="QQ121" s="4"/>
      <c r="QR121" s="4"/>
      <c r="QS121" s="4"/>
      <c r="QT121" s="4"/>
      <c r="QU121" s="4"/>
      <c r="QV121" s="4"/>
      <c r="QW121" s="4"/>
      <c r="QX121" s="4"/>
      <c r="QY121" s="4"/>
      <c r="QZ121" s="4"/>
      <c r="RA121" s="4"/>
      <c r="RB121" s="4"/>
      <c r="RC121" s="4"/>
      <c r="RD121" s="4"/>
      <c r="RE121" s="4"/>
      <c r="RF121" s="4"/>
      <c r="RG121" s="4"/>
      <c r="RH121" s="4"/>
      <c r="RI121" s="4"/>
      <c r="RJ121" s="4"/>
      <c r="RK121" s="4"/>
      <c r="RL121" s="4"/>
      <c r="RM121" s="4"/>
      <c r="RN121" s="4"/>
      <c r="RO121" s="4"/>
      <c r="RP121" s="4"/>
      <c r="RQ121" s="4"/>
      <c r="RR121" s="4"/>
      <c r="RS121" s="4"/>
      <c r="RT121" s="4"/>
      <c r="RU121" s="4"/>
      <c r="RV121" s="4"/>
      <c r="RW121" s="4"/>
      <c r="RX121" s="4"/>
      <c r="RY121" s="4"/>
      <c r="RZ121" s="4"/>
      <c r="SA121" s="4"/>
      <c r="SB121" s="4"/>
      <c r="SC121" s="4"/>
      <c r="SD121" s="4"/>
      <c r="SE121" s="4"/>
      <c r="SF121" s="4"/>
      <c r="SG121" s="4"/>
      <c r="SH121" s="4"/>
      <c r="SI121" s="4"/>
      <c r="SJ121" s="4"/>
      <c r="SK121" s="4"/>
      <c r="SL121" s="4"/>
      <c r="SM121" s="4"/>
      <c r="SN121" s="4"/>
      <c r="SO121" s="4"/>
      <c r="SP121" s="4"/>
      <c r="SQ121" s="4"/>
      <c r="SR121" s="4"/>
      <c r="SS121" s="4"/>
      <c r="ST121" s="4"/>
      <c r="SU121" s="4"/>
      <c r="SV121" s="4"/>
      <c r="SW121" s="4"/>
      <c r="SX121" s="4"/>
      <c r="SY121" s="4"/>
      <c r="SZ121" s="4"/>
      <c r="TA121" s="4"/>
      <c r="TB121" s="4"/>
      <c r="TC121" s="4"/>
      <c r="TD121" s="4"/>
      <c r="TE121" s="4"/>
      <c r="TF121" s="4"/>
      <c r="TG121" s="4"/>
      <c r="TH121" s="4"/>
      <c r="TI121" s="4"/>
      <c r="TJ121" s="4"/>
      <c r="TK121" s="4"/>
      <c r="TL121" s="4"/>
      <c r="TM121" s="4"/>
      <c r="TN121" s="4"/>
      <c r="TO121" s="4"/>
      <c r="TP121" s="4"/>
      <c r="TQ121" s="4"/>
      <c r="TR121" s="4"/>
      <c r="TS121" s="4"/>
      <c r="TT121" s="4"/>
      <c r="TU121" s="4"/>
      <c r="TV121" s="4"/>
      <c r="TW121" s="4"/>
      <c r="TX121" s="4"/>
      <c r="TY121" s="4"/>
      <c r="TZ121" s="4"/>
      <c r="UA121" s="4"/>
      <c r="UB121" s="4"/>
      <c r="UC121" s="4"/>
      <c r="UD121" s="4"/>
      <c r="UE121" s="4"/>
      <c r="UF121" s="4"/>
      <c r="UG121" s="4"/>
      <c r="UH121" s="4"/>
      <c r="UI121" s="4"/>
      <c r="UJ121" s="4"/>
      <c r="UK121" s="4"/>
      <c r="UL121" s="4"/>
      <c r="UM121" s="4"/>
      <c r="UN121" s="4"/>
      <c r="UO121" s="4"/>
      <c r="UP121" s="4"/>
      <c r="UQ121" s="4"/>
      <c r="UR121" s="4"/>
      <c r="US121" s="4"/>
      <c r="UT121" s="4"/>
      <c r="UU121" s="4"/>
      <c r="UV121" s="4"/>
      <c r="UW121" s="4"/>
      <c r="UX121" s="4"/>
      <c r="UY121" s="4"/>
      <c r="UZ121" s="4"/>
      <c r="VA121" s="4"/>
      <c r="VB121" s="4"/>
      <c r="VC121" s="4"/>
      <c r="VD121" s="4"/>
      <c r="VE121" s="4"/>
      <c r="VF121" s="4"/>
      <c r="VG121" s="4"/>
      <c r="VH121" s="4"/>
      <c r="VI121" s="4"/>
      <c r="VJ121" s="4"/>
      <c r="VK121" s="4"/>
      <c r="VL121" s="4"/>
      <c r="VM121" s="4"/>
      <c r="VN121" s="4"/>
      <c r="VO121" s="4"/>
      <c r="VP121" s="4"/>
      <c r="VQ121" s="4"/>
      <c r="VR121" s="4"/>
      <c r="VS121" s="4"/>
      <c r="VT121" s="4"/>
      <c r="VU121" s="4"/>
      <c r="VV121" s="4"/>
      <c r="VW121" s="4"/>
      <c r="VX121" s="4"/>
      <c r="VY121" s="4"/>
      <c r="VZ121" s="4"/>
      <c r="WA121" s="4"/>
      <c r="WB121" s="4"/>
      <c r="WC121" s="4"/>
      <c r="WD121" s="4"/>
      <c r="WE121" s="4"/>
      <c r="WF121" s="4"/>
      <c r="WG121" s="4"/>
      <c r="WH121" s="4"/>
      <c r="WI121" s="4"/>
      <c r="WJ121" s="4"/>
      <c r="WK121" s="4"/>
      <c r="WL121" s="4"/>
      <c r="WM121" s="4"/>
      <c r="WN121" s="4"/>
      <c r="WO121" s="4"/>
      <c r="WP121" s="4"/>
      <c r="WQ121" s="4"/>
      <c r="WR121" s="4"/>
      <c r="WS121" s="4"/>
      <c r="WT121" s="4"/>
      <c r="WU121" s="4"/>
      <c r="WV121" s="4"/>
      <c r="WW121" s="4"/>
      <c r="WX121" s="4"/>
      <c r="WY121" s="4"/>
      <c r="WZ121" s="4"/>
      <c r="XA121" s="4"/>
      <c r="XB121" s="4"/>
      <c r="XC121" s="4"/>
      <c r="XD121" s="4"/>
      <c r="XE121" s="4"/>
      <c r="XF121" s="4"/>
      <c r="XG121" s="4"/>
      <c r="XH121" s="4"/>
      <c r="XI121" s="4"/>
      <c r="XJ121" s="4"/>
      <c r="XK121" s="4"/>
      <c r="XL121" s="4"/>
      <c r="XM121" s="4"/>
      <c r="XN121" s="4"/>
      <c r="XO121" s="4"/>
      <c r="XP121" s="4"/>
      <c r="XQ121" s="4"/>
      <c r="XR121" s="4"/>
      <c r="XS121" s="4"/>
      <c r="XT121" s="4"/>
      <c r="XU121" s="4"/>
      <c r="XV121" s="4"/>
      <c r="XW121" s="4"/>
      <c r="XX121" s="4"/>
      <c r="XY121" s="4"/>
      <c r="XZ121" s="4"/>
      <c r="YA121" s="4"/>
      <c r="YB121" s="4"/>
      <c r="YC121" s="4"/>
      <c r="YD121" s="4"/>
      <c r="YE121" s="4"/>
      <c r="YF121" s="4"/>
      <c r="YG121" s="4"/>
      <c r="YH121" s="4"/>
      <c r="YI121" s="4"/>
      <c r="YJ121" s="4"/>
      <c r="YK121" s="4"/>
      <c r="YL121" s="4"/>
      <c r="YM121" s="4"/>
      <c r="YN121" s="4"/>
      <c r="YO121" s="4"/>
      <c r="YP121" s="4"/>
      <c r="YQ121" s="4"/>
      <c r="YR121" s="4"/>
      <c r="YS121" s="4"/>
      <c r="YT121" s="4"/>
      <c r="YU121" s="4"/>
      <c r="YV121" s="4"/>
      <c r="YW121" s="4"/>
      <c r="YX121" s="4"/>
      <c r="YY121" s="4"/>
      <c r="YZ121" s="4"/>
      <c r="ZA121" s="4"/>
      <c r="ZB121" s="4"/>
      <c r="ZC121" s="4"/>
      <c r="ZD121" s="4"/>
      <c r="ZE121" s="4"/>
      <c r="ZF121" s="4"/>
      <c r="ZG121" s="4"/>
      <c r="ZH121" s="4"/>
      <c r="ZI121" s="4"/>
      <c r="ZJ121" s="4"/>
      <c r="ZK121" s="4"/>
      <c r="ZL121" s="4"/>
      <c r="ZM121" s="4"/>
      <c r="ZN121" s="4"/>
      <c r="ZO121" s="4"/>
      <c r="ZP121" s="4"/>
      <c r="ZQ121" s="4"/>
      <c r="ZR121" s="4"/>
      <c r="ZS121" s="4"/>
      <c r="ZT121" s="4"/>
      <c r="ZU121" s="4"/>
      <c r="ZV121" s="4"/>
      <c r="ZW121" s="4"/>
      <c r="ZX121" s="4"/>
      <c r="ZY121" s="4"/>
      <c r="ZZ121" s="4"/>
      <c r="AAA121" s="4"/>
      <c r="AAB121" s="4"/>
      <c r="AAC121" s="4"/>
      <c r="AAD121" s="4"/>
      <c r="AAE121" s="4"/>
      <c r="AAF121" s="4"/>
      <c r="AAG121" s="4"/>
      <c r="AAH121" s="4"/>
      <c r="AAI121" s="4"/>
      <c r="AAJ121" s="4"/>
      <c r="AAK121" s="4"/>
      <c r="AAL121" s="4"/>
      <c r="AAM121" s="4"/>
      <c r="AAN121" s="4"/>
      <c r="AAO121" s="4"/>
      <c r="AAP121" s="4"/>
      <c r="AAQ121" s="4"/>
      <c r="AAR121" s="4"/>
      <c r="AAS121" s="4"/>
      <c r="AAT121" s="4"/>
      <c r="AAU121" s="4"/>
      <c r="AAV121" s="4"/>
      <c r="AAW121" s="4"/>
      <c r="AAX121" s="4"/>
      <c r="AAY121" s="4"/>
      <c r="AAZ121" s="4"/>
      <c r="ABA121" s="4"/>
      <c r="ABB121" s="4"/>
      <c r="ABC121" s="4"/>
      <c r="ABD121" s="4"/>
      <c r="ABE121" s="4"/>
      <c r="ABF121" s="4"/>
      <c r="ABG121" s="4"/>
      <c r="ABH121" s="4"/>
      <c r="ABI121" s="4"/>
      <c r="ABJ121" s="4"/>
      <c r="ABK121" s="4"/>
      <c r="ABL121" s="4"/>
      <c r="ABM121" s="4"/>
      <c r="ABN121" s="4"/>
      <c r="ABO121" s="4"/>
      <c r="ABP121" s="4"/>
      <c r="ABQ121" s="4"/>
      <c r="ABR121" s="4"/>
      <c r="ABS121" s="4"/>
      <c r="ABT121" s="4"/>
      <c r="ABU121" s="4"/>
    </row>
    <row r="122" spans="1:749" s="13" customFormat="1" ht="15" customHeight="1" collapsed="1" x14ac:dyDescent="0.2">
      <c r="A122" s="4"/>
      <c r="B122" s="4"/>
      <c r="C122" s="4"/>
      <c r="D122" s="4"/>
      <c r="E122" s="161"/>
      <c r="F122" s="189"/>
      <c r="G122" s="189"/>
      <c r="H122" s="173"/>
      <c r="I122" s="225"/>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c r="GK122" s="4"/>
      <c r="GL122" s="4"/>
      <c r="GM122" s="4"/>
      <c r="GN122" s="4"/>
      <c r="GO122" s="4"/>
      <c r="GP122" s="4"/>
      <c r="GQ122" s="4"/>
      <c r="GR122" s="4"/>
      <c r="GS122" s="4"/>
      <c r="GT122" s="4"/>
      <c r="GU122" s="4"/>
      <c r="GV122" s="4"/>
      <c r="GW122" s="4"/>
      <c r="GX122" s="4"/>
      <c r="GY122" s="4"/>
      <c r="GZ122" s="4"/>
      <c r="HA122" s="4"/>
      <c r="HB122" s="4"/>
      <c r="HC122" s="4"/>
      <c r="HD122" s="4"/>
      <c r="HE122" s="4"/>
      <c r="HF122" s="4"/>
      <c r="HG122" s="4"/>
      <c r="HH122" s="4"/>
      <c r="HI122" s="4"/>
      <c r="HJ122" s="4"/>
      <c r="HK122" s="4"/>
      <c r="HL122" s="4"/>
      <c r="HM122" s="4"/>
      <c r="HN122" s="4"/>
      <c r="HO122" s="4"/>
      <c r="HP122" s="4"/>
      <c r="HQ122" s="4"/>
      <c r="HR122" s="4"/>
      <c r="HS122" s="4"/>
      <c r="HT122" s="4"/>
      <c r="HU122" s="4"/>
      <c r="HV122" s="4"/>
      <c r="HW122" s="4"/>
      <c r="HX122" s="4"/>
      <c r="HY122" s="4"/>
      <c r="HZ122" s="4"/>
      <c r="IA122" s="4"/>
      <c r="IB122" s="4"/>
      <c r="IC122" s="4"/>
      <c r="ID122" s="4"/>
      <c r="IE122" s="4"/>
      <c r="IF122" s="4"/>
      <c r="IG122" s="4"/>
      <c r="IH122" s="4"/>
      <c r="II122" s="4"/>
      <c r="IJ122" s="4"/>
      <c r="IK122" s="4"/>
      <c r="IL122" s="4"/>
      <c r="IM122" s="4"/>
      <c r="IN122" s="4"/>
      <c r="IO122" s="4"/>
      <c r="IP122" s="4"/>
      <c r="IQ122" s="4"/>
      <c r="IR122" s="4"/>
      <c r="IS122" s="4"/>
      <c r="IT122" s="4"/>
      <c r="IU122" s="4"/>
      <c r="IV122" s="4"/>
      <c r="IW122" s="4"/>
      <c r="IX122" s="4"/>
      <c r="IY122" s="4"/>
      <c r="IZ122" s="4"/>
      <c r="JA122" s="4"/>
      <c r="JB122" s="4"/>
      <c r="JC122" s="4"/>
      <c r="JD122" s="4"/>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c r="LT122" s="4"/>
      <c r="LU122" s="4"/>
      <c r="LV122" s="4"/>
      <c r="LW122" s="4"/>
      <c r="LX122" s="4"/>
      <c r="LY122" s="4"/>
      <c r="LZ122" s="4"/>
      <c r="MA122" s="4"/>
      <c r="MB122" s="4"/>
      <c r="MC122" s="4"/>
      <c r="MD122" s="4"/>
      <c r="ME122" s="4"/>
      <c r="MF122" s="4"/>
      <c r="MG122" s="4"/>
      <c r="MH122" s="4"/>
      <c r="MI122" s="4"/>
      <c r="MJ122" s="4"/>
      <c r="MK122" s="4"/>
      <c r="ML122" s="4"/>
      <c r="MM122" s="4"/>
      <c r="MN122" s="4"/>
      <c r="MO122" s="4"/>
      <c r="MP122" s="4"/>
      <c r="MQ122" s="4"/>
      <c r="MR122" s="4"/>
      <c r="MS122" s="4"/>
      <c r="MT122" s="4"/>
      <c r="MU122" s="4"/>
      <c r="MV122" s="4"/>
      <c r="MW122" s="4"/>
      <c r="MX122" s="4"/>
      <c r="MY122" s="4"/>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c r="OH122" s="4"/>
      <c r="OI122" s="4"/>
      <c r="OJ122" s="4"/>
      <c r="OK122" s="4"/>
      <c r="OL122" s="4"/>
      <c r="OM122" s="4"/>
      <c r="ON122" s="4"/>
      <c r="OO122" s="4"/>
      <c r="OP122" s="4"/>
      <c r="OQ122" s="4"/>
      <c r="OR122" s="4"/>
      <c r="OS122" s="4"/>
      <c r="OT122" s="4"/>
      <c r="OU122" s="4"/>
      <c r="OV122" s="4"/>
      <c r="OW122" s="4"/>
      <c r="OX122" s="4"/>
      <c r="OY122" s="4"/>
      <c r="OZ122" s="4"/>
      <c r="PA122" s="4"/>
      <c r="PB122" s="4"/>
      <c r="PC122" s="4"/>
      <c r="PD122" s="4"/>
      <c r="PE122" s="4"/>
      <c r="PF122" s="4"/>
      <c r="PG122" s="4"/>
      <c r="PH122" s="4"/>
      <c r="PI122" s="4"/>
      <c r="PJ122" s="4"/>
      <c r="PK122" s="4"/>
      <c r="PL122" s="4"/>
      <c r="PM122" s="4"/>
      <c r="PN122" s="4"/>
      <c r="PO122" s="4"/>
      <c r="PP122" s="4"/>
      <c r="PQ122" s="4"/>
      <c r="PR122" s="4"/>
      <c r="PS122" s="4"/>
      <c r="PT122" s="4"/>
      <c r="PU122" s="4"/>
      <c r="PV122" s="4"/>
      <c r="PW122" s="4"/>
      <c r="PX122" s="4"/>
      <c r="PY122" s="4"/>
      <c r="PZ122" s="4"/>
      <c r="QA122" s="4"/>
      <c r="QB122" s="4"/>
      <c r="QC122" s="4"/>
      <c r="QD122" s="4"/>
      <c r="QE122" s="4"/>
      <c r="QF122" s="4"/>
      <c r="QG122" s="4"/>
      <c r="QH122" s="4"/>
      <c r="QI122" s="4"/>
      <c r="QJ122" s="4"/>
      <c r="QK122" s="4"/>
      <c r="QL122" s="4"/>
      <c r="QM122" s="4"/>
      <c r="QN122" s="4"/>
      <c r="QO122" s="4"/>
      <c r="QP122" s="4"/>
      <c r="QQ122" s="4"/>
      <c r="QR122" s="4"/>
      <c r="QS122" s="4"/>
      <c r="QT122" s="4"/>
      <c r="QU122" s="4"/>
      <c r="QV122" s="4"/>
      <c r="QW122" s="4"/>
      <c r="QX122" s="4"/>
      <c r="QY122" s="4"/>
      <c r="QZ122" s="4"/>
      <c r="RA122" s="4"/>
      <c r="RB122" s="4"/>
      <c r="RC122" s="4"/>
      <c r="RD122" s="4"/>
      <c r="RE122" s="4"/>
      <c r="RF122" s="4"/>
      <c r="RG122" s="4"/>
      <c r="RH122" s="4"/>
      <c r="RI122" s="4"/>
      <c r="RJ122" s="4"/>
      <c r="RK122" s="4"/>
      <c r="RL122" s="4"/>
      <c r="RM122" s="4"/>
      <c r="RN122" s="4"/>
      <c r="RO122" s="4"/>
      <c r="RP122" s="4"/>
      <c r="RQ122" s="4"/>
      <c r="RR122" s="4"/>
      <c r="RS122" s="4"/>
      <c r="RT122" s="4"/>
      <c r="RU122" s="4"/>
      <c r="RV122" s="4"/>
      <c r="RW122" s="4"/>
      <c r="RX122" s="4"/>
      <c r="RY122" s="4"/>
      <c r="RZ122" s="4"/>
      <c r="SA122" s="4"/>
      <c r="SB122" s="4"/>
      <c r="SC122" s="4"/>
      <c r="SD122" s="4"/>
      <c r="SE122" s="4"/>
      <c r="SF122" s="4"/>
      <c r="SG122" s="4"/>
      <c r="SH122" s="4"/>
      <c r="SI122" s="4"/>
      <c r="SJ122" s="4"/>
      <c r="SK122" s="4"/>
      <c r="SL122" s="4"/>
      <c r="SM122" s="4"/>
      <c r="SN122" s="4"/>
      <c r="SO122" s="4"/>
      <c r="SP122" s="4"/>
      <c r="SQ122" s="4"/>
      <c r="SR122" s="4"/>
      <c r="SS122" s="4"/>
      <c r="ST122" s="4"/>
      <c r="SU122" s="4"/>
      <c r="SV122" s="4"/>
      <c r="SW122" s="4"/>
      <c r="SX122" s="4"/>
      <c r="SY122" s="4"/>
      <c r="SZ122" s="4"/>
      <c r="TA122" s="4"/>
      <c r="TB122" s="4"/>
      <c r="TC122" s="4"/>
      <c r="TD122" s="4"/>
      <c r="TE122" s="4"/>
      <c r="TF122" s="4"/>
      <c r="TG122" s="4"/>
      <c r="TH122" s="4"/>
      <c r="TI122" s="4"/>
      <c r="TJ122" s="4"/>
      <c r="TK122" s="4"/>
      <c r="TL122" s="4"/>
      <c r="TM122" s="4"/>
      <c r="TN122" s="4"/>
      <c r="TO122" s="4"/>
      <c r="TP122" s="4"/>
      <c r="TQ122" s="4"/>
      <c r="TR122" s="4"/>
      <c r="TS122" s="4"/>
      <c r="TT122" s="4"/>
      <c r="TU122" s="4"/>
      <c r="TV122" s="4"/>
      <c r="TW122" s="4"/>
      <c r="TX122" s="4"/>
      <c r="TY122" s="4"/>
      <c r="TZ122" s="4"/>
      <c r="UA122" s="4"/>
      <c r="UB122" s="4"/>
      <c r="UC122" s="4"/>
      <c r="UD122" s="4"/>
      <c r="UE122" s="4"/>
      <c r="UF122" s="4"/>
      <c r="UG122" s="4"/>
      <c r="UH122" s="4"/>
      <c r="UI122" s="4"/>
      <c r="UJ122" s="4"/>
      <c r="UK122" s="4"/>
      <c r="UL122" s="4"/>
      <c r="UM122" s="4"/>
      <c r="UN122" s="4"/>
      <c r="UO122" s="4"/>
      <c r="UP122" s="4"/>
      <c r="UQ122" s="4"/>
      <c r="UR122" s="4"/>
      <c r="US122" s="4"/>
      <c r="UT122" s="4"/>
      <c r="UU122" s="4"/>
      <c r="UV122" s="4"/>
      <c r="UW122" s="4"/>
      <c r="UX122" s="4"/>
      <c r="UY122" s="4"/>
      <c r="UZ122" s="4"/>
      <c r="VA122" s="4"/>
      <c r="VB122" s="4"/>
      <c r="VC122" s="4"/>
      <c r="VD122" s="4"/>
      <c r="VE122" s="4"/>
      <c r="VF122" s="4"/>
      <c r="VG122" s="4"/>
      <c r="VH122" s="4"/>
      <c r="VI122" s="4"/>
      <c r="VJ122" s="4"/>
      <c r="VK122" s="4"/>
      <c r="VL122" s="4"/>
      <c r="VM122" s="4"/>
      <c r="VN122" s="4"/>
      <c r="VO122" s="4"/>
      <c r="VP122" s="4"/>
      <c r="VQ122" s="4"/>
      <c r="VR122" s="4"/>
      <c r="VS122" s="4"/>
      <c r="VT122" s="4"/>
      <c r="VU122" s="4"/>
      <c r="VV122" s="4"/>
      <c r="VW122" s="4"/>
      <c r="VX122" s="4"/>
      <c r="VY122" s="4"/>
      <c r="VZ122" s="4"/>
      <c r="WA122" s="4"/>
      <c r="WB122" s="4"/>
      <c r="WC122" s="4"/>
      <c r="WD122" s="4"/>
      <c r="WE122" s="4"/>
      <c r="WF122" s="4"/>
      <c r="WG122" s="4"/>
      <c r="WH122" s="4"/>
      <c r="WI122" s="4"/>
      <c r="WJ122" s="4"/>
      <c r="WK122" s="4"/>
      <c r="WL122" s="4"/>
      <c r="WM122" s="4"/>
      <c r="WN122" s="4"/>
      <c r="WO122" s="4"/>
      <c r="WP122" s="4"/>
      <c r="WQ122" s="4"/>
      <c r="WR122" s="4"/>
      <c r="WS122" s="4"/>
      <c r="WT122" s="4"/>
      <c r="WU122" s="4"/>
      <c r="WV122" s="4"/>
      <c r="WW122" s="4"/>
      <c r="WX122" s="4"/>
      <c r="WY122" s="4"/>
      <c r="WZ122" s="4"/>
      <c r="XA122" s="4"/>
      <c r="XB122" s="4"/>
      <c r="XC122" s="4"/>
      <c r="XD122" s="4"/>
      <c r="XE122" s="4"/>
      <c r="XF122" s="4"/>
      <c r="XG122" s="4"/>
      <c r="XH122" s="4"/>
      <c r="XI122" s="4"/>
      <c r="XJ122" s="4"/>
      <c r="XK122" s="4"/>
      <c r="XL122" s="4"/>
      <c r="XM122" s="4"/>
      <c r="XN122" s="4"/>
      <c r="XO122" s="4"/>
      <c r="XP122" s="4"/>
      <c r="XQ122" s="4"/>
      <c r="XR122" s="4"/>
      <c r="XS122" s="4"/>
      <c r="XT122" s="4"/>
      <c r="XU122" s="4"/>
      <c r="XV122" s="4"/>
      <c r="XW122" s="4"/>
      <c r="XX122" s="4"/>
      <c r="XY122" s="4"/>
      <c r="XZ122" s="4"/>
      <c r="YA122" s="4"/>
      <c r="YB122" s="4"/>
      <c r="YC122" s="4"/>
      <c r="YD122" s="4"/>
      <c r="YE122" s="4"/>
      <c r="YF122" s="4"/>
      <c r="YG122" s="4"/>
      <c r="YH122" s="4"/>
      <c r="YI122" s="4"/>
      <c r="YJ122" s="4"/>
      <c r="YK122" s="4"/>
      <c r="YL122" s="4"/>
      <c r="YM122" s="4"/>
      <c r="YN122" s="4"/>
      <c r="YO122" s="4"/>
      <c r="YP122" s="4"/>
      <c r="YQ122" s="4"/>
      <c r="YR122" s="4"/>
      <c r="YS122" s="4"/>
      <c r="YT122" s="4"/>
      <c r="YU122" s="4"/>
      <c r="YV122" s="4"/>
      <c r="YW122" s="4"/>
      <c r="YX122" s="4"/>
      <c r="YY122" s="4"/>
      <c r="YZ122" s="4"/>
      <c r="ZA122" s="4"/>
      <c r="ZB122" s="4"/>
      <c r="ZC122" s="4"/>
      <c r="ZD122" s="4"/>
      <c r="ZE122" s="4"/>
      <c r="ZF122" s="4"/>
      <c r="ZG122" s="4"/>
      <c r="ZH122" s="4"/>
      <c r="ZI122" s="4"/>
      <c r="ZJ122" s="4"/>
      <c r="ZK122" s="4"/>
      <c r="ZL122" s="4"/>
      <c r="ZM122" s="4"/>
      <c r="ZN122" s="4"/>
      <c r="ZO122" s="4"/>
      <c r="ZP122" s="4"/>
      <c r="ZQ122" s="4"/>
      <c r="ZR122" s="4"/>
      <c r="ZS122" s="4"/>
      <c r="ZT122" s="4"/>
      <c r="ZU122" s="4"/>
      <c r="ZV122" s="4"/>
      <c r="ZW122" s="4"/>
      <c r="ZX122" s="4"/>
      <c r="ZY122" s="4"/>
      <c r="ZZ122" s="4"/>
      <c r="AAA122" s="4"/>
      <c r="AAB122" s="4"/>
      <c r="AAC122" s="4"/>
      <c r="AAD122" s="4"/>
      <c r="AAE122" s="4"/>
      <c r="AAF122" s="4"/>
      <c r="AAG122" s="4"/>
      <c r="AAH122" s="4"/>
      <c r="AAI122" s="4"/>
      <c r="AAJ122" s="4"/>
      <c r="AAK122" s="4"/>
      <c r="AAL122" s="4"/>
      <c r="AAM122" s="4"/>
      <c r="AAN122" s="4"/>
      <c r="AAO122" s="4"/>
      <c r="AAP122" s="4"/>
      <c r="AAQ122" s="4"/>
      <c r="AAR122" s="4"/>
      <c r="AAS122" s="4"/>
      <c r="AAT122" s="4"/>
      <c r="AAU122" s="4"/>
      <c r="AAV122" s="4"/>
      <c r="AAW122" s="4"/>
      <c r="AAX122" s="4"/>
      <c r="AAY122" s="4"/>
      <c r="AAZ122" s="4"/>
      <c r="ABA122" s="4"/>
      <c r="ABB122" s="4"/>
      <c r="ABC122" s="4"/>
      <c r="ABD122" s="4"/>
      <c r="ABE122" s="4"/>
      <c r="ABF122" s="4"/>
      <c r="ABG122" s="4"/>
      <c r="ABH122" s="4"/>
      <c r="ABI122" s="4"/>
      <c r="ABJ122" s="4"/>
      <c r="ABK122" s="4"/>
      <c r="ABL122" s="4"/>
      <c r="ABM122" s="4"/>
      <c r="ABN122" s="4"/>
      <c r="ABO122" s="4"/>
      <c r="ABP122" s="4"/>
      <c r="ABQ122" s="4"/>
      <c r="ABR122" s="4"/>
      <c r="ABS122" s="4"/>
      <c r="ABT122" s="4"/>
      <c r="ABU122" s="4"/>
    </row>
    <row r="123" spans="1:749" s="13" customFormat="1" ht="15" customHeight="1" x14ac:dyDescent="0.2">
      <c r="A123" s="19" t="s">
        <v>278</v>
      </c>
      <c r="B123" s="19" t="s">
        <v>30</v>
      </c>
      <c r="C123" s="4"/>
      <c r="D123" s="4"/>
      <c r="E123" s="161"/>
      <c r="F123" s="189"/>
      <c r="G123" s="189"/>
      <c r="H123" s="173"/>
      <c r="I123" s="225"/>
      <c r="J123" s="312"/>
      <c r="K123" s="312"/>
      <c r="L123" s="313"/>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c r="GK123" s="4"/>
      <c r="GL123" s="4"/>
      <c r="GM123" s="4"/>
      <c r="GN123" s="4"/>
      <c r="GO123" s="4"/>
      <c r="GP123" s="4"/>
      <c r="GQ123" s="4"/>
      <c r="GR123" s="4"/>
      <c r="GS123" s="4"/>
      <c r="GT123" s="4"/>
      <c r="GU123" s="4"/>
      <c r="GV123" s="4"/>
      <c r="GW123" s="4"/>
      <c r="GX123" s="4"/>
      <c r="GY123" s="4"/>
      <c r="GZ123" s="4"/>
      <c r="HA123" s="4"/>
      <c r="HB123" s="4"/>
      <c r="HC123" s="4"/>
      <c r="HD123" s="4"/>
      <c r="HE123" s="4"/>
      <c r="HF123" s="4"/>
      <c r="HG123" s="4"/>
      <c r="HH123" s="4"/>
      <c r="HI123" s="4"/>
      <c r="HJ123" s="4"/>
      <c r="HK123" s="4"/>
      <c r="HL123" s="4"/>
      <c r="HM123" s="4"/>
      <c r="HN123" s="4"/>
      <c r="HO123" s="4"/>
      <c r="HP123" s="4"/>
      <c r="HQ123" s="4"/>
      <c r="HR123" s="4"/>
      <c r="HS123" s="4"/>
      <c r="HT123" s="4"/>
      <c r="HU123" s="4"/>
      <c r="HV123" s="4"/>
      <c r="HW123" s="4"/>
      <c r="HX123" s="4"/>
      <c r="HY123" s="4"/>
      <c r="HZ123" s="4"/>
      <c r="IA123" s="4"/>
      <c r="IB123" s="4"/>
      <c r="IC123" s="4"/>
      <c r="ID123" s="4"/>
      <c r="IE123" s="4"/>
      <c r="IF123" s="4"/>
      <c r="IG123" s="4"/>
      <c r="IH123" s="4"/>
      <c r="II123" s="4"/>
      <c r="IJ123" s="4"/>
      <c r="IK123" s="4"/>
      <c r="IL123" s="4"/>
      <c r="IM123" s="4"/>
      <c r="IN123" s="4"/>
      <c r="IO123" s="4"/>
      <c r="IP123" s="4"/>
      <c r="IQ123" s="4"/>
      <c r="IR123" s="4"/>
      <c r="IS123" s="4"/>
      <c r="IT123" s="4"/>
      <c r="IU123" s="4"/>
      <c r="IV123" s="4"/>
      <c r="IW123" s="4"/>
      <c r="IX123" s="4"/>
      <c r="IY123" s="4"/>
      <c r="IZ123" s="4"/>
      <c r="JA123" s="4"/>
      <c r="JB123" s="4"/>
      <c r="JC123" s="4"/>
      <c r="JD123" s="4"/>
      <c r="JE123" s="4"/>
      <c r="JF123" s="4"/>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c r="KN123" s="4"/>
      <c r="KO123" s="4"/>
      <c r="KP123" s="4"/>
      <c r="KQ123" s="4"/>
      <c r="KR123" s="4"/>
      <c r="KS123" s="4"/>
      <c r="KT123" s="4"/>
      <c r="KU123" s="4"/>
      <c r="KV123" s="4"/>
      <c r="KW123" s="4"/>
      <c r="KX123" s="4"/>
      <c r="KY123" s="4"/>
      <c r="KZ123" s="4"/>
      <c r="LA123" s="4"/>
      <c r="LB123" s="4"/>
      <c r="LC123" s="4"/>
      <c r="LD123" s="4"/>
      <c r="LE123" s="4"/>
      <c r="LF123" s="4"/>
      <c r="LG123" s="4"/>
      <c r="LH123" s="4"/>
      <c r="LI123" s="4"/>
      <c r="LJ123" s="4"/>
      <c r="LK123" s="4"/>
      <c r="LL123" s="4"/>
      <c r="LM123" s="4"/>
      <c r="LN123" s="4"/>
      <c r="LO123" s="4"/>
      <c r="LP123" s="4"/>
      <c r="LQ123" s="4"/>
      <c r="LR123" s="4"/>
      <c r="LS123" s="4"/>
      <c r="LT123" s="4"/>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c r="NB123" s="4"/>
      <c r="NC123" s="4"/>
      <c r="ND123" s="4"/>
      <c r="NE123" s="4"/>
      <c r="NF123" s="4"/>
      <c r="NG123" s="4"/>
      <c r="NH123" s="4"/>
      <c r="NI123" s="4"/>
      <c r="NJ123" s="4"/>
      <c r="NK123" s="4"/>
      <c r="NL123" s="4"/>
      <c r="NM123" s="4"/>
      <c r="NN123" s="4"/>
      <c r="NO123" s="4"/>
      <c r="NP123" s="4"/>
      <c r="NQ123" s="4"/>
      <c r="NR123" s="4"/>
      <c r="NS123" s="4"/>
      <c r="NT123" s="4"/>
      <c r="NU123" s="4"/>
      <c r="NV123" s="4"/>
      <c r="NW123" s="4"/>
      <c r="NX123" s="4"/>
      <c r="NY123" s="4"/>
      <c r="NZ123" s="4"/>
      <c r="OA123" s="4"/>
      <c r="OB123" s="4"/>
      <c r="OC123" s="4"/>
      <c r="OD123" s="4"/>
      <c r="OE123" s="4"/>
      <c r="OF123" s="4"/>
      <c r="OG123" s="4"/>
      <c r="OH123" s="4"/>
      <c r="OI123" s="4"/>
      <c r="OJ123" s="4"/>
      <c r="OK123" s="4"/>
      <c r="OL123" s="4"/>
      <c r="OM123" s="4"/>
      <c r="ON123" s="4"/>
      <c r="OO123" s="4"/>
      <c r="OP123" s="4"/>
      <c r="OQ123" s="4"/>
      <c r="OR123" s="4"/>
      <c r="OS123" s="4"/>
      <c r="OT123" s="4"/>
      <c r="OU123" s="4"/>
      <c r="OV123" s="4"/>
      <c r="OW123" s="4"/>
      <c r="OX123" s="4"/>
      <c r="OY123" s="4"/>
      <c r="OZ123" s="4"/>
      <c r="PA123" s="4"/>
      <c r="PB123" s="4"/>
      <c r="PC123" s="4"/>
      <c r="PD123" s="4"/>
      <c r="PE123" s="4"/>
      <c r="PF123" s="4"/>
      <c r="PG123" s="4"/>
      <c r="PH123" s="4"/>
      <c r="PI123" s="4"/>
      <c r="PJ123" s="4"/>
      <c r="PK123" s="4"/>
      <c r="PL123" s="4"/>
      <c r="PM123" s="4"/>
      <c r="PN123" s="4"/>
      <c r="PO123" s="4"/>
      <c r="PP123" s="4"/>
      <c r="PQ123" s="4"/>
      <c r="PR123" s="4"/>
      <c r="PS123" s="4"/>
      <c r="PT123" s="4"/>
      <c r="PU123" s="4"/>
      <c r="PV123" s="4"/>
      <c r="PW123" s="4"/>
      <c r="PX123" s="4"/>
      <c r="PY123" s="4"/>
      <c r="PZ123" s="4"/>
      <c r="QA123" s="4"/>
      <c r="QB123" s="4"/>
      <c r="QC123" s="4"/>
      <c r="QD123" s="4"/>
      <c r="QE123" s="4"/>
      <c r="QF123" s="4"/>
      <c r="QG123" s="4"/>
      <c r="QH123" s="4"/>
      <c r="QI123" s="4"/>
      <c r="QJ123" s="4"/>
      <c r="QK123" s="4"/>
      <c r="QL123" s="4"/>
      <c r="QM123" s="4"/>
      <c r="QN123" s="4"/>
      <c r="QO123" s="4"/>
      <c r="QP123" s="4"/>
      <c r="QQ123" s="4"/>
      <c r="QR123" s="4"/>
      <c r="QS123" s="4"/>
      <c r="QT123" s="4"/>
      <c r="QU123" s="4"/>
      <c r="QV123" s="4"/>
      <c r="QW123" s="4"/>
      <c r="QX123" s="4"/>
      <c r="QY123" s="4"/>
      <c r="QZ123" s="4"/>
      <c r="RA123" s="4"/>
      <c r="RB123" s="4"/>
      <c r="RC123" s="4"/>
      <c r="RD123" s="4"/>
      <c r="RE123" s="4"/>
      <c r="RF123" s="4"/>
      <c r="RG123" s="4"/>
      <c r="RH123" s="4"/>
      <c r="RI123" s="4"/>
      <c r="RJ123" s="4"/>
      <c r="RK123" s="4"/>
      <c r="RL123" s="4"/>
      <c r="RM123" s="4"/>
      <c r="RN123" s="4"/>
      <c r="RO123" s="4"/>
      <c r="RP123" s="4"/>
      <c r="RQ123" s="4"/>
      <c r="RR123" s="4"/>
      <c r="RS123" s="4"/>
      <c r="RT123" s="4"/>
      <c r="RU123" s="4"/>
      <c r="RV123" s="4"/>
      <c r="RW123" s="4"/>
      <c r="RX123" s="4"/>
      <c r="RY123" s="4"/>
      <c r="RZ123" s="4"/>
      <c r="SA123" s="4"/>
      <c r="SB123" s="4"/>
      <c r="SC123" s="4"/>
      <c r="SD123" s="4"/>
      <c r="SE123" s="4"/>
      <c r="SF123" s="4"/>
      <c r="SG123" s="4"/>
      <c r="SH123" s="4"/>
      <c r="SI123" s="4"/>
      <c r="SJ123" s="4"/>
      <c r="SK123" s="4"/>
      <c r="SL123" s="4"/>
      <c r="SM123" s="4"/>
      <c r="SN123" s="4"/>
      <c r="SO123" s="4"/>
      <c r="SP123" s="4"/>
      <c r="SQ123" s="4"/>
      <c r="SR123" s="4"/>
      <c r="SS123" s="4"/>
      <c r="ST123" s="4"/>
      <c r="SU123" s="4"/>
      <c r="SV123" s="4"/>
      <c r="SW123" s="4"/>
      <c r="SX123" s="4"/>
      <c r="SY123" s="4"/>
      <c r="SZ123" s="4"/>
      <c r="TA123" s="4"/>
      <c r="TB123" s="4"/>
      <c r="TC123" s="4"/>
      <c r="TD123" s="4"/>
      <c r="TE123" s="4"/>
      <c r="TF123" s="4"/>
      <c r="TG123" s="4"/>
      <c r="TH123" s="4"/>
      <c r="TI123" s="4"/>
      <c r="TJ123" s="4"/>
      <c r="TK123" s="4"/>
      <c r="TL123" s="4"/>
      <c r="TM123" s="4"/>
      <c r="TN123" s="4"/>
      <c r="TO123" s="4"/>
      <c r="TP123" s="4"/>
      <c r="TQ123" s="4"/>
      <c r="TR123" s="4"/>
      <c r="TS123" s="4"/>
      <c r="TT123" s="4"/>
      <c r="TU123" s="4"/>
      <c r="TV123" s="4"/>
      <c r="TW123" s="4"/>
      <c r="TX123" s="4"/>
      <c r="TY123" s="4"/>
      <c r="TZ123" s="4"/>
      <c r="UA123" s="4"/>
      <c r="UB123" s="4"/>
      <c r="UC123" s="4"/>
      <c r="UD123" s="4"/>
      <c r="UE123" s="4"/>
      <c r="UF123" s="4"/>
      <c r="UG123" s="4"/>
      <c r="UH123" s="4"/>
      <c r="UI123" s="4"/>
      <c r="UJ123" s="4"/>
      <c r="UK123" s="4"/>
      <c r="UL123" s="4"/>
      <c r="UM123" s="4"/>
      <c r="UN123" s="4"/>
      <c r="UO123" s="4"/>
      <c r="UP123" s="4"/>
      <c r="UQ123" s="4"/>
      <c r="UR123" s="4"/>
      <c r="US123" s="4"/>
      <c r="UT123" s="4"/>
      <c r="UU123" s="4"/>
      <c r="UV123" s="4"/>
      <c r="UW123" s="4"/>
      <c r="UX123" s="4"/>
      <c r="UY123" s="4"/>
      <c r="UZ123" s="4"/>
      <c r="VA123" s="4"/>
      <c r="VB123" s="4"/>
      <c r="VC123" s="4"/>
      <c r="VD123" s="4"/>
      <c r="VE123" s="4"/>
      <c r="VF123" s="4"/>
      <c r="VG123" s="4"/>
      <c r="VH123" s="4"/>
      <c r="VI123" s="4"/>
      <c r="VJ123" s="4"/>
      <c r="VK123" s="4"/>
      <c r="VL123" s="4"/>
      <c r="VM123" s="4"/>
      <c r="VN123" s="4"/>
      <c r="VO123" s="4"/>
      <c r="VP123" s="4"/>
      <c r="VQ123" s="4"/>
      <c r="VR123" s="4"/>
      <c r="VS123" s="4"/>
      <c r="VT123" s="4"/>
      <c r="VU123" s="4"/>
      <c r="VV123" s="4"/>
      <c r="VW123" s="4"/>
      <c r="VX123" s="4"/>
      <c r="VY123" s="4"/>
      <c r="VZ123" s="4"/>
      <c r="WA123" s="4"/>
      <c r="WB123" s="4"/>
      <c r="WC123" s="4"/>
      <c r="WD123" s="4"/>
      <c r="WE123" s="4"/>
      <c r="WF123" s="4"/>
      <c r="WG123" s="4"/>
      <c r="WH123" s="4"/>
      <c r="WI123" s="4"/>
      <c r="WJ123" s="4"/>
      <c r="WK123" s="4"/>
      <c r="WL123" s="4"/>
      <c r="WM123" s="4"/>
      <c r="WN123" s="4"/>
      <c r="WO123" s="4"/>
      <c r="WP123" s="4"/>
      <c r="WQ123" s="4"/>
      <c r="WR123" s="4"/>
      <c r="WS123" s="4"/>
      <c r="WT123" s="4"/>
      <c r="WU123" s="4"/>
      <c r="WV123" s="4"/>
      <c r="WW123" s="4"/>
      <c r="WX123" s="4"/>
      <c r="WY123" s="4"/>
      <c r="WZ123" s="4"/>
      <c r="XA123" s="4"/>
      <c r="XB123" s="4"/>
      <c r="XC123" s="4"/>
      <c r="XD123" s="4"/>
      <c r="XE123" s="4"/>
      <c r="XF123" s="4"/>
      <c r="XG123" s="4"/>
      <c r="XH123" s="4"/>
      <c r="XI123" s="4"/>
      <c r="XJ123" s="4"/>
      <c r="XK123" s="4"/>
      <c r="XL123" s="4"/>
      <c r="XM123" s="4"/>
      <c r="XN123" s="4"/>
      <c r="XO123" s="4"/>
      <c r="XP123" s="4"/>
      <c r="XQ123" s="4"/>
      <c r="XR123" s="4"/>
      <c r="XS123" s="4"/>
      <c r="XT123" s="4"/>
      <c r="XU123" s="4"/>
      <c r="XV123" s="4"/>
      <c r="XW123" s="4"/>
      <c r="XX123" s="4"/>
      <c r="XY123" s="4"/>
      <c r="XZ123" s="4"/>
      <c r="YA123" s="4"/>
      <c r="YB123" s="4"/>
      <c r="YC123" s="4"/>
      <c r="YD123" s="4"/>
      <c r="YE123" s="4"/>
      <c r="YF123" s="4"/>
      <c r="YG123" s="4"/>
      <c r="YH123" s="4"/>
      <c r="YI123" s="4"/>
      <c r="YJ123" s="4"/>
      <c r="YK123" s="4"/>
      <c r="YL123" s="4"/>
      <c r="YM123" s="4"/>
      <c r="YN123" s="4"/>
      <c r="YO123" s="4"/>
      <c r="YP123" s="4"/>
      <c r="YQ123" s="4"/>
      <c r="YR123" s="4"/>
      <c r="YS123" s="4"/>
      <c r="YT123" s="4"/>
      <c r="YU123" s="4"/>
      <c r="YV123" s="4"/>
      <c r="YW123" s="4"/>
      <c r="YX123" s="4"/>
      <c r="YY123" s="4"/>
      <c r="YZ123" s="4"/>
      <c r="ZA123" s="4"/>
      <c r="ZB123" s="4"/>
      <c r="ZC123" s="4"/>
      <c r="ZD123" s="4"/>
      <c r="ZE123" s="4"/>
      <c r="ZF123" s="4"/>
      <c r="ZG123" s="4"/>
      <c r="ZH123" s="4"/>
      <c r="ZI123" s="4"/>
      <c r="ZJ123" s="4"/>
      <c r="ZK123" s="4"/>
      <c r="ZL123" s="4"/>
      <c r="ZM123" s="4"/>
      <c r="ZN123" s="4"/>
      <c r="ZO123" s="4"/>
      <c r="ZP123" s="4"/>
      <c r="ZQ123" s="4"/>
      <c r="ZR123" s="4"/>
      <c r="ZS123" s="4"/>
      <c r="ZT123" s="4"/>
      <c r="ZU123" s="4"/>
      <c r="ZV123" s="4"/>
      <c r="ZW123" s="4"/>
      <c r="ZX123" s="4"/>
      <c r="ZY123" s="4"/>
      <c r="ZZ123" s="4"/>
      <c r="AAA123" s="4"/>
      <c r="AAB123" s="4"/>
      <c r="AAC123" s="4"/>
      <c r="AAD123" s="4"/>
      <c r="AAE123" s="4"/>
      <c r="AAF123" s="4"/>
      <c r="AAG123" s="4"/>
      <c r="AAH123" s="4"/>
      <c r="AAI123" s="4"/>
      <c r="AAJ123" s="4"/>
      <c r="AAK123" s="4"/>
      <c r="AAL123" s="4"/>
      <c r="AAM123" s="4"/>
      <c r="AAN123" s="4"/>
      <c r="AAO123" s="4"/>
      <c r="AAP123" s="4"/>
      <c r="AAQ123" s="4"/>
      <c r="AAR123" s="4"/>
      <c r="AAS123" s="4"/>
      <c r="AAT123" s="4"/>
      <c r="AAU123" s="4"/>
      <c r="AAV123" s="4"/>
      <c r="AAW123" s="4"/>
      <c r="AAX123" s="4"/>
      <c r="AAY123" s="4"/>
      <c r="AAZ123" s="4"/>
      <c r="ABA123" s="4"/>
      <c r="ABB123" s="4"/>
      <c r="ABC123" s="4"/>
      <c r="ABD123" s="4"/>
      <c r="ABE123" s="4"/>
      <c r="ABF123" s="4"/>
      <c r="ABG123" s="4"/>
      <c r="ABH123" s="4"/>
      <c r="ABI123" s="4"/>
      <c r="ABJ123" s="4"/>
      <c r="ABK123" s="4"/>
      <c r="ABL123" s="4"/>
      <c r="ABM123" s="4"/>
      <c r="ABN123" s="4"/>
      <c r="ABO123" s="4"/>
      <c r="ABP123" s="4"/>
      <c r="ABQ123" s="4"/>
      <c r="ABR123" s="4"/>
      <c r="ABS123" s="4"/>
      <c r="ABT123" s="4"/>
      <c r="ABU123" s="4"/>
    </row>
    <row r="124" spans="1:749" s="13" customFormat="1" ht="15" customHeight="1" x14ac:dyDescent="0.2">
      <c r="A124" s="20" t="s">
        <v>279</v>
      </c>
      <c r="B124" s="21" t="s">
        <v>53</v>
      </c>
      <c r="C124" s="24" t="s">
        <v>64</v>
      </c>
      <c r="D124" s="21" t="s">
        <v>121</v>
      </c>
      <c r="E124" s="158">
        <f>IF($E$12&gt;0,1,0)</f>
        <v>0</v>
      </c>
      <c r="F124" s="194" t="s">
        <v>524</v>
      </c>
      <c r="G124" s="194">
        <v>8</v>
      </c>
      <c r="H124" s="162">
        <f>_xlfn.CEILING.MATH(G124*E124)</f>
        <v>0</v>
      </c>
      <c r="I124" s="97"/>
      <c r="J124" s="312"/>
      <c r="K124" s="14"/>
      <c r="L124" s="318"/>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c r="GK124" s="4"/>
      <c r="GL124" s="4"/>
      <c r="GM124" s="4"/>
      <c r="GN124" s="4"/>
      <c r="GO124" s="4"/>
      <c r="GP124" s="4"/>
      <c r="GQ124" s="4"/>
      <c r="GR124" s="4"/>
      <c r="GS124" s="4"/>
      <c r="GT124" s="4"/>
      <c r="GU124" s="4"/>
      <c r="GV124" s="4"/>
      <c r="GW124" s="4"/>
      <c r="GX124" s="4"/>
      <c r="GY124" s="4"/>
      <c r="GZ124" s="4"/>
      <c r="HA124" s="4"/>
      <c r="HB124" s="4"/>
      <c r="HC124" s="4"/>
      <c r="HD124" s="4"/>
      <c r="HE124" s="4"/>
      <c r="HF124" s="4"/>
      <c r="HG124" s="4"/>
      <c r="HH124" s="4"/>
      <c r="HI124" s="4"/>
      <c r="HJ124" s="4"/>
      <c r="HK124" s="4"/>
      <c r="HL124" s="4"/>
      <c r="HM124" s="4"/>
      <c r="HN124" s="4"/>
      <c r="HO124" s="4"/>
      <c r="HP124" s="4"/>
      <c r="HQ124" s="4"/>
      <c r="HR124" s="4"/>
      <c r="HS124" s="4"/>
      <c r="HT124" s="4"/>
      <c r="HU124" s="4"/>
      <c r="HV124" s="4"/>
      <c r="HW124" s="4"/>
      <c r="HX124" s="4"/>
      <c r="HY124" s="4"/>
      <c r="HZ124" s="4"/>
      <c r="IA124" s="4"/>
      <c r="IB124" s="4"/>
      <c r="IC124" s="4"/>
      <c r="ID124" s="4"/>
      <c r="IE124" s="4"/>
      <c r="IF124" s="4"/>
      <c r="IG124" s="4"/>
      <c r="IH124" s="4"/>
      <c r="II124" s="4"/>
      <c r="IJ124" s="4"/>
      <c r="IK124" s="4"/>
      <c r="IL124" s="4"/>
      <c r="IM124" s="4"/>
      <c r="IN124" s="4"/>
      <c r="IO124" s="4"/>
      <c r="IP124" s="4"/>
      <c r="IQ124" s="4"/>
      <c r="IR124" s="4"/>
      <c r="IS124" s="4"/>
      <c r="IT124" s="4"/>
      <c r="IU124" s="4"/>
      <c r="IV124" s="4"/>
      <c r="IW124" s="4"/>
      <c r="IX124" s="4"/>
      <c r="IY124" s="4"/>
      <c r="IZ124" s="4"/>
      <c r="JA124" s="4"/>
      <c r="JB124" s="4"/>
      <c r="JC124" s="4"/>
      <c r="JD124" s="4"/>
      <c r="JE124" s="4"/>
      <c r="JF124" s="4"/>
      <c r="JG124" s="4"/>
      <c r="JH124" s="4"/>
      <c r="JI124" s="4"/>
      <c r="JJ124" s="4"/>
      <c r="JK124" s="4"/>
      <c r="JL124" s="4"/>
      <c r="JM124" s="4"/>
      <c r="JN124" s="4"/>
      <c r="JO124" s="4"/>
      <c r="JP124" s="4"/>
      <c r="JQ124" s="4"/>
      <c r="JR124" s="4"/>
      <c r="JS124" s="4"/>
      <c r="JT124" s="4"/>
      <c r="JU124" s="4"/>
      <c r="JV124" s="4"/>
      <c r="JW124" s="4"/>
      <c r="JX124" s="4"/>
      <c r="JY124" s="4"/>
      <c r="JZ124" s="4"/>
      <c r="KA124" s="4"/>
      <c r="KB124" s="4"/>
      <c r="KC124" s="4"/>
      <c r="KD124" s="4"/>
      <c r="KE124" s="4"/>
      <c r="KF124" s="4"/>
      <c r="KG124" s="4"/>
      <c r="KH124" s="4"/>
      <c r="KI124" s="4"/>
      <c r="KJ124" s="4"/>
      <c r="KK124" s="4"/>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c r="LT124" s="4"/>
      <c r="LU124" s="4"/>
      <c r="LV124" s="4"/>
      <c r="LW124" s="4"/>
      <c r="LX124" s="4"/>
      <c r="LY124" s="4"/>
      <c r="LZ124" s="4"/>
      <c r="MA124" s="4"/>
      <c r="MB124" s="4"/>
      <c r="MC124" s="4"/>
      <c r="MD124" s="4"/>
      <c r="ME124" s="4"/>
      <c r="MF124" s="4"/>
      <c r="MG124" s="4"/>
      <c r="MH124" s="4"/>
      <c r="MI124" s="4"/>
      <c r="MJ124" s="4"/>
      <c r="MK124" s="4"/>
      <c r="ML124" s="4"/>
      <c r="MM124" s="4"/>
      <c r="MN124" s="4"/>
      <c r="MO124" s="4"/>
      <c r="MP124" s="4"/>
      <c r="MQ124" s="4"/>
      <c r="MR124" s="4"/>
      <c r="MS124" s="4"/>
      <c r="MT124" s="4"/>
      <c r="MU124" s="4"/>
      <c r="MV124" s="4"/>
      <c r="MW124" s="4"/>
      <c r="MX124" s="4"/>
      <c r="MY124" s="4"/>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c r="OH124" s="4"/>
      <c r="OI124" s="4"/>
      <c r="OJ124" s="4"/>
      <c r="OK124" s="4"/>
      <c r="OL124" s="4"/>
      <c r="OM124" s="4"/>
      <c r="ON124" s="4"/>
      <c r="OO124" s="4"/>
      <c r="OP124" s="4"/>
      <c r="OQ124" s="4"/>
      <c r="OR124" s="4"/>
      <c r="OS124" s="4"/>
      <c r="OT124" s="4"/>
      <c r="OU124" s="4"/>
      <c r="OV124" s="4"/>
      <c r="OW124" s="4"/>
      <c r="OX124" s="4"/>
      <c r="OY124" s="4"/>
      <c r="OZ124" s="4"/>
      <c r="PA124" s="4"/>
      <c r="PB124" s="4"/>
      <c r="PC124" s="4"/>
      <c r="PD124" s="4"/>
      <c r="PE124" s="4"/>
      <c r="PF124" s="4"/>
      <c r="PG124" s="4"/>
      <c r="PH124" s="4"/>
      <c r="PI124" s="4"/>
      <c r="PJ124" s="4"/>
      <c r="PK124" s="4"/>
      <c r="PL124" s="4"/>
      <c r="PM124" s="4"/>
      <c r="PN124" s="4"/>
      <c r="PO124" s="4"/>
      <c r="PP124" s="4"/>
      <c r="PQ124" s="4"/>
      <c r="PR124" s="4"/>
      <c r="PS124" s="4"/>
      <c r="PT124" s="4"/>
      <c r="PU124" s="4"/>
      <c r="PV124" s="4"/>
      <c r="PW124" s="4"/>
      <c r="PX124" s="4"/>
      <c r="PY124" s="4"/>
      <c r="PZ124" s="4"/>
      <c r="QA124" s="4"/>
      <c r="QB124" s="4"/>
      <c r="QC124" s="4"/>
      <c r="QD124" s="4"/>
      <c r="QE124" s="4"/>
      <c r="QF124" s="4"/>
      <c r="QG124" s="4"/>
      <c r="QH124" s="4"/>
      <c r="QI124" s="4"/>
      <c r="QJ124" s="4"/>
      <c r="QK124" s="4"/>
      <c r="QL124" s="4"/>
      <c r="QM124" s="4"/>
      <c r="QN124" s="4"/>
      <c r="QO124" s="4"/>
      <c r="QP124" s="4"/>
      <c r="QQ124" s="4"/>
      <c r="QR124" s="4"/>
      <c r="QS124" s="4"/>
      <c r="QT124" s="4"/>
      <c r="QU124" s="4"/>
      <c r="QV124" s="4"/>
      <c r="QW124" s="4"/>
      <c r="QX124" s="4"/>
      <c r="QY124" s="4"/>
      <c r="QZ124" s="4"/>
      <c r="RA124" s="4"/>
      <c r="RB124" s="4"/>
      <c r="RC124" s="4"/>
      <c r="RD124" s="4"/>
      <c r="RE124" s="4"/>
      <c r="RF124" s="4"/>
      <c r="RG124" s="4"/>
      <c r="RH124" s="4"/>
      <c r="RI124" s="4"/>
      <c r="RJ124" s="4"/>
      <c r="RK124" s="4"/>
      <c r="RL124" s="4"/>
      <c r="RM124" s="4"/>
      <c r="RN124" s="4"/>
      <c r="RO124" s="4"/>
      <c r="RP124" s="4"/>
      <c r="RQ124" s="4"/>
      <c r="RR124" s="4"/>
      <c r="RS124" s="4"/>
      <c r="RT124" s="4"/>
      <c r="RU124" s="4"/>
      <c r="RV124" s="4"/>
      <c r="RW124" s="4"/>
      <c r="RX124" s="4"/>
      <c r="RY124" s="4"/>
      <c r="RZ124" s="4"/>
      <c r="SA124" s="4"/>
      <c r="SB124" s="4"/>
      <c r="SC124" s="4"/>
      <c r="SD124" s="4"/>
      <c r="SE124" s="4"/>
      <c r="SF124" s="4"/>
      <c r="SG124" s="4"/>
      <c r="SH124" s="4"/>
      <c r="SI124" s="4"/>
      <c r="SJ124" s="4"/>
      <c r="SK124" s="4"/>
      <c r="SL124" s="4"/>
      <c r="SM124" s="4"/>
      <c r="SN124" s="4"/>
      <c r="SO124" s="4"/>
      <c r="SP124" s="4"/>
      <c r="SQ124" s="4"/>
      <c r="SR124" s="4"/>
      <c r="SS124" s="4"/>
      <c r="ST124" s="4"/>
      <c r="SU124" s="4"/>
      <c r="SV124" s="4"/>
      <c r="SW124" s="4"/>
      <c r="SX124" s="4"/>
      <c r="SY124" s="4"/>
      <c r="SZ124" s="4"/>
      <c r="TA124" s="4"/>
      <c r="TB124" s="4"/>
      <c r="TC124" s="4"/>
      <c r="TD124" s="4"/>
      <c r="TE124" s="4"/>
      <c r="TF124" s="4"/>
      <c r="TG124" s="4"/>
      <c r="TH124" s="4"/>
      <c r="TI124" s="4"/>
      <c r="TJ124" s="4"/>
      <c r="TK124" s="4"/>
      <c r="TL124" s="4"/>
      <c r="TM124" s="4"/>
      <c r="TN124" s="4"/>
      <c r="TO124" s="4"/>
      <c r="TP124" s="4"/>
      <c r="TQ124" s="4"/>
      <c r="TR124" s="4"/>
      <c r="TS124" s="4"/>
      <c r="TT124" s="4"/>
      <c r="TU124" s="4"/>
      <c r="TV124" s="4"/>
      <c r="TW124" s="4"/>
      <c r="TX124" s="4"/>
      <c r="TY124" s="4"/>
      <c r="TZ124" s="4"/>
      <c r="UA124" s="4"/>
      <c r="UB124" s="4"/>
      <c r="UC124" s="4"/>
      <c r="UD124" s="4"/>
      <c r="UE124" s="4"/>
      <c r="UF124" s="4"/>
      <c r="UG124" s="4"/>
      <c r="UH124" s="4"/>
      <c r="UI124" s="4"/>
      <c r="UJ124" s="4"/>
      <c r="UK124" s="4"/>
      <c r="UL124" s="4"/>
      <c r="UM124" s="4"/>
      <c r="UN124" s="4"/>
      <c r="UO124" s="4"/>
      <c r="UP124" s="4"/>
      <c r="UQ124" s="4"/>
      <c r="UR124" s="4"/>
      <c r="US124" s="4"/>
      <c r="UT124" s="4"/>
      <c r="UU124" s="4"/>
      <c r="UV124" s="4"/>
      <c r="UW124" s="4"/>
      <c r="UX124" s="4"/>
      <c r="UY124" s="4"/>
      <c r="UZ124" s="4"/>
      <c r="VA124" s="4"/>
      <c r="VB124" s="4"/>
      <c r="VC124" s="4"/>
      <c r="VD124" s="4"/>
      <c r="VE124" s="4"/>
      <c r="VF124" s="4"/>
      <c r="VG124" s="4"/>
      <c r="VH124" s="4"/>
      <c r="VI124" s="4"/>
      <c r="VJ124" s="4"/>
      <c r="VK124" s="4"/>
      <c r="VL124" s="4"/>
      <c r="VM124" s="4"/>
      <c r="VN124" s="4"/>
      <c r="VO124" s="4"/>
      <c r="VP124" s="4"/>
      <c r="VQ124" s="4"/>
      <c r="VR124" s="4"/>
      <c r="VS124" s="4"/>
      <c r="VT124" s="4"/>
      <c r="VU124" s="4"/>
      <c r="VV124" s="4"/>
      <c r="VW124" s="4"/>
      <c r="VX124" s="4"/>
      <c r="VY124" s="4"/>
      <c r="VZ124" s="4"/>
      <c r="WA124" s="4"/>
      <c r="WB124" s="4"/>
      <c r="WC124" s="4"/>
      <c r="WD124" s="4"/>
      <c r="WE124" s="4"/>
      <c r="WF124" s="4"/>
      <c r="WG124" s="4"/>
      <c r="WH124" s="4"/>
      <c r="WI124" s="4"/>
      <c r="WJ124" s="4"/>
      <c r="WK124" s="4"/>
      <c r="WL124" s="4"/>
      <c r="WM124" s="4"/>
      <c r="WN124" s="4"/>
      <c r="WO124" s="4"/>
      <c r="WP124" s="4"/>
      <c r="WQ124" s="4"/>
      <c r="WR124" s="4"/>
      <c r="WS124" s="4"/>
      <c r="WT124" s="4"/>
      <c r="WU124" s="4"/>
      <c r="WV124" s="4"/>
      <c r="WW124" s="4"/>
      <c r="WX124" s="4"/>
      <c r="WY124" s="4"/>
      <c r="WZ124" s="4"/>
      <c r="XA124" s="4"/>
      <c r="XB124" s="4"/>
      <c r="XC124" s="4"/>
      <c r="XD124" s="4"/>
      <c r="XE124" s="4"/>
      <c r="XF124" s="4"/>
      <c r="XG124" s="4"/>
      <c r="XH124" s="4"/>
      <c r="XI124" s="4"/>
      <c r="XJ124" s="4"/>
      <c r="XK124" s="4"/>
      <c r="XL124" s="4"/>
      <c r="XM124" s="4"/>
      <c r="XN124" s="4"/>
      <c r="XO124" s="4"/>
      <c r="XP124" s="4"/>
      <c r="XQ124" s="4"/>
      <c r="XR124" s="4"/>
      <c r="XS124" s="4"/>
      <c r="XT124" s="4"/>
      <c r="XU124" s="4"/>
      <c r="XV124" s="4"/>
      <c r="XW124" s="4"/>
      <c r="XX124" s="4"/>
      <c r="XY124" s="4"/>
      <c r="XZ124" s="4"/>
      <c r="YA124" s="4"/>
      <c r="YB124" s="4"/>
      <c r="YC124" s="4"/>
      <c r="YD124" s="4"/>
      <c r="YE124" s="4"/>
      <c r="YF124" s="4"/>
      <c r="YG124" s="4"/>
      <c r="YH124" s="4"/>
      <c r="YI124" s="4"/>
      <c r="YJ124" s="4"/>
      <c r="YK124" s="4"/>
      <c r="YL124" s="4"/>
      <c r="YM124" s="4"/>
      <c r="YN124" s="4"/>
      <c r="YO124" s="4"/>
      <c r="YP124" s="4"/>
      <c r="YQ124" s="4"/>
      <c r="YR124" s="4"/>
      <c r="YS124" s="4"/>
      <c r="YT124" s="4"/>
      <c r="YU124" s="4"/>
      <c r="YV124" s="4"/>
      <c r="YW124" s="4"/>
      <c r="YX124" s="4"/>
      <c r="YY124" s="4"/>
      <c r="YZ124" s="4"/>
      <c r="ZA124" s="4"/>
      <c r="ZB124" s="4"/>
      <c r="ZC124" s="4"/>
      <c r="ZD124" s="4"/>
      <c r="ZE124" s="4"/>
      <c r="ZF124" s="4"/>
      <c r="ZG124" s="4"/>
      <c r="ZH124" s="4"/>
      <c r="ZI124" s="4"/>
      <c r="ZJ124" s="4"/>
      <c r="ZK124" s="4"/>
      <c r="ZL124" s="4"/>
      <c r="ZM124" s="4"/>
      <c r="ZN124" s="4"/>
      <c r="ZO124" s="4"/>
      <c r="ZP124" s="4"/>
      <c r="ZQ124" s="4"/>
      <c r="ZR124" s="4"/>
      <c r="ZS124" s="4"/>
      <c r="ZT124" s="4"/>
      <c r="ZU124" s="4"/>
      <c r="ZV124" s="4"/>
      <c r="ZW124" s="4"/>
      <c r="ZX124" s="4"/>
      <c r="ZY124" s="4"/>
      <c r="ZZ124" s="4"/>
      <c r="AAA124" s="4"/>
      <c r="AAB124" s="4"/>
      <c r="AAC124" s="4"/>
      <c r="AAD124" s="4"/>
      <c r="AAE124" s="4"/>
      <c r="AAF124" s="4"/>
      <c r="AAG124" s="4"/>
      <c r="AAH124" s="4"/>
      <c r="AAI124" s="4"/>
      <c r="AAJ124" s="4"/>
      <c r="AAK124" s="4"/>
      <c r="AAL124" s="4"/>
      <c r="AAM124" s="4"/>
      <c r="AAN124" s="4"/>
      <c r="AAO124" s="4"/>
      <c r="AAP124" s="4"/>
      <c r="AAQ124" s="4"/>
      <c r="AAR124" s="4"/>
      <c r="AAS124" s="4"/>
      <c r="AAT124" s="4"/>
      <c r="AAU124" s="4"/>
      <c r="AAV124" s="4"/>
      <c r="AAW124" s="4"/>
      <c r="AAX124" s="4"/>
      <c r="AAY124" s="4"/>
      <c r="AAZ124" s="4"/>
      <c r="ABA124" s="4"/>
      <c r="ABB124" s="4"/>
      <c r="ABC124" s="4"/>
      <c r="ABD124" s="4"/>
      <c r="ABE124" s="4"/>
      <c r="ABF124" s="4"/>
      <c r="ABG124" s="4"/>
      <c r="ABH124" s="4"/>
      <c r="ABI124" s="4"/>
      <c r="ABJ124" s="4"/>
      <c r="ABK124" s="4"/>
      <c r="ABL124" s="4"/>
      <c r="ABM124" s="4"/>
      <c r="ABN124" s="4"/>
      <c r="ABO124" s="4"/>
      <c r="ABP124" s="4"/>
      <c r="ABQ124" s="4"/>
      <c r="ABR124" s="4"/>
      <c r="ABS124" s="4"/>
      <c r="ABT124" s="4"/>
      <c r="ABU124" s="4"/>
    </row>
    <row r="125" spans="1:749" s="13" customFormat="1" ht="15" customHeight="1" collapsed="1" x14ac:dyDescent="0.2">
      <c r="A125" s="4"/>
      <c r="B125" s="4"/>
      <c r="C125" s="4"/>
      <c r="D125" s="4"/>
      <c r="E125" s="161"/>
      <c r="F125" s="189"/>
      <c r="G125" s="189"/>
      <c r="H125" s="173"/>
      <c r="I125" s="225"/>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c r="GK125" s="4"/>
      <c r="GL125" s="4"/>
      <c r="GM125" s="4"/>
      <c r="GN125" s="4"/>
      <c r="GO125" s="4"/>
      <c r="GP125" s="4"/>
      <c r="GQ125" s="4"/>
      <c r="GR125" s="4"/>
      <c r="GS125" s="4"/>
      <c r="GT125" s="4"/>
      <c r="GU125" s="4"/>
      <c r="GV125" s="4"/>
      <c r="GW125" s="4"/>
      <c r="GX125" s="4"/>
      <c r="GY125" s="4"/>
      <c r="GZ125" s="4"/>
      <c r="HA125" s="4"/>
      <c r="HB125" s="4"/>
      <c r="HC125" s="4"/>
      <c r="HD125" s="4"/>
      <c r="HE125" s="4"/>
      <c r="HF125" s="4"/>
      <c r="HG125" s="4"/>
      <c r="HH125" s="4"/>
      <c r="HI125" s="4"/>
      <c r="HJ125" s="4"/>
      <c r="HK125" s="4"/>
      <c r="HL125" s="4"/>
      <c r="HM125" s="4"/>
      <c r="HN125" s="4"/>
      <c r="HO125" s="4"/>
      <c r="HP125" s="4"/>
      <c r="HQ125" s="4"/>
      <c r="HR125" s="4"/>
      <c r="HS125" s="4"/>
      <c r="HT125" s="4"/>
      <c r="HU125" s="4"/>
      <c r="HV125" s="4"/>
      <c r="HW125" s="4"/>
      <c r="HX125" s="4"/>
      <c r="HY125" s="4"/>
      <c r="HZ125" s="4"/>
      <c r="IA125" s="4"/>
      <c r="IB125" s="4"/>
      <c r="IC125" s="4"/>
      <c r="ID125" s="4"/>
      <c r="IE125" s="4"/>
      <c r="IF125" s="4"/>
      <c r="IG125" s="4"/>
      <c r="IH125" s="4"/>
      <c r="II125" s="4"/>
      <c r="IJ125" s="4"/>
      <c r="IK125" s="4"/>
      <c r="IL125" s="4"/>
      <c r="IM125" s="4"/>
      <c r="IN125" s="4"/>
      <c r="IO125" s="4"/>
      <c r="IP125" s="4"/>
      <c r="IQ125" s="4"/>
      <c r="IR125" s="4"/>
      <c r="IS125" s="4"/>
      <c r="IT125" s="4"/>
      <c r="IU125" s="4"/>
      <c r="IV125" s="4"/>
      <c r="IW125" s="4"/>
      <c r="IX125" s="4"/>
      <c r="IY125" s="4"/>
      <c r="IZ125" s="4"/>
      <c r="JA125" s="4"/>
      <c r="JB125" s="4"/>
      <c r="JC125" s="4"/>
      <c r="JD125" s="4"/>
      <c r="JE125" s="4"/>
      <c r="JF125" s="4"/>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c r="LT125" s="4"/>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c r="OH125" s="4"/>
      <c r="OI125" s="4"/>
      <c r="OJ125" s="4"/>
      <c r="OK125" s="4"/>
      <c r="OL125" s="4"/>
      <c r="OM125" s="4"/>
      <c r="ON125" s="4"/>
      <c r="OO125" s="4"/>
      <c r="OP125" s="4"/>
      <c r="OQ125" s="4"/>
      <c r="OR125" s="4"/>
      <c r="OS125" s="4"/>
      <c r="OT125" s="4"/>
      <c r="OU125" s="4"/>
      <c r="OV125" s="4"/>
      <c r="OW125" s="4"/>
      <c r="OX125" s="4"/>
      <c r="OY125" s="4"/>
      <c r="OZ125" s="4"/>
      <c r="PA125" s="4"/>
      <c r="PB125" s="4"/>
      <c r="PC125" s="4"/>
      <c r="PD125" s="4"/>
      <c r="PE125" s="4"/>
      <c r="PF125" s="4"/>
      <c r="PG125" s="4"/>
      <c r="PH125" s="4"/>
      <c r="PI125" s="4"/>
      <c r="PJ125" s="4"/>
      <c r="PK125" s="4"/>
      <c r="PL125" s="4"/>
      <c r="PM125" s="4"/>
      <c r="PN125" s="4"/>
      <c r="PO125" s="4"/>
      <c r="PP125" s="4"/>
      <c r="PQ125" s="4"/>
      <c r="PR125" s="4"/>
      <c r="PS125" s="4"/>
      <c r="PT125" s="4"/>
      <c r="PU125" s="4"/>
      <c r="PV125" s="4"/>
      <c r="PW125" s="4"/>
      <c r="PX125" s="4"/>
      <c r="PY125" s="4"/>
      <c r="PZ125" s="4"/>
      <c r="QA125" s="4"/>
      <c r="QB125" s="4"/>
      <c r="QC125" s="4"/>
      <c r="QD125" s="4"/>
      <c r="QE125" s="4"/>
      <c r="QF125" s="4"/>
      <c r="QG125" s="4"/>
      <c r="QH125" s="4"/>
      <c r="QI125" s="4"/>
      <c r="QJ125" s="4"/>
      <c r="QK125" s="4"/>
      <c r="QL125" s="4"/>
      <c r="QM125" s="4"/>
      <c r="QN125" s="4"/>
      <c r="QO125" s="4"/>
      <c r="QP125" s="4"/>
      <c r="QQ125" s="4"/>
      <c r="QR125" s="4"/>
      <c r="QS125" s="4"/>
      <c r="QT125" s="4"/>
      <c r="QU125" s="4"/>
      <c r="QV125" s="4"/>
      <c r="QW125" s="4"/>
      <c r="QX125" s="4"/>
      <c r="QY125" s="4"/>
      <c r="QZ125" s="4"/>
      <c r="RA125" s="4"/>
      <c r="RB125" s="4"/>
      <c r="RC125" s="4"/>
      <c r="RD125" s="4"/>
      <c r="RE125" s="4"/>
      <c r="RF125" s="4"/>
      <c r="RG125" s="4"/>
      <c r="RH125" s="4"/>
      <c r="RI125" s="4"/>
      <c r="RJ125" s="4"/>
      <c r="RK125" s="4"/>
      <c r="RL125" s="4"/>
      <c r="RM125" s="4"/>
      <c r="RN125" s="4"/>
      <c r="RO125" s="4"/>
      <c r="RP125" s="4"/>
      <c r="RQ125" s="4"/>
      <c r="RR125" s="4"/>
      <c r="RS125" s="4"/>
      <c r="RT125" s="4"/>
      <c r="RU125" s="4"/>
      <c r="RV125" s="4"/>
      <c r="RW125" s="4"/>
      <c r="RX125" s="4"/>
      <c r="RY125" s="4"/>
      <c r="RZ125" s="4"/>
      <c r="SA125" s="4"/>
      <c r="SB125" s="4"/>
      <c r="SC125" s="4"/>
      <c r="SD125" s="4"/>
      <c r="SE125" s="4"/>
      <c r="SF125" s="4"/>
      <c r="SG125" s="4"/>
      <c r="SH125" s="4"/>
      <c r="SI125" s="4"/>
      <c r="SJ125" s="4"/>
      <c r="SK125" s="4"/>
      <c r="SL125" s="4"/>
      <c r="SM125" s="4"/>
      <c r="SN125" s="4"/>
      <c r="SO125" s="4"/>
      <c r="SP125" s="4"/>
      <c r="SQ125" s="4"/>
      <c r="SR125" s="4"/>
      <c r="SS125" s="4"/>
      <c r="ST125" s="4"/>
      <c r="SU125" s="4"/>
      <c r="SV125" s="4"/>
      <c r="SW125" s="4"/>
      <c r="SX125" s="4"/>
      <c r="SY125" s="4"/>
      <c r="SZ125" s="4"/>
      <c r="TA125" s="4"/>
      <c r="TB125" s="4"/>
      <c r="TC125" s="4"/>
      <c r="TD125" s="4"/>
      <c r="TE125" s="4"/>
      <c r="TF125" s="4"/>
      <c r="TG125" s="4"/>
      <c r="TH125" s="4"/>
      <c r="TI125" s="4"/>
      <c r="TJ125" s="4"/>
      <c r="TK125" s="4"/>
      <c r="TL125" s="4"/>
      <c r="TM125" s="4"/>
      <c r="TN125" s="4"/>
      <c r="TO125" s="4"/>
      <c r="TP125" s="4"/>
      <c r="TQ125" s="4"/>
      <c r="TR125" s="4"/>
      <c r="TS125" s="4"/>
      <c r="TT125" s="4"/>
      <c r="TU125" s="4"/>
      <c r="TV125" s="4"/>
      <c r="TW125" s="4"/>
      <c r="TX125" s="4"/>
      <c r="TY125" s="4"/>
      <c r="TZ125" s="4"/>
      <c r="UA125" s="4"/>
      <c r="UB125" s="4"/>
      <c r="UC125" s="4"/>
      <c r="UD125" s="4"/>
      <c r="UE125" s="4"/>
      <c r="UF125" s="4"/>
      <c r="UG125" s="4"/>
      <c r="UH125" s="4"/>
      <c r="UI125" s="4"/>
      <c r="UJ125" s="4"/>
      <c r="UK125" s="4"/>
      <c r="UL125" s="4"/>
      <c r="UM125" s="4"/>
      <c r="UN125" s="4"/>
      <c r="UO125" s="4"/>
      <c r="UP125" s="4"/>
      <c r="UQ125" s="4"/>
      <c r="UR125" s="4"/>
      <c r="US125" s="4"/>
      <c r="UT125" s="4"/>
      <c r="UU125" s="4"/>
      <c r="UV125" s="4"/>
      <c r="UW125" s="4"/>
      <c r="UX125" s="4"/>
      <c r="UY125" s="4"/>
      <c r="UZ125" s="4"/>
      <c r="VA125" s="4"/>
      <c r="VB125" s="4"/>
      <c r="VC125" s="4"/>
      <c r="VD125" s="4"/>
      <c r="VE125" s="4"/>
      <c r="VF125" s="4"/>
      <c r="VG125" s="4"/>
      <c r="VH125" s="4"/>
      <c r="VI125" s="4"/>
      <c r="VJ125" s="4"/>
      <c r="VK125" s="4"/>
      <c r="VL125" s="4"/>
      <c r="VM125" s="4"/>
      <c r="VN125" s="4"/>
      <c r="VO125" s="4"/>
      <c r="VP125" s="4"/>
      <c r="VQ125" s="4"/>
      <c r="VR125" s="4"/>
      <c r="VS125" s="4"/>
      <c r="VT125" s="4"/>
      <c r="VU125" s="4"/>
      <c r="VV125" s="4"/>
      <c r="VW125" s="4"/>
      <c r="VX125" s="4"/>
      <c r="VY125" s="4"/>
      <c r="VZ125" s="4"/>
      <c r="WA125" s="4"/>
      <c r="WB125" s="4"/>
      <c r="WC125" s="4"/>
      <c r="WD125" s="4"/>
      <c r="WE125" s="4"/>
      <c r="WF125" s="4"/>
      <c r="WG125" s="4"/>
      <c r="WH125" s="4"/>
      <c r="WI125" s="4"/>
      <c r="WJ125" s="4"/>
      <c r="WK125" s="4"/>
      <c r="WL125" s="4"/>
      <c r="WM125" s="4"/>
      <c r="WN125" s="4"/>
      <c r="WO125" s="4"/>
      <c r="WP125" s="4"/>
      <c r="WQ125" s="4"/>
      <c r="WR125" s="4"/>
      <c r="WS125" s="4"/>
      <c r="WT125" s="4"/>
      <c r="WU125" s="4"/>
      <c r="WV125" s="4"/>
      <c r="WW125" s="4"/>
      <c r="WX125" s="4"/>
      <c r="WY125" s="4"/>
      <c r="WZ125" s="4"/>
      <c r="XA125" s="4"/>
      <c r="XB125" s="4"/>
      <c r="XC125" s="4"/>
      <c r="XD125" s="4"/>
      <c r="XE125" s="4"/>
      <c r="XF125" s="4"/>
      <c r="XG125" s="4"/>
      <c r="XH125" s="4"/>
      <c r="XI125" s="4"/>
      <c r="XJ125" s="4"/>
      <c r="XK125" s="4"/>
      <c r="XL125" s="4"/>
      <c r="XM125" s="4"/>
      <c r="XN125" s="4"/>
      <c r="XO125" s="4"/>
      <c r="XP125" s="4"/>
      <c r="XQ125" s="4"/>
      <c r="XR125" s="4"/>
      <c r="XS125" s="4"/>
      <c r="XT125" s="4"/>
      <c r="XU125" s="4"/>
      <c r="XV125" s="4"/>
      <c r="XW125" s="4"/>
      <c r="XX125" s="4"/>
      <c r="XY125" s="4"/>
      <c r="XZ125" s="4"/>
      <c r="YA125" s="4"/>
      <c r="YB125" s="4"/>
      <c r="YC125" s="4"/>
      <c r="YD125" s="4"/>
      <c r="YE125" s="4"/>
      <c r="YF125" s="4"/>
      <c r="YG125" s="4"/>
      <c r="YH125" s="4"/>
      <c r="YI125" s="4"/>
      <c r="YJ125" s="4"/>
      <c r="YK125" s="4"/>
      <c r="YL125" s="4"/>
      <c r="YM125" s="4"/>
      <c r="YN125" s="4"/>
      <c r="YO125" s="4"/>
      <c r="YP125" s="4"/>
      <c r="YQ125" s="4"/>
      <c r="YR125" s="4"/>
      <c r="YS125" s="4"/>
      <c r="YT125" s="4"/>
      <c r="YU125" s="4"/>
      <c r="YV125" s="4"/>
      <c r="YW125" s="4"/>
      <c r="YX125" s="4"/>
      <c r="YY125" s="4"/>
      <c r="YZ125" s="4"/>
      <c r="ZA125" s="4"/>
      <c r="ZB125" s="4"/>
      <c r="ZC125" s="4"/>
      <c r="ZD125" s="4"/>
      <c r="ZE125" s="4"/>
      <c r="ZF125" s="4"/>
      <c r="ZG125" s="4"/>
      <c r="ZH125" s="4"/>
      <c r="ZI125" s="4"/>
      <c r="ZJ125" s="4"/>
      <c r="ZK125" s="4"/>
      <c r="ZL125" s="4"/>
      <c r="ZM125" s="4"/>
      <c r="ZN125" s="4"/>
      <c r="ZO125" s="4"/>
      <c r="ZP125" s="4"/>
      <c r="ZQ125" s="4"/>
      <c r="ZR125" s="4"/>
      <c r="ZS125" s="4"/>
      <c r="ZT125" s="4"/>
      <c r="ZU125" s="4"/>
      <c r="ZV125" s="4"/>
      <c r="ZW125" s="4"/>
      <c r="ZX125" s="4"/>
      <c r="ZY125" s="4"/>
      <c r="ZZ125" s="4"/>
      <c r="AAA125" s="4"/>
      <c r="AAB125" s="4"/>
      <c r="AAC125" s="4"/>
      <c r="AAD125" s="4"/>
      <c r="AAE125" s="4"/>
      <c r="AAF125" s="4"/>
      <c r="AAG125" s="4"/>
      <c r="AAH125" s="4"/>
      <c r="AAI125" s="4"/>
      <c r="AAJ125" s="4"/>
      <c r="AAK125" s="4"/>
      <c r="AAL125" s="4"/>
      <c r="AAM125" s="4"/>
      <c r="AAN125" s="4"/>
      <c r="AAO125" s="4"/>
      <c r="AAP125" s="4"/>
      <c r="AAQ125" s="4"/>
      <c r="AAR125" s="4"/>
      <c r="AAS125" s="4"/>
      <c r="AAT125" s="4"/>
      <c r="AAU125" s="4"/>
      <c r="AAV125" s="4"/>
      <c r="AAW125" s="4"/>
      <c r="AAX125" s="4"/>
      <c r="AAY125" s="4"/>
      <c r="AAZ125" s="4"/>
      <c r="ABA125" s="4"/>
      <c r="ABB125" s="4"/>
      <c r="ABC125" s="4"/>
      <c r="ABD125" s="4"/>
      <c r="ABE125" s="4"/>
      <c r="ABF125" s="4"/>
      <c r="ABG125" s="4"/>
      <c r="ABH125" s="4"/>
      <c r="ABI125" s="4"/>
      <c r="ABJ125" s="4"/>
      <c r="ABK125" s="4"/>
      <c r="ABL125" s="4"/>
      <c r="ABM125" s="4"/>
      <c r="ABN125" s="4"/>
      <c r="ABO125" s="4"/>
      <c r="ABP125" s="4"/>
      <c r="ABQ125" s="4"/>
      <c r="ABR125" s="4"/>
      <c r="ABS125" s="4"/>
      <c r="ABT125" s="4"/>
      <c r="ABU125" s="4"/>
    </row>
    <row r="126" spans="1:749" s="13" customFormat="1" ht="15" customHeight="1" x14ac:dyDescent="0.2">
      <c r="A126" s="19" t="s">
        <v>677</v>
      </c>
      <c r="B126" s="19" t="s">
        <v>38</v>
      </c>
      <c r="C126" s="4"/>
      <c r="D126" s="4"/>
      <c r="E126" s="161"/>
      <c r="F126" s="189"/>
      <c r="G126" s="189"/>
      <c r="H126" s="173"/>
      <c r="I126" s="225"/>
      <c r="J126" s="312"/>
      <c r="K126" s="312"/>
      <c r="L126" s="313"/>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c r="GK126" s="4"/>
      <c r="GL126" s="4"/>
      <c r="GM126" s="4"/>
      <c r="GN126" s="4"/>
      <c r="GO126" s="4"/>
      <c r="GP126" s="4"/>
      <c r="GQ126" s="4"/>
      <c r="GR126" s="4"/>
      <c r="GS126" s="4"/>
      <c r="GT126" s="4"/>
      <c r="GU126" s="4"/>
      <c r="GV126" s="4"/>
      <c r="GW126" s="4"/>
      <c r="GX126" s="4"/>
      <c r="GY126" s="4"/>
      <c r="GZ126" s="4"/>
      <c r="HA126" s="4"/>
      <c r="HB126" s="4"/>
      <c r="HC126" s="4"/>
      <c r="HD126" s="4"/>
      <c r="HE126" s="4"/>
      <c r="HF126" s="4"/>
      <c r="HG126" s="4"/>
      <c r="HH126" s="4"/>
      <c r="HI126" s="4"/>
      <c r="HJ126" s="4"/>
      <c r="HK126" s="4"/>
      <c r="HL126" s="4"/>
      <c r="HM126" s="4"/>
      <c r="HN126" s="4"/>
      <c r="HO126" s="4"/>
      <c r="HP126" s="4"/>
      <c r="HQ126" s="4"/>
      <c r="HR126" s="4"/>
      <c r="HS126" s="4"/>
      <c r="HT126" s="4"/>
      <c r="HU126" s="4"/>
      <c r="HV126" s="4"/>
      <c r="HW126" s="4"/>
      <c r="HX126" s="4"/>
      <c r="HY126" s="4"/>
      <c r="HZ126" s="4"/>
      <c r="IA126" s="4"/>
      <c r="IB126" s="4"/>
      <c r="IC126" s="4"/>
      <c r="ID126" s="4"/>
      <c r="IE126" s="4"/>
      <c r="IF126" s="4"/>
      <c r="IG126" s="4"/>
      <c r="IH126" s="4"/>
      <c r="II126" s="4"/>
      <c r="IJ126" s="4"/>
      <c r="IK126" s="4"/>
      <c r="IL126" s="4"/>
      <c r="IM126" s="4"/>
      <c r="IN126" s="4"/>
      <c r="IO126" s="4"/>
      <c r="IP126" s="4"/>
      <c r="IQ126" s="4"/>
      <c r="IR126" s="4"/>
      <c r="IS126" s="4"/>
      <c r="IT126" s="4"/>
      <c r="IU126" s="4"/>
      <c r="IV126" s="4"/>
      <c r="IW126" s="4"/>
      <c r="IX126" s="4"/>
      <c r="IY126" s="4"/>
      <c r="IZ126" s="4"/>
      <c r="JA126" s="4"/>
      <c r="JB126" s="4"/>
      <c r="JC126" s="4"/>
      <c r="JD126" s="4"/>
      <c r="JE126" s="4"/>
      <c r="JF126" s="4"/>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c r="LT126" s="4"/>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c r="OH126" s="4"/>
      <c r="OI126" s="4"/>
      <c r="OJ126" s="4"/>
      <c r="OK126" s="4"/>
      <c r="OL126" s="4"/>
      <c r="OM126" s="4"/>
      <c r="ON126" s="4"/>
      <c r="OO126" s="4"/>
      <c r="OP126" s="4"/>
      <c r="OQ126" s="4"/>
      <c r="OR126" s="4"/>
      <c r="OS126" s="4"/>
      <c r="OT126" s="4"/>
      <c r="OU126" s="4"/>
      <c r="OV126" s="4"/>
      <c r="OW126" s="4"/>
      <c r="OX126" s="4"/>
      <c r="OY126" s="4"/>
      <c r="OZ126" s="4"/>
      <c r="PA126" s="4"/>
      <c r="PB126" s="4"/>
      <c r="PC126" s="4"/>
      <c r="PD126" s="4"/>
      <c r="PE126" s="4"/>
      <c r="PF126" s="4"/>
      <c r="PG126" s="4"/>
      <c r="PH126" s="4"/>
      <c r="PI126" s="4"/>
      <c r="PJ126" s="4"/>
      <c r="PK126" s="4"/>
      <c r="PL126" s="4"/>
      <c r="PM126" s="4"/>
      <c r="PN126" s="4"/>
      <c r="PO126" s="4"/>
      <c r="PP126" s="4"/>
      <c r="PQ126" s="4"/>
      <c r="PR126" s="4"/>
      <c r="PS126" s="4"/>
      <c r="PT126" s="4"/>
      <c r="PU126" s="4"/>
      <c r="PV126" s="4"/>
      <c r="PW126" s="4"/>
      <c r="PX126" s="4"/>
      <c r="PY126" s="4"/>
      <c r="PZ126" s="4"/>
      <c r="QA126" s="4"/>
      <c r="QB126" s="4"/>
      <c r="QC126" s="4"/>
      <c r="QD126" s="4"/>
      <c r="QE126" s="4"/>
      <c r="QF126" s="4"/>
      <c r="QG126" s="4"/>
      <c r="QH126" s="4"/>
      <c r="QI126" s="4"/>
      <c r="QJ126" s="4"/>
      <c r="QK126" s="4"/>
      <c r="QL126" s="4"/>
      <c r="QM126" s="4"/>
      <c r="QN126" s="4"/>
      <c r="QO126" s="4"/>
      <c r="QP126" s="4"/>
      <c r="QQ126" s="4"/>
      <c r="QR126" s="4"/>
      <c r="QS126" s="4"/>
      <c r="QT126" s="4"/>
      <c r="QU126" s="4"/>
      <c r="QV126" s="4"/>
      <c r="QW126" s="4"/>
      <c r="QX126" s="4"/>
      <c r="QY126" s="4"/>
      <c r="QZ126" s="4"/>
      <c r="RA126" s="4"/>
      <c r="RB126" s="4"/>
      <c r="RC126" s="4"/>
      <c r="RD126" s="4"/>
      <c r="RE126" s="4"/>
      <c r="RF126" s="4"/>
      <c r="RG126" s="4"/>
      <c r="RH126" s="4"/>
      <c r="RI126" s="4"/>
      <c r="RJ126" s="4"/>
      <c r="RK126" s="4"/>
      <c r="RL126" s="4"/>
      <c r="RM126" s="4"/>
      <c r="RN126" s="4"/>
      <c r="RO126" s="4"/>
      <c r="RP126" s="4"/>
      <c r="RQ126" s="4"/>
      <c r="RR126" s="4"/>
      <c r="RS126" s="4"/>
      <c r="RT126" s="4"/>
      <c r="RU126" s="4"/>
      <c r="RV126" s="4"/>
      <c r="RW126" s="4"/>
      <c r="RX126" s="4"/>
      <c r="RY126" s="4"/>
      <c r="RZ126" s="4"/>
      <c r="SA126" s="4"/>
      <c r="SB126" s="4"/>
      <c r="SC126" s="4"/>
      <c r="SD126" s="4"/>
      <c r="SE126" s="4"/>
      <c r="SF126" s="4"/>
      <c r="SG126" s="4"/>
      <c r="SH126" s="4"/>
      <c r="SI126" s="4"/>
      <c r="SJ126" s="4"/>
      <c r="SK126" s="4"/>
      <c r="SL126" s="4"/>
      <c r="SM126" s="4"/>
      <c r="SN126" s="4"/>
      <c r="SO126" s="4"/>
      <c r="SP126" s="4"/>
      <c r="SQ126" s="4"/>
      <c r="SR126" s="4"/>
      <c r="SS126" s="4"/>
      <c r="ST126" s="4"/>
      <c r="SU126" s="4"/>
      <c r="SV126" s="4"/>
      <c r="SW126" s="4"/>
      <c r="SX126" s="4"/>
      <c r="SY126" s="4"/>
      <c r="SZ126" s="4"/>
      <c r="TA126" s="4"/>
      <c r="TB126" s="4"/>
      <c r="TC126" s="4"/>
      <c r="TD126" s="4"/>
      <c r="TE126" s="4"/>
      <c r="TF126" s="4"/>
      <c r="TG126" s="4"/>
      <c r="TH126" s="4"/>
      <c r="TI126" s="4"/>
      <c r="TJ126" s="4"/>
      <c r="TK126" s="4"/>
      <c r="TL126" s="4"/>
      <c r="TM126" s="4"/>
      <c r="TN126" s="4"/>
      <c r="TO126" s="4"/>
      <c r="TP126" s="4"/>
      <c r="TQ126" s="4"/>
      <c r="TR126" s="4"/>
      <c r="TS126" s="4"/>
      <c r="TT126" s="4"/>
      <c r="TU126" s="4"/>
      <c r="TV126" s="4"/>
      <c r="TW126" s="4"/>
      <c r="TX126" s="4"/>
      <c r="TY126" s="4"/>
      <c r="TZ126" s="4"/>
      <c r="UA126" s="4"/>
      <c r="UB126" s="4"/>
      <c r="UC126" s="4"/>
      <c r="UD126" s="4"/>
      <c r="UE126" s="4"/>
      <c r="UF126" s="4"/>
      <c r="UG126" s="4"/>
      <c r="UH126" s="4"/>
      <c r="UI126" s="4"/>
      <c r="UJ126" s="4"/>
      <c r="UK126" s="4"/>
      <c r="UL126" s="4"/>
      <c r="UM126" s="4"/>
      <c r="UN126" s="4"/>
      <c r="UO126" s="4"/>
      <c r="UP126" s="4"/>
      <c r="UQ126" s="4"/>
      <c r="UR126" s="4"/>
      <c r="US126" s="4"/>
      <c r="UT126" s="4"/>
      <c r="UU126" s="4"/>
      <c r="UV126" s="4"/>
      <c r="UW126" s="4"/>
      <c r="UX126" s="4"/>
      <c r="UY126" s="4"/>
      <c r="UZ126" s="4"/>
      <c r="VA126" s="4"/>
      <c r="VB126" s="4"/>
      <c r="VC126" s="4"/>
      <c r="VD126" s="4"/>
      <c r="VE126" s="4"/>
      <c r="VF126" s="4"/>
      <c r="VG126" s="4"/>
      <c r="VH126" s="4"/>
      <c r="VI126" s="4"/>
      <c r="VJ126" s="4"/>
      <c r="VK126" s="4"/>
      <c r="VL126" s="4"/>
      <c r="VM126" s="4"/>
      <c r="VN126" s="4"/>
      <c r="VO126" s="4"/>
      <c r="VP126" s="4"/>
      <c r="VQ126" s="4"/>
      <c r="VR126" s="4"/>
      <c r="VS126" s="4"/>
      <c r="VT126" s="4"/>
      <c r="VU126" s="4"/>
      <c r="VV126" s="4"/>
      <c r="VW126" s="4"/>
      <c r="VX126" s="4"/>
      <c r="VY126" s="4"/>
      <c r="VZ126" s="4"/>
      <c r="WA126" s="4"/>
      <c r="WB126" s="4"/>
      <c r="WC126" s="4"/>
      <c r="WD126" s="4"/>
      <c r="WE126" s="4"/>
      <c r="WF126" s="4"/>
      <c r="WG126" s="4"/>
      <c r="WH126" s="4"/>
      <c r="WI126" s="4"/>
      <c r="WJ126" s="4"/>
      <c r="WK126" s="4"/>
      <c r="WL126" s="4"/>
      <c r="WM126" s="4"/>
      <c r="WN126" s="4"/>
      <c r="WO126" s="4"/>
      <c r="WP126" s="4"/>
      <c r="WQ126" s="4"/>
      <c r="WR126" s="4"/>
      <c r="WS126" s="4"/>
      <c r="WT126" s="4"/>
      <c r="WU126" s="4"/>
      <c r="WV126" s="4"/>
      <c r="WW126" s="4"/>
      <c r="WX126" s="4"/>
      <c r="WY126" s="4"/>
      <c r="WZ126" s="4"/>
      <c r="XA126" s="4"/>
      <c r="XB126" s="4"/>
      <c r="XC126" s="4"/>
      <c r="XD126" s="4"/>
      <c r="XE126" s="4"/>
      <c r="XF126" s="4"/>
      <c r="XG126" s="4"/>
      <c r="XH126" s="4"/>
      <c r="XI126" s="4"/>
      <c r="XJ126" s="4"/>
      <c r="XK126" s="4"/>
      <c r="XL126" s="4"/>
      <c r="XM126" s="4"/>
      <c r="XN126" s="4"/>
      <c r="XO126" s="4"/>
      <c r="XP126" s="4"/>
      <c r="XQ126" s="4"/>
      <c r="XR126" s="4"/>
      <c r="XS126" s="4"/>
      <c r="XT126" s="4"/>
      <c r="XU126" s="4"/>
      <c r="XV126" s="4"/>
      <c r="XW126" s="4"/>
      <c r="XX126" s="4"/>
      <c r="XY126" s="4"/>
      <c r="XZ126" s="4"/>
      <c r="YA126" s="4"/>
      <c r="YB126" s="4"/>
      <c r="YC126" s="4"/>
      <c r="YD126" s="4"/>
      <c r="YE126" s="4"/>
      <c r="YF126" s="4"/>
      <c r="YG126" s="4"/>
      <c r="YH126" s="4"/>
      <c r="YI126" s="4"/>
      <c r="YJ126" s="4"/>
      <c r="YK126" s="4"/>
      <c r="YL126" s="4"/>
      <c r="YM126" s="4"/>
      <c r="YN126" s="4"/>
      <c r="YO126" s="4"/>
      <c r="YP126" s="4"/>
      <c r="YQ126" s="4"/>
      <c r="YR126" s="4"/>
      <c r="YS126" s="4"/>
      <c r="YT126" s="4"/>
      <c r="YU126" s="4"/>
      <c r="YV126" s="4"/>
      <c r="YW126" s="4"/>
      <c r="YX126" s="4"/>
      <c r="YY126" s="4"/>
      <c r="YZ126" s="4"/>
      <c r="ZA126" s="4"/>
      <c r="ZB126" s="4"/>
      <c r="ZC126" s="4"/>
      <c r="ZD126" s="4"/>
      <c r="ZE126" s="4"/>
      <c r="ZF126" s="4"/>
      <c r="ZG126" s="4"/>
      <c r="ZH126" s="4"/>
      <c r="ZI126" s="4"/>
      <c r="ZJ126" s="4"/>
      <c r="ZK126" s="4"/>
      <c r="ZL126" s="4"/>
      <c r="ZM126" s="4"/>
      <c r="ZN126" s="4"/>
      <c r="ZO126" s="4"/>
      <c r="ZP126" s="4"/>
      <c r="ZQ126" s="4"/>
      <c r="ZR126" s="4"/>
      <c r="ZS126" s="4"/>
      <c r="ZT126" s="4"/>
      <c r="ZU126" s="4"/>
      <c r="ZV126" s="4"/>
      <c r="ZW126" s="4"/>
      <c r="ZX126" s="4"/>
      <c r="ZY126" s="4"/>
      <c r="ZZ126" s="4"/>
      <c r="AAA126" s="4"/>
      <c r="AAB126" s="4"/>
      <c r="AAC126" s="4"/>
      <c r="AAD126" s="4"/>
      <c r="AAE126" s="4"/>
      <c r="AAF126" s="4"/>
      <c r="AAG126" s="4"/>
      <c r="AAH126" s="4"/>
      <c r="AAI126" s="4"/>
      <c r="AAJ126" s="4"/>
      <c r="AAK126" s="4"/>
      <c r="AAL126" s="4"/>
      <c r="AAM126" s="4"/>
      <c r="AAN126" s="4"/>
      <c r="AAO126" s="4"/>
      <c r="AAP126" s="4"/>
      <c r="AAQ126" s="4"/>
      <c r="AAR126" s="4"/>
      <c r="AAS126" s="4"/>
      <c r="AAT126" s="4"/>
      <c r="AAU126" s="4"/>
      <c r="AAV126" s="4"/>
      <c r="AAW126" s="4"/>
      <c r="AAX126" s="4"/>
      <c r="AAY126" s="4"/>
      <c r="AAZ126" s="4"/>
      <c r="ABA126" s="4"/>
      <c r="ABB126" s="4"/>
      <c r="ABC126" s="4"/>
      <c r="ABD126" s="4"/>
      <c r="ABE126" s="4"/>
      <c r="ABF126" s="4"/>
      <c r="ABG126" s="4"/>
      <c r="ABH126" s="4"/>
      <c r="ABI126" s="4"/>
      <c r="ABJ126" s="4"/>
      <c r="ABK126" s="4"/>
      <c r="ABL126" s="4"/>
      <c r="ABM126" s="4"/>
      <c r="ABN126" s="4"/>
      <c r="ABO126" s="4"/>
      <c r="ABP126" s="4"/>
      <c r="ABQ126" s="4"/>
      <c r="ABR126" s="4"/>
      <c r="ABS126" s="4"/>
      <c r="ABT126" s="4"/>
      <c r="ABU126" s="4"/>
    </row>
    <row r="127" spans="1:749" s="13" customFormat="1" ht="15" customHeight="1" x14ac:dyDescent="0.2">
      <c r="A127" s="20" t="s">
        <v>678</v>
      </c>
      <c r="B127" s="21" t="s">
        <v>55</v>
      </c>
      <c r="C127" s="24" t="s">
        <v>64</v>
      </c>
      <c r="D127" s="21" t="s">
        <v>121</v>
      </c>
      <c r="E127" s="158">
        <f>IF($E$12&gt;0,2,0)</f>
        <v>0</v>
      </c>
      <c r="F127" s="194" t="s">
        <v>524</v>
      </c>
      <c r="G127" s="194">
        <v>24</v>
      </c>
      <c r="H127" s="162">
        <f>_xlfn.CEILING.MATH(G127*E127)</f>
        <v>0</v>
      </c>
      <c r="I127" s="97"/>
      <c r="J127" s="312"/>
      <c r="K127" s="14"/>
      <c r="L127" s="318"/>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c r="GK127" s="4"/>
      <c r="GL127" s="4"/>
      <c r="GM127" s="4"/>
      <c r="GN127" s="4"/>
      <c r="GO127" s="4"/>
      <c r="GP127" s="4"/>
      <c r="GQ127" s="4"/>
      <c r="GR127" s="4"/>
      <c r="GS127" s="4"/>
      <c r="GT127" s="4"/>
      <c r="GU127" s="4"/>
      <c r="GV127" s="4"/>
      <c r="GW127" s="4"/>
      <c r="GX127" s="4"/>
      <c r="GY127" s="4"/>
      <c r="GZ127" s="4"/>
      <c r="HA127" s="4"/>
      <c r="HB127" s="4"/>
      <c r="HC127" s="4"/>
      <c r="HD127" s="4"/>
      <c r="HE127" s="4"/>
      <c r="HF127" s="4"/>
      <c r="HG127" s="4"/>
      <c r="HH127" s="4"/>
      <c r="HI127" s="4"/>
      <c r="HJ127" s="4"/>
      <c r="HK127" s="4"/>
      <c r="HL127" s="4"/>
      <c r="HM127" s="4"/>
      <c r="HN127" s="4"/>
      <c r="HO127" s="4"/>
      <c r="HP127" s="4"/>
      <c r="HQ127" s="4"/>
      <c r="HR127" s="4"/>
      <c r="HS127" s="4"/>
      <c r="HT127" s="4"/>
      <c r="HU127" s="4"/>
      <c r="HV127" s="4"/>
      <c r="HW127" s="4"/>
      <c r="HX127" s="4"/>
      <c r="HY127" s="4"/>
      <c r="HZ127" s="4"/>
      <c r="IA127" s="4"/>
      <c r="IB127" s="4"/>
      <c r="IC127" s="4"/>
      <c r="ID127" s="4"/>
      <c r="IE127" s="4"/>
      <c r="IF127" s="4"/>
      <c r="IG127" s="4"/>
      <c r="IH127" s="4"/>
      <c r="II127" s="4"/>
      <c r="IJ127" s="4"/>
      <c r="IK127" s="4"/>
      <c r="IL127" s="4"/>
      <c r="IM127" s="4"/>
      <c r="IN127" s="4"/>
      <c r="IO127" s="4"/>
      <c r="IP127" s="4"/>
      <c r="IQ127" s="4"/>
      <c r="IR127" s="4"/>
      <c r="IS127" s="4"/>
      <c r="IT127" s="4"/>
      <c r="IU127" s="4"/>
      <c r="IV127" s="4"/>
      <c r="IW127" s="4"/>
      <c r="IX127" s="4"/>
      <c r="IY127" s="4"/>
      <c r="IZ127" s="4"/>
      <c r="JA127" s="4"/>
      <c r="JB127" s="4"/>
      <c r="JC127" s="4"/>
      <c r="JD127" s="4"/>
      <c r="JE127" s="4"/>
      <c r="JF127" s="4"/>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c r="KN127" s="4"/>
      <c r="KO127" s="4"/>
      <c r="KP127" s="4"/>
      <c r="KQ127" s="4"/>
      <c r="KR127" s="4"/>
      <c r="KS127" s="4"/>
      <c r="KT127" s="4"/>
      <c r="KU127" s="4"/>
      <c r="KV127" s="4"/>
      <c r="KW127" s="4"/>
      <c r="KX127" s="4"/>
      <c r="KY127" s="4"/>
      <c r="KZ127" s="4"/>
      <c r="LA127" s="4"/>
      <c r="LB127" s="4"/>
      <c r="LC127" s="4"/>
      <c r="LD127" s="4"/>
      <c r="LE127" s="4"/>
      <c r="LF127" s="4"/>
      <c r="LG127" s="4"/>
      <c r="LH127" s="4"/>
      <c r="LI127" s="4"/>
      <c r="LJ127" s="4"/>
      <c r="LK127" s="4"/>
      <c r="LL127" s="4"/>
      <c r="LM127" s="4"/>
      <c r="LN127" s="4"/>
      <c r="LO127" s="4"/>
      <c r="LP127" s="4"/>
      <c r="LQ127" s="4"/>
      <c r="LR127" s="4"/>
      <c r="LS127" s="4"/>
      <c r="LT127" s="4"/>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c r="NB127" s="4"/>
      <c r="NC127" s="4"/>
      <c r="ND127" s="4"/>
      <c r="NE127" s="4"/>
      <c r="NF127" s="4"/>
      <c r="NG127" s="4"/>
      <c r="NH127" s="4"/>
      <c r="NI127" s="4"/>
      <c r="NJ127" s="4"/>
      <c r="NK127" s="4"/>
      <c r="NL127" s="4"/>
      <c r="NM127" s="4"/>
      <c r="NN127" s="4"/>
      <c r="NO127" s="4"/>
      <c r="NP127" s="4"/>
      <c r="NQ127" s="4"/>
      <c r="NR127" s="4"/>
      <c r="NS127" s="4"/>
      <c r="NT127" s="4"/>
      <c r="NU127" s="4"/>
      <c r="NV127" s="4"/>
      <c r="NW127" s="4"/>
      <c r="NX127" s="4"/>
      <c r="NY127" s="4"/>
      <c r="NZ127" s="4"/>
      <c r="OA127" s="4"/>
      <c r="OB127" s="4"/>
      <c r="OC127" s="4"/>
      <c r="OD127" s="4"/>
      <c r="OE127" s="4"/>
      <c r="OF127" s="4"/>
      <c r="OG127" s="4"/>
      <c r="OH127" s="4"/>
      <c r="OI127" s="4"/>
      <c r="OJ127" s="4"/>
      <c r="OK127" s="4"/>
      <c r="OL127" s="4"/>
      <c r="OM127" s="4"/>
      <c r="ON127" s="4"/>
      <c r="OO127" s="4"/>
      <c r="OP127" s="4"/>
      <c r="OQ127" s="4"/>
      <c r="OR127" s="4"/>
      <c r="OS127" s="4"/>
      <c r="OT127" s="4"/>
      <c r="OU127" s="4"/>
      <c r="OV127" s="4"/>
      <c r="OW127" s="4"/>
      <c r="OX127" s="4"/>
      <c r="OY127" s="4"/>
      <c r="OZ127" s="4"/>
      <c r="PA127" s="4"/>
      <c r="PB127" s="4"/>
      <c r="PC127" s="4"/>
      <c r="PD127" s="4"/>
      <c r="PE127" s="4"/>
      <c r="PF127" s="4"/>
      <c r="PG127" s="4"/>
      <c r="PH127" s="4"/>
      <c r="PI127" s="4"/>
      <c r="PJ127" s="4"/>
      <c r="PK127" s="4"/>
      <c r="PL127" s="4"/>
      <c r="PM127" s="4"/>
      <c r="PN127" s="4"/>
      <c r="PO127" s="4"/>
      <c r="PP127" s="4"/>
      <c r="PQ127" s="4"/>
      <c r="PR127" s="4"/>
      <c r="PS127" s="4"/>
      <c r="PT127" s="4"/>
      <c r="PU127" s="4"/>
      <c r="PV127" s="4"/>
      <c r="PW127" s="4"/>
      <c r="PX127" s="4"/>
      <c r="PY127" s="4"/>
      <c r="PZ127" s="4"/>
      <c r="QA127" s="4"/>
      <c r="QB127" s="4"/>
      <c r="QC127" s="4"/>
      <c r="QD127" s="4"/>
      <c r="QE127" s="4"/>
      <c r="QF127" s="4"/>
      <c r="QG127" s="4"/>
      <c r="QH127" s="4"/>
      <c r="QI127" s="4"/>
      <c r="QJ127" s="4"/>
      <c r="QK127" s="4"/>
      <c r="QL127" s="4"/>
      <c r="QM127" s="4"/>
      <c r="QN127" s="4"/>
      <c r="QO127" s="4"/>
      <c r="QP127" s="4"/>
      <c r="QQ127" s="4"/>
      <c r="QR127" s="4"/>
      <c r="QS127" s="4"/>
      <c r="QT127" s="4"/>
      <c r="QU127" s="4"/>
      <c r="QV127" s="4"/>
      <c r="QW127" s="4"/>
      <c r="QX127" s="4"/>
      <c r="QY127" s="4"/>
      <c r="QZ127" s="4"/>
      <c r="RA127" s="4"/>
      <c r="RB127" s="4"/>
      <c r="RC127" s="4"/>
      <c r="RD127" s="4"/>
      <c r="RE127" s="4"/>
      <c r="RF127" s="4"/>
      <c r="RG127" s="4"/>
      <c r="RH127" s="4"/>
      <c r="RI127" s="4"/>
      <c r="RJ127" s="4"/>
      <c r="RK127" s="4"/>
      <c r="RL127" s="4"/>
      <c r="RM127" s="4"/>
      <c r="RN127" s="4"/>
      <c r="RO127" s="4"/>
      <c r="RP127" s="4"/>
      <c r="RQ127" s="4"/>
      <c r="RR127" s="4"/>
      <c r="RS127" s="4"/>
      <c r="RT127" s="4"/>
      <c r="RU127" s="4"/>
      <c r="RV127" s="4"/>
      <c r="RW127" s="4"/>
      <c r="RX127" s="4"/>
      <c r="RY127" s="4"/>
      <c r="RZ127" s="4"/>
      <c r="SA127" s="4"/>
      <c r="SB127" s="4"/>
      <c r="SC127" s="4"/>
      <c r="SD127" s="4"/>
      <c r="SE127" s="4"/>
      <c r="SF127" s="4"/>
      <c r="SG127" s="4"/>
      <c r="SH127" s="4"/>
      <c r="SI127" s="4"/>
      <c r="SJ127" s="4"/>
      <c r="SK127" s="4"/>
      <c r="SL127" s="4"/>
      <c r="SM127" s="4"/>
      <c r="SN127" s="4"/>
      <c r="SO127" s="4"/>
      <c r="SP127" s="4"/>
      <c r="SQ127" s="4"/>
      <c r="SR127" s="4"/>
      <c r="SS127" s="4"/>
      <c r="ST127" s="4"/>
      <c r="SU127" s="4"/>
      <c r="SV127" s="4"/>
      <c r="SW127" s="4"/>
      <c r="SX127" s="4"/>
      <c r="SY127" s="4"/>
      <c r="SZ127" s="4"/>
      <c r="TA127" s="4"/>
      <c r="TB127" s="4"/>
      <c r="TC127" s="4"/>
      <c r="TD127" s="4"/>
      <c r="TE127" s="4"/>
      <c r="TF127" s="4"/>
      <c r="TG127" s="4"/>
      <c r="TH127" s="4"/>
      <c r="TI127" s="4"/>
      <c r="TJ127" s="4"/>
      <c r="TK127" s="4"/>
      <c r="TL127" s="4"/>
      <c r="TM127" s="4"/>
      <c r="TN127" s="4"/>
      <c r="TO127" s="4"/>
      <c r="TP127" s="4"/>
      <c r="TQ127" s="4"/>
      <c r="TR127" s="4"/>
      <c r="TS127" s="4"/>
      <c r="TT127" s="4"/>
      <c r="TU127" s="4"/>
      <c r="TV127" s="4"/>
      <c r="TW127" s="4"/>
      <c r="TX127" s="4"/>
      <c r="TY127" s="4"/>
      <c r="TZ127" s="4"/>
      <c r="UA127" s="4"/>
      <c r="UB127" s="4"/>
      <c r="UC127" s="4"/>
      <c r="UD127" s="4"/>
      <c r="UE127" s="4"/>
      <c r="UF127" s="4"/>
      <c r="UG127" s="4"/>
      <c r="UH127" s="4"/>
      <c r="UI127" s="4"/>
      <c r="UJ127" s="4"/>
      <c r="UK127" s="4"/>
      <c r="UL127" s="4"/>
      <c r="UM127" s="4"/>
      <c r="UN127" s="4"/>
      <c r="UO127" s="4"/>
      <c r="UP127" s="4"/>
      <c r="UQ127" s="4"/>
      <c r="UR127" s="4"/>
      <c r="US127" s="4"/>
      <c r="UT127" s="4"/>
      <c r="UU127" s="4"/>
      <c r="UV127" s="4"/>
      <c r="UW127" s="4"/>
      <c r="UX127" s="4"/>
      <c r="UY127" s="4"/>
      <c r="UZ127" s="4"/>
      <c r="VA127" s="4"/>
      <c r="VB127" s="4"/>
      <c r="VC127" s="4"/>
      <c r="VD127" s="4"/>
      <c r="VE127" s="4"/>
      <c r="VF127" s="4"/>
      <c r="VG127" s="4"/>
      <c r="VH127" s="4"/>
      <c r="VI127" s="4"/>
      <c r="VJ127" s="4"/>
      <c r="VK127" s="4"/>
      <c r="VL127" s="4"/>
      <c r="VM127" s="4"/>
      <c r="VN127" s="4"/>
      <c r="VO127" s="4"/>
      <c r="VP127" s="4"/>
      <c r="VQ127" s="4"/>
      <c r="VR127" s="4"/>
      <c r="VS127" s="4"/>
      <c r="VT127" s="4"/>
      <c r="VU127" s="4"/>
      <c r="VV127" s="4"/>
      <c r="VW127" s="4"/>
      <c r="VX127" s="4"/>
      <c r="VY127" s="4"/>
      <c r="VZ127" s="4"/>
      <c r="WA127" s="4"/>
      <c r="WB127" s="4"/>
      <c r="WC127" s="4"/>
      <c r="WD127" s="4"/>
      <c r="WE127" s="4"/>
      <c r="WF127" s="4"/>
      <c r="WG127" s="4"/>
      <c r="WH127" s="4"/>
      <c r="WI127" s="4"/>
      <c r="WJ127" s="4"/>
      <c r="WK127" s="4"/>
      <c r="WL127" s="4"/>
      <c r="WM127" s="4"/>
      <c r="WN127" s="4"/>
      <c r="WO127" s="4"/>
      <c r="WP127" s="4"/>
      <c r="WQ127" s="4"/>
      <c r="WR127" s="4"/>
      <c r="WS127" s="4"/>
      <c r="WT127" s="4"/>
      <c r="WU127" s="4"/>
      <c r="WV127" s="4"/>
      <c r="WW127" s="4"/>
      <c r="WX127" s="4"/>
      <c r="WY127" s="4"/>
      <c r="WZ127" s="4"/>
      <c r="XA127" s="4"/>
      <c r="XB127" s="4"/>
      <c r="XC127" s="4"/>
      <c r="XD127" s="4"/>
      <c r="XE127" s="4"/>
      <c r="XF127" s="4"/>
      <c r="XG127" s="4"/>
      <c r="XH127" s="4"/>
      <c r="XI127" s="4"/>
      <c r="XJ127" s="4"/>
      <c r="XK127" s="4"/>
      <c r="XL127" s="4"/>
      <c r="XM127" s="4"/>
      <c r="XN127" s="4"/>
      <c r="XO127" s="4"/>
      <c r="XP127" s="4"/>
      <c r="XQ127" s="4"/>
      <c r="XR127" s="4"/>
      <c r="XS127" s="4"/>
      <c r="XT127" s="4"/>
      <c r="XU127" s="4"/>
      <c r="XV127" s="4"/>
      <c r="XW127" s="4"/>
      <c r="XX127" s="4"/>
      <c r="XY127" s="4"/>
      <c r="XZ127" s="4"/>
      <c r="YA127" s="4"/>
      <c r="YB127" s="4"/>
      <c r="YC127" s="4"/>
      <c r="YD127" s="4"/>
      <c r="YE127" s="4"/>
      <c r="YF127" s="4"/>
      <c r="YG127" s="4"/>
      <c r="YH127" s="4"/>
      <c r="YI127" s="4"/>
      <c r="YJ127" s="4"/>
      <c r="YK127" s="4"/>
      <c r="YL127" s="4"/>
      <c r="YM127" s="4"/>
      <c r="YN127" s="4"/>
      <c r="YO127" s="4"/>
      <c r="YP127" s="4"/>
      <c r="YQ127" s="4"/>
      <c r="YR127" s="4"/>
      <c r="YS127" s="4"/>
      <c r="YT127" s="4"/>
      <c r="YU127" s="4"/>
      <c r="YV127" s="4"/>
      <c r="YW127" s="4"/>
      <c r="YX127" s="4"/>
      <c r="YY127" s="4"/>
      <c r="YZ127" s="4"/>
      <c r="ZA127" s="4"/>
      <c r="ZB127" s="4"/>
      <c r="ZC127" s="4"/>
      <c r="ZD127" s="4"/>
      <c r="ZE127" s="4"/>
      <c r="ZF127" s="4"/>
      <c r="ZG127" s="4"/>
      <c r="ZH127" s="4"/>
      <c r="ZI127" s="4"/>
      <c r="ZJ127" s="4"/>
      <c r="ZK127" s="4"/>
      <c r="ZL127" s="4"/>
      <c r="ZM127" s="4"/>
      <c r="ZN127" s="4"/>
      <c r="ZO127" s="4"/>
      <c r="ZP127" s="4"/>
      <c r="ZQ127" s="4"/>
      <c r="ZR127" s="4"/>
      <c r="ZS127" s="4"/>
      <c r="ZT127" s="4"/>
      <c r="ZU127" s="4"/>
      <c r="ZV127" s="4"/>
      <c r="ZW127" s="4"/>
      <c r="ZX127" s="4"/>
      <c r="ZY127" s="4"/>
      <c r="ZZ127" s="4"/>
      <c r="AAA127" s="4"/>
      <c r="AAB127" s="4"/>
      <c r="AAC127" s="4"/>
      <c r="AAD127" s="4"/>
      <c r="AAE127" s="4"/>
      <c r="AAF127" s="4"/>
      <c r="AAG127" s="4"/>
      <c r="AAH127" s="4"/>
      <c r="AAI127" s="4"/>
      <c r="AAJ127" s="4"/>
      <c r="AAK127" s="4"/>
      <c r="AAL127" s="4"/>
      <c r="AAM127" s="4"/>
      <c r="AAN127" s="4"/>
      <c r="AAO127" s="4"/>
      <c r="AAP127" s="4"/>
      <c r="AAQ127" s="4"/>
      <c r="AAR127" s="4"/>
      <c r="AAS127" s="4"/>
      <c r="AAT127" s="4"/>
      <c r="AAU127" s="4"/>
      <c r="AAV127" s="4"/>
      <c r="AAW127" s="4"/>
      <c r="AAX127" s="4"/>
      <c r="AAY127" s="4"/>
      <c r="AAZ127" s="4"/>
      <c r="ABA127" s="4"/>
      <c r="ABB127" s="4"/>
      <c r="ABC127" s="4"/>
      <c r="ABD127" s="4"/>
      <c r="ABE127" s="4"/>
      <c r="ABF127" s="4"/>
      <c r="ABG127" s="4"/>
      <c r="ABH127" s="4"/>
      <c r="ABI127" s="4"/>
      <c r="ABJ127" s="4"/>
      <c r="ABK127" s="4"/>
      <c r="ABL127" s="4"/>
      <c r="ABM127" s="4"/>
      <c r="ABN127" s="4"/>
      <c r="ABO127" s="4"/>
      <c r="ABP127" s="4"/>
      <c r="ABQ127" s="4"/>
      <c r="ABR127" s="4"/>
      <c r="ABS127" s="4"/>
      <c r="ABT127" s="4"/>
      <c r="ABU127" s="4"/>
    </row>
    <row r="128" spans="1:749" s="13" customFormat="1" ht="15" customHeight="1" x14ac:dyDescent="0.2">
      <c r="A128" s="20" t="s">
        <v>679</v>
      </c>
      <c r="B128" s="21" t="s">
        <v>56</v>
      </c>
      <c r="C128" s="24" t="s">
        <v>64</v>
      </c>
      <c r="D128" s="21" t="s">
        <v>121</v>
      </c>
      <c r="E128" s="158">
        <f>IF($E$12&gt;0,1,0)</f>
        <v>0</v>
      </c>
      <c r="F128" s="194" t="s">
        <v>524</v>
      </c>
      <c r="G128" s="194">
        <v>40</v>
      </c>
      <c r="H128" s="162">
        <f>_xlfn.CEILING.MATH(G128*E128)</f>
        <v>0</v>
      </c>
      <c r="I128" s="97"/>
      <c r="J128" s="312"/>
      <c r="K128" s="14"/>
      <c r="L128" s="318"/>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c r="GK128" s="4"/>
      <c r="GL128" s="4"/>
      <c r="GM128" s="4"/>
      <c r="GN128" s="4"/>
      <c r="GO128" s="4"/>
      <c r="GP128" s="4"/>
      <c r="GQ128" s="4"/>
      <c r="GR128" s="4"/>
      <c r="GS128" s="4"/>
      <c r="GT128" s="4"/>
      <c r="GU128" s="4"/>
      <c r="GV128" s="4"/>
      <c r="GW128" s="4"/>
      <c r="GX128" s="4"/>
      <c r="GY128" s="4"/>
      <c r="GZ128" s="4"/>
      <c r="HA128" s="4"/>
      <c r="HB128" s="4"/>
      <c r="HC128" s="4"/>
      <c r="HD128" s="4"/>
      <c r="HE128" s="4"/>
      <c r="HF128" s="4"/>
      <c r="HG128" s="4"/>
      <c r="HH128" s="4"/>
      <c r="HI128" s="4"/>
      <c r="HJ128" s="4"/>
      <c r="HK128" s="4"/>
      <c r="HL128" s="4"/>
      <c r="HM128" s="4"/>
      <c r="HN128" s="4"/>
      <c r="HO128" s="4"/>
      <c r="HP128" s="4"/>
      <c r="HQ128" s="4"/>
      <c r="HR128" s="4"/>
      <c r="HS128" s="4"/>
      <c r="HT128" s="4"/>
      <c r="HU128" s="4"/>
      <c r="HV128" s="4"/>
      <c r="HW128" s="4"/>
      <c r="HX128" s="4"/>
      <c r="HY128" s="4"/>
      <c r="HZ128" s="4"/>
      <c r="IA128" s="4"/>
      <c r="IB128" s="4"/>
      <c r="IC128" s="4"/>
      <c r="ID128" s="4"/>
      <c r="IE128" s="4"/>
      <c r="IF128" s="4"/>
      <c r="IG128" s="4"/>
      <c r="IH128" s="4"/>
      <c r="II128" s="4"/>
      <c r="IJ128" s="4"/>
      <c r="IK128" s="4"/>
      <c r="IL128" s="4"/>
      <c r="IM128" s="4"/>
      <c r="IN128" s="4"/>
      <c r="IO128" s="4"/>
      <c r="IP128" s="4"/>
      <c r="IQ128" s="4"/>
      <c r="IR128" s="4"/>
      <c r="IS128" s="4"/>
      <c r="IT128" s="4"/>
      <c r="IU128" s="4"/>
      <c r="IV128" s="4"/>
      <c r="IW128" s="4"/>
      <c r="IX128" s="4"/>
      <c r="IY128" s="4"/>
      <c r="IZ128" s="4"/>
      <c r="JA128" s="4"/>
      <c r="JB128" s="4"/>
      <c r="JC128" s="4"/>
      <c r="JD128" s="4"/>
      <c r="JE128" s="4"/>
      <c r="JF128" s="4"/>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c r="KN128" s="4"/>
      <c r="KO128" s="4"/>
      <c r="KP128" s="4"/>
      <c r="KQ128" s="4"/>
      <c r="KR128" s="4"/>
      <c r="KS128" s="4"/>
      <c r="KT128" s="4"/>
      <c r="KU128" s="4"/>
      <c r="KV128" s="4"/>
      <c r="KW128" s="4"/>
      <c r="KX128" s="4"/>
      <c r="KY128" s="4"/>
      <c r="KZ128" s="4"/>
      <c r="LA128" s="4"/>
      <c r="LB128" s="4"/>
      <c r="LC128" s="4"/>
      <c r="LD128" s="4"/>
      <c r="LE128" s="4"/>
      <c r="LF128" s="4"/>
      <c r="LG128" s="4"/>
      <c r="LH128" s="4"/>
      <c r="LI128" s="4"/>
      <c r="LJ128" s="4"/>
      <c r="LK128" s="4"/>
      <c r="LL128" s="4"/>
      <c r="LM128" s="4"/>
      <c r="LN128" s="4"/>
      <c r="LO128" s="4"/>
      <c r="LP128" s="4"/>
      <c r="LQ128" s="4"/>
      <c r="LR128" s="4"/>
      <c r="LS128" s="4"/>
      <c r="LT128" s="4"/>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c r="NB128" s="4"/>
      <c r="NC128" s="4"/>
      <c r="ND128" s="4"/>
      <c r="NE128" s="4"/>
      <c r="NF128" s="4"/>
      <c r="NG128" s="4"/>
      <c r="NH128" s="4"/>
      <c r="NI128" s="4"/>
      <c r="NJ128" s="4"/>
      <c r="NK128" s="4"/>
      <c r="NL128" s="4"/>
      <c r="NM128" s="4"/>
      <c r="NN128" s="4"/>
      <c r="NO128" s="4"/>
      <c r="NP128" s="4"/>
      <c r="NQ128" s="4"/>
      <c r="NR128" s="4"/>
      <c r="NS128" s="4"/>
      <c r="NT128" s="4"/>
      <c r="NU128" s="4"/>
      <c r="NV128" s="4"/>
      <c r="NW128" s="4"/>
      <c r="NX128" s="4"/>
      <c r="NY128" s="4"/>
      <c r="NZ128" s="4"/>
      <c r="OA128" s="4"/>
      <c r="OB128" s="4"/>
      <c r="OC128" s="4"/>
      <c r="OD128" s="4"/>
      <c r="OE128" s="4"/>
      <c r="OF128" s="4"/>
      <c r="OG128" s="4"/>
      <c r="OH128" s="4"/>
      <c r="OI128" s="4"/>
      <c r="OJ128" s="4"/>
      <c r="OK128" s="4"/>
      <c r="OL128" s="4"/>
      <c r="OM128" s="4"/>
      <c r="ON128" s="4"/>
      <c r="OO128" s="4"/>
      <c r="OP128" s="4"/>
      <c r="OQ128" s="4"/>
      <c r="OR128" s="4"/>
      <c r="OS128" s="4"/>
      <c r="OT128" s="4"/>
      <c r="OU128" s="4"/>
      <c r="OV128" s="4"/>
      <c r="OW128" s="4"/>
      <c r="OX128" s="4"/>
      <c r="OY128" s="4"/>
      <c r="OZ128" s="4"/>
      <c r="PA128" s="4"/>
      <c r="PB128" s="4"/>
      <c r="PC128" s="4"/>
      <c r="PD128" s="4"/>
      <c r="PE128" s="4"/>
      <c r="PF128" s="4"/>
      <c r="PG128" s="4"/>
      <c r="PH128" s="4"/>
      <c r="PI128" s="4"/>
      <c r="PJ128" s="4"/>
      <c r="PK128" s="4"/>
      <c r="PL128" s="4"/>
      <c r="PM128" s="4"/>
      <c r="PN128" s="4"/>
      <c r="PO128" s="4"/>
      <c r="PP128" s="4"/>
      <c r="PQ128" s="4"/>
      <c r="PR128" s="4"/>
      <c r="PS128" s="4"/>
      <c r="PT128" s="4"/>
      <c r="PU128" s="4"/>
      <c r="PV128" s="4"/>
      <c r="PW128" s="4"/>
      <c r="PX128" s="4"/>
      <c r="PY128" s="4"/>
      <c r="PZ128" s="4"/>
      <c r="QA128" s="4"/>
      <c r="QB128" s="4"/>
      <c r="QC128" s="4"/>
      <c r="QD128" s="4"/>
      <c r="QE128" s="4"/>
      <c r="QF128" s="4"/>
      <c r="QG128" s="4"/>
      <c r="QH128" s="4"/>
      <c r="QI128" s="4"/>
      <c r="QJ128" s="4"/>
      <c r="QK128" s="4"/>
      <c r="QL128" s="4"/>
      <c r="QM128" s="4"/>
      <c r="QN128" s="4"/>
      <c r="QO128" s="4"/>
      <c r="QP128" s="4"/>
      <c r="QQ128" s="4"/>
      <c r="QR128" s="4"/>
      <c r="QS128" s="4"/>
      <c r="QT128" s="4"/>
      <c r="QU128" s="4"/>
      <c r="QV128" s="4"/>
      <c r="QW128" s="4"/>
      <c r="QX128" s="4"/>
      <c r="QY128" s="4"/>
      <c r="QZ128" s="4"/>
      <c r="RA128" s="4"/>
      <c r="RB128" s="4"/>
      <c r="RC128" s="4"/>
      <c r="RD128" s="4"/>
      <c r="RE128" s="4"/>
      <c r="RF128" s="4"/>
      <c r="RG128" s="4"/>
      <c r="RH128" s="4"/>
      <c r="RI128" s="4"/>
      <c r="RJ128" s="4"/>
      <c r="RK128" s="4"/>
      <c r="RL128" s="4"/>
      <c r="RM128" s="4"/>
      <c r="RN128" s="4"/>
      <c r="RO128" s="4"/>
      <c r="RP128" s="4"/>
      <c r="RQ128" s="4"/>
      <c r="RR128" s="4"/>
      <c r="RS128" s="4"/>
      <c r="RT128" s="4"/>
      <c r="RU128" s="4"/>
      <c r="RV128" s="4"/>
      <c r="RW128" s="4"/>
      <c r="RX128" s="4"/>
      <c r="RY128" s="4"/>
      <c r="RZ128" s="4"/>
      <c r="SA128" s="4"/>
      <c r="SB128" s="4"/>
      <c r="SC128" s="4"/>
      <c r="SD128" s="4"/>
      <c r="SE128" s="4"/>
      <c r="SF128" s="4"/>
      <c r="SG128" s="4"/>
      <c r="SH128" s="4"/>
      <c r="SI128" s="4"/>
      <c r="SJ128" s="4"/>
      <c r="SK128" s="4"/>
      <c r="SL128" s="4"/>
      <c r="SM128" s="4"/>
      <c r="SN128" s="4"/>
      <c r="SO128" s="4"/>
      <c r="SP128" s="4"/>
      <c r="SQ128" s="4"/>
      <c r="SR128" s="4"/>
      <c r="SS128" s="4"/>
      <c r="ST128" s="4"/>
      <c r="SU128" s="4"/>
      <c r="SV128" s="4"/>
      <c r="SW128" s="4"/>
      <c r="SX128" s="4"/>
      <c r="SY128" s="4"/>
      <c r="SZ128" s="4"/>
      <c r="TA128" s="4"/>
      <c r="TB128" s="4"/>
      <c r="TC128" s="4"/>
      <c r="TD128" s="4"/>
      <c r="TE128" s="4"/>
      <c r="TF128" s="4"/>
      <c r="TG128" s="4"/>
      <c r="TH128" s="4"/>
      <c r="TI128" s="4"/>
      <c r="TJ128" s="4"/>
      <c r="TK128" s="4"/>
      <c r="TL128" s="4"/>
      <c r="TM128" s="4"/>
      <c r="TN128" s="4"/>
      <c r="TO128" s="4"/>
      <c r="TP128" s="4"/>
      <c r="TQ128" s="4"/>
      <c r="TR128" s="4"/>
      <c r="TS128" s="4"/>
      <c r="TT128" s="4"/>
      <c r="TU128" s="4"/>
      <c r="TV128" s="4"/>
      <c r="TW128" s="4"/>
      <c r="TX128" s="4"/>
      <c r="TY128" s="4"/>
      <c r="TZ128" s="4"/>
      <c r="UA128" s="4"/>
      <c r="UB128" s="4"/>
      <c r="UC128" s="4"/>
      <c r="UD128" s="4"/>
      <c r="UE128" s="4"/>
      <c r="UF128" s="4"/>
      <c r="UG128" s="4"/>
      <c r="UH128" s="4"/>
      <c r="UI128" s="4"/>
      <c r="UJ128" s="4"/>
      <c r="UK128" s="4"/>
      <c r="UL128" s="4"/>
      <c r="UM128" s="4"/>
      <c r="UN128" s="4"/>
      <c r="UO128" s="4"/>
      <c r="UP128" s="4"/>
      <c r="UQ128" s="4"/>
      <c r="UR128" s="4"/>
      <c r="US128" s="4"/>
      <c r="UT128" s="4"/>
      <c r="UU128" s="4"/>
      <c r="UV128" s="4"/>
      <c r="UW128" s="4"/>
      <c r="UX128" s="4"/>
      <c r="UY128" s="4"/>
      <c r="UZ128" s="4"/>
      <c r="VA128" s="4"/>
      <c r="VB128" s="4"/>
      <c r="VC128" s="4"/>
      <c r="VD128" s="4"/>
      <c r="VE128" s="4"/>
      <c r="VF128" s="4"/>
      <c r="VG128" s="4"/>
      <c r="VH128" s="4"/>
      <c r="VI128" s="4"/>
      <c r="VJ128" s="4"/>
      <c r="VK128" s="4"/>
      <c r="VL128" s="4"/>
      <c r="VM128" s="4"/>
      <c r="VN128" s="4"/>
      <c r="VO128" s="4"/>
      <c r="VP128" s="4"/>
      <c r="VQ128" s="4"/>
      <c r="VR128" s="4"/>
      <c r="VS128" s="4"/>
      <c r="VT128" s="4"/>
      <c r="VU128" s="4"/>
      <c r="VV128" s="4"/>
      <c r="VW128" s="4"/>
      <c r="VX128" s="4"/>
      <c r="VY128" s="4"/>
      <c r="VZ128" s="4"/>
      <c r="WA128" s="4"/>
      <c r="WB128" s="4"/>
      <c r="WC128" s="4"/>
      <c r="WD128" s="4"/>
      <c r="WE128" s="4"/>
      <c r="WF128" s="4"/>
      <c r="WG128" s="4"/>
      <c r="WH128" s="4"/>
      <c r="WI128" s="4"/>
      <c r="WJ128" s="4"/>
      <c r="WK128" s="4"/>
      <c r="WL128" s="4"/>
      <c r="WM128" s="4"/>
      <c r="WN128" s="4"/>
      <c r="WO128" s="4"/>
      <c r="WP128" s="4"/>
      <c r="WQ128" s="4"/>
      <c r="WR128" s="4"/>
      <c r="WS128" s="4"/>
      <c r="WT128" s="4"/>
      <c r="WU128" s="4"/>
      <c r="WV128" s="4"/>
      <c r="WW128" s="4"/>
      <c r="WX128" s="4"/>
      <c r="WY128" s="4"/>
      <c r="WZ128" s="4"/>
      <c r="XA128" s="4"/>
      <c r="XB128" s="4"/>
      <c r="XC128" s="4"/>
      <c r="XD128" s="4"/>
      <c r="XE128" s="4"/>
      <c r="XF128" s="4"/>
      <c r="XG128" s="4"/>
      <c r="XH128" s="4"/>
      <c r="XI128" s="4"/>
      <c r="XJ128" s="4"/>
      <c r="XK128" s="4"/>
      <c r="XL128" s="4"/>
      <c r="XM128" s="4"/>
      <c r="XN128" s="4"/>
      <c r="XO128" s="4"/>
      <c r="XP128" s="4"/>
      <c r="XQ128" s="4"/>
      <c r="XR128" s="4"/>
      <c r="XS128" s="4"/>
      <c r="XT128" s="4"/>
      <c r="XU128" s="4"/>
      <c r="XV128" s="4"/>
      <c r="XW128" s="4"/>
      <c r="XX128" s="4"/>
      <c r="XY128" s="4"/>
      <c r="XZ128" s="4"/>
      <c r="YA128" s="4"/>
      <c r="YB128" s="4"/>
      <c r="YC128" s="4"/>
      <c r="YD128" s="4"/>
      <c r="YE128" s="4"/>
      <c r="YF128" s="4"/>
      <c r="YG128" s="4"/>
      <c r="YH128" s="4"/>
      <c r="YI128" s="4"/>
      <c r="YJ128" s="4"/>
      <c r="YK128" s="4"/>
      <c r="YL128" s="4"/>
      <c r="YM128" s="4"/>
      <c r="YN128" s="4"/>
      <c r="YO128" s="4"/>
      <c r="YP128" s="4"/>
      <c r="YQ128" s="4"/>
      <c r="YR128" s="4"/>
      <c r="YS128" s="4"/>
      <c r="YT128" s="4"/>
      <c r="YU128" s="4"/>
      <c r="YV128" s="4"/>
      <c r="YW128" s="4"/>
      <c r="YX128" s="4"/>
      <c r="YY128" s="4"/>
      <c r="YZ128" s="4"/>
      <c r="ZA128" s="4"/>
      <c r="ZB128" s="4"/>
      <c r="ZC128" s="4"/>
      <c r="ZD128" s="4"/>
      <c r="ZE128" s="4"/>
      <c r="ZF128" s="4"/>
      <c r="ZG128" s="4"/>
      <c r="ZH128" s="4"/>
      <c r="ZI128" s="4"/>
      <c r="ZJ128" s="4"/>
      <c r="ZK128" s="4"/>
      <c r="ZL128" s="4"/>
      <c r="ZM128" s="4"/>
      <c r="ZN128" s="4"/>
      <c r="ZO128" s="4"/>
      <c r="ZP128" s="4"/>
      <c r="ZQ128" s="4"/>
      <c r="ZR128" s="4"/>
      <c r="ZS128" s="4"/>
      <c r="ZT128" s="4"/>
      <c r="ZU128" s="4"/>
      <c r="ZV128" s="4"/>
      <c r="ZW128" s="4"/>
      <c r="ZX128" s="4"/>
      <c r="ZY128" s="4"/>
      <c r="ZZ128" s="4"/>
      <c r="AAA128" s="4"/>
      <c r="AAB128" s="4"/>
      <c r="AAC128" s="4"/>
      <c r="AAD128" s="4"/>
      <c r="AAE128" s="4"/>
      <c r="AAF128" s="4"/>
      <c r="AAG128" s="4"/>
      <c r="AAH128" s="4"/>
      <c r="AAI128" s="4"/>
      <c r="AAJ128" s="4"/>
      <c r="AAK128" s="4"/>
      <c r="AAL128" s="4"/>
      <c r="AAM128" s="4"/>
      <c r="AAN128" s="4"/>
      <c r="AAO128" s="4"/>
      <c r="AAP128" s="4"/>
      <c r="AAQ128" s="4"/>
      <c r="AAR128" s="4"/>
      <c r="AAS128" s="4"/>
      <c r="AAT128" s="4"/>
      <c r="AAU128" s="4"/>
      <c r="AAV128" s="4"/>
      <c r="AAW128" s="4"/>
      <c r="AAX128" s="4"/>
      <c r="AAY128" s="4"/>
      <c r="AAZ128" s="4"/>
      <c r="ABA128" s="4"/>
      <c r="ABB128" s="4"/>
      <c r="ABC128" s="4"/>
      <c r="ABD128" s="4"/>
      <c r="ABE128" s="4"/>
      <c r="ABF128" s="4"/>
      <c r="ABG128" s="4"/>
      <c r="ABH128" s="4"/>
      <c r="ABI128" s="4"/>
      <c r="ABJ128" s="4"/>
      <c r="ABK128" s="4"/>
      <c r="ABL128" s="4"/>
      <c r="ABM128" s="4"/>
      <c r="ABN128" s="4"/>
      <c r="ABO128" s="4"/>
      <c r="ABP128" s="4"/>
      <c r="ABQ128" s="4"/>
      <c r="ABR128" s="4"/>
      <c r="ABS128" s="4"/>
      <c r="ABT128" s="4"/>
      <c r="ABU128" s="4"/>
    </row>
    <row r="129" spans="1:749" s="13" customFormat="1" ht="15" customHeight="1" x14ac:dyDescent="0.2">
      <c r="A129" s="20" t="s">
        <v>680</v>
      </c>
      <c r="B129" s="21" t="s">
        <v>905</v>
      </c>
      <c r="C129" s="24" t="s">
        <v>64</v>
      </c>
      <c r="D129" s="21" t="s">
        <v>121</v>
      </c>
      <c r="E129" s="158">
        <f>IF($E$12&gt;0,1,0)</f>
        <v>0</v>
      </c>
      <c r="F129" s="194" t="s">
        <v>524</v>
      </c>
      <c r="G129" s="194">
        <v>40</v>
      </c>
      <c r="H129" s="162">
        <f>_xlfn.CEILING.MATH(G129*E129)</f>
        <v>0</v>
      </c>
      <c r="I129" s="97"/>
      <c r="J129" s="312"/>
      <c r="K129" s="14"/>
      <c r="L129" s="318"/>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c r="GK129" s="4"/>
      <c r="GL129" s="4"/>
      <c r="GM129" s="4"/>
      <c r="GN129" s="4"/>
      <c r="GO129" s="4"/>
      <c r="GP129" s="4"/>
      <c r="GQ129" s="4"/>
      <c r="GR129" s="4"/>
      <c r="GS129" s="4"/>
      <c r="GT129" s="4"/>
      <c r="GU129" s="4"/>
      <c r="GV129" s="4"/>
      <c r="GW129" s="4"/>
      <c r="GX129" s="4"/>
      <c r="GY129" s="4"/>
      <c r="GZ129" s="4"/>
      <c r="HA129" s="4"/>
      <c r="HB129" s="4"/>
      <c r="HC129" s="4"/>
      <c r="HD129" s="4"/>
      <c r="HE129" s="4"/>
      <c r="HF129" s="4"/>
      <c r="HG129" s="4"/>
      <c r="HH129" s="4"/>
      <c r="HI129" s="4"/>
      <c r="HJ129" s="4"/>
      <c r="HK129" s="4"/>
      <c r="HL129" s="4"/>
      <c r="HM129" s="4"/>
      <c r="HN129" s="4"/>
      <c r="HO129" s="4"/>
      <c r="HP129" s="4"/>
      <c r="HQ129" s="4"/>
      <c r="HR129" s="4"/>
      <c r="HS129" s="4"/>
      <c r="HT129" s="4"/>
      <c r="HU129" s="4"/>
      <c r="HV129" s="4"/>
      <c r="HW129" s="4"/>
      <c r="HX129" s="4"/>
      <c r="HY129" s="4"/>
      <c r="HZ129" s="4"/>
      <c r="IA129" s="4"/>
      <c r="IB129" s="4"/>
      <c r="IC129" s="4"/>
      <c r="ID129" s="4"/>
      <c r="IE129" s="4"/>
      <c r="IF129" s="4"/>
      <c r="IG129" s="4"/>
      <c r="IH129" s="4"/>
      <c r="II129" s="4"/>
      <c r="IJ129" s="4"/>
      <c r="IK129" s="4"/>
      <c r="IL129" s="4"/>
      <c r="IM129" s="4"/>
      <c r="IN129" s="4"/>
      <c r="IO129" s="4"/>
      <c r="IP129" s="4"/>
      <c r="IQ129" s="4"/>
      <c r="IR129" s="4"/>
      <c r="IS129" s="4"/>
      <c r="IT129" s="4"/>
      <c r="IU129" s="4"/>
      <c r="IV129" s="4"/>
      <c r="IW129" s="4"/>
      <c r="IX129" s="4"/>
      <c r="IY129" s="4"/>
      <c r="IZ129" s="4"/>
      <c r="JA129" s="4"/>
      <c r="JB129" s="4"/>
      <c r="JC129" s="4"/>
      <c r="JD129" s="4"/>
      <c r="JE129" s="4"/>
      <c r="JF129" s="4"/>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c r="KN129" s="4"/>
      <c r="KO129" s="4"/>
      <c r="KP129" s="4"/>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c r="LT129" s="4"/>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c r="NB129" s="4"/>
      <c r="NC129" s="4"/>
      <c r="ND129" s="4"/>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c r="OH129" s="4"/>
      <c r="OI129" s="4"/>
      <c r="OJ129" s="4"/>
      <c r="OK129" s="4"/>
      <c r="OL129" s="4"/>
      <c r="OM129" s="4"/>
      <c r="ON129" s="4"/>
      <c r="OO129" s="4"/>
      <c r="OP129" s="4"/>
      <c r="OQ129" s="4"/>
      <c r="OR129" s="4"/>
      <c r="OS129" s="4"/>
      <c r="OT129" s="4"/>
      <c r="OU129" s="4"/>
      <c r="OV129" s="4"/>
      <c r="OW129" s="4"/>
      <c r="OX129" s="4"/>
      <c r="OY129" s="4"/>
      <c r="OZ129" s="4"/>
      <c r="PA129" s="4"/>
      <c r="PB129" s="4"/>
      <c r="PC129" s="4"/>
      <c r="PD129" s="4"/>
      <c r="PE129" s="4"/>
      <c r="PF129" s="4"/>
      <c r="PG129" s="4"/>
      <c r="PH129" s="4"/>
      <c r="PI129" s="4"/>
      <c r="PJ129" s="4"/>
      <c r="PK129" s="4"/>
      <c r="PL129" s="4"/>
      <c r="PM129" s="4"/>
      <c r="PN129" s="4"/>
      <c r="PO129" s="4"/>
      <c r="PP129" s="4"/>
      <c r="PQ129" s="4"/>
      <c r="PR129" s="4"/>
      <c r="PS129" s="4"/>
      <c r="PT129" s="4"/>
      <c r="PU129" s="4"/>
      <c r="PV129" s="4"/>
      <c r="PW129" s="4"/>
      <c r="PX129" s="4"/>
      <c r="PY129" s="4"/>
      <c r="PZ129" s="4"/>
      <c r="QA129" s="4"/>
      <c r="QB129" s="4"/>
      <c r="QC129" s="4"/>
      <c r="QD129" s="4"/>
      <c r="QE129" s="4"/>
      <c r="QF129" s="4"/>
      <c r="QG129" s="4"/>
      <c r="QH129" s="4"/>
      <c r="QI129" s="4"/>
      <c r="QJ129" s="4"/>
      <c r="QK129" s="4"/>
      <c r="QL129" s="4"/>
      <c r="QM129" s="4"/>
      <c r="QN129" s="4"/>
      <c r="QO129" s="4"/>
      <c r="QP129" s="4"/>
      <c r="QQ129" s="4"/>
      <c r="QR129" s="4"/>
      <c r="QS129" s="4"/>
      <c r="QT129" s="4"/>
      <c r="QU129" s="4"/>
      <c r="QV129" s="4"/>
      <c r="QW129" s="4"/>
      <c r="QX129" s="4"/>
      <c r="QY129" s="4"/>
      <c r="QZ129" s="4"/>
      <c r="RA129" s="4"/>
      <c r="RB129" s="4"/>
      <c r="RC129" s="4"/>
      <c r="RD129" s="4"/>
      <c r="RE129" s="4"/>
      <c r="RF129" s="4"/>
      <c r="RG129" s="4"/>
      <c r="RH129" s="4"/>
      <c r="RI129" s="4"/>
      <c r="RJ129" s="4"/>
      <c r="RK129" s="4"/>
      <c r="RL129" s="4"/>
      <c r="RM129" s="4"/>
      <c r="RN129" s="4"/>
      <c r="RO129" s="4"/>
      <c r="RP129" s="4"/>
      <c r="RQ129" s="4"/>
      <c r="RR129" s="4"/>
      <c r="RS129" s="4"/>
      <c r="RT129" s="4"/>
      <c r="RU129" s="4"/>
      <c r="RV129" s="4"/>
      <c r="RW129" s="4"/>
      <c r="RX129" s="4"/>
      <c r="RY129" s="4"/>
      <c r="RZ129" s="4"/>
      <c r="SA129" s="4"/>
      <c r="SB129" s="4"/>
      <c r="SC129" s="4"/>
      <c r="SD129" s="4"/>
      <c r="SE129" s="4"/>
      <c r="SF129" s="4"/>
      <c r="SG129" s="4"/>
      <c r="SH129" s="4"/>
      <c r="SI129" s="4"/>
      <c r="SJ129" s="4"/>
      <c r="SK129" s="4"/>
      <c r="SL129" s="4"/>
      <c r="SM129" s="4"/>
      <c r="SN129" s="4"/>
      <c r="SO129" s="4"/>
      <c r="SP129" s="4"/>
      <c r="SQ129" s="4"/>
      <c r="SR129" s="4"/>
      <c r="SS129" s="4"/>
      <c r="ST129" s="4"/>
      <c r="SU129" s="4"/>
      <c r="SV129" s="4"/>
      <c r="SW129" s="4"/>
      <c r="SX129" s="4"/>
      <c r="SY129" s="4"/>
      <c r="SZ129" s="4"/>
      <c r="TA129" s="4"/>
      <c r="TB129" s="4"/>
      <c r="TC129" s="4"/>
      <c r="TD129" s="4"/>
      <c r="TE129" s="4"/>
      <c r="TF129" s="4"/>
      <c r="TG129" s="4"/>
      <c r="TH129" s="4"/>
      <c r="TI129" s="4"/>
      <c r="TJ129" s="4"/>
      <c r="TK129" s="4"/>
      <c r="TL129" s="4"/>
      <c r="TM129" s="4"/>
      <c r="TN129" s="4"/>
      <c r="TO129" s="4"/>
      <c r="TP129" s="4"/>
      <c r="TQ129" s="4"/>
      <c r="TR129" s="4"/>
      <c r="TS129" s="4"/>
      <c r="TT129" s="4"/>
      <c r="TU129" s="4"/>
      <c r="TV129" s="4"/>
      <c r="TW129" s="4"/>
      <c r="TX129" s="4"/>
      <c r="TY129" s="4"/>
      <c r="TZ129" s="4"/>
      <c r="UA129" s="4"/>
      <c r="UB129" s="4"/>
      <c r="UC129" s="4"/>
      <c r="UD129" s="4"/>
      <c r="UE129" s="4"/>
      <c r="UF129" s="4"/>
      <c r="UG129" s="4"/>
      <c r="UH129" s="4"/>
      <c r="UI129" s="4"/>
      <c r="UJ129" s="4"/>
      <c r="UK129" s="4"/>
      <c r="UL129" s="4"/>
      <c r="UM129" s="4"/>
      <c r="UN129" s="4"/>
      <c r="UO129" s="4"/>
      <c r="UP129" s="4"/>
      <c r="UQ129" s="4"/>
      <c r="UR129" s="4"/>
      <c r="US129" s="4"/>
      <c r="UT129" s="4"/>
      <c r="UU129" s="4"/>
      <c r="UV129" s="4"/>
      <c r="UW129" s="4"/>
      <c r="UX129" s="4"/>
      <c r="UY129" s="4"/>
      <c r="UZ129" s="4"/>
      <c r="VA129" s="4"/>
      <c r="VB129" s="4"/>
      <c r="VC129" s="4"/>
      <c r="VD129" s="4"/>
      <c r="VE129" s="4"/>
      <c r="VF129" s="4"/>
      <c r="VG129" s="4"/>
      <c r="VH129" s="4"/>
      <c r="VI129" s="4"/>
      <c r="VJ129" s="4"/>
      <c r="VK129" s="4"/>
      <c r="VL129" s="4"/>
      <c r="VM129" s="4"/>
      <c r="VN129" s="4"/>
      <c r="VO129" s="4"/>
      <c r="VP129" s="4"/>
      <c r="VQ129" s="4"/>
      <c r="VR129" s="4"/>
      <c r="VS129" s="4"/>
      <c r="VT129" s="4"/>
      <c r="VU129" s="4"/>
      <c r="VV129" s="4"/>
      <c r="VW129" s="4"/>
      <c r="VX129" s="4"/>
      <c r="VY129" s="4"/>
      <c r="VZ129" s="4"/>
      <c r="WA129" s="4"/>
      <c r="WB129" s="4"/>
      <c r="WC129" s="4"/>
      <c r="WD129" s="4"/>
      <c r="WE129" s="4"/>
      <c r="WF129" s="4"/>
      <c r="WG129" s="4"/>
      <c r="WH129" s="4"/>
      <c r="WI129" s="4"/>
      <c r="WJ129" s="4"/>
      <c r="WK129" s="4"/>
      <c r="WL129" s="4"/>
      <c r="WM129" s="4"/>
      <c r="WN129" s="4"/>
      <c r="WO129" s="4"/>
      <c r="WP129" s="4"/>
      <c r="WQ129" s="4"/>
      <c r="WR129" s="4"/>
      <c r="WS129" s="4"/>
      <c r="WT129" s="4"/>
      <c r="WU129" s="4"/>
      <c r="WV129" s="4"/>
      <c r="WW129" s="4"/>
      <c r="WX129" s="4"/>
      <c r="WY129" s="4"/>
      <c r="WZ129" s="4"/>
      <c r="XA129" s="4"/>
      <c r="XB129" s="4"/>
      <c r="XC129" s="4"/>
      <c r="XD129" s="4"/>
      <c r="XE129" s="4"/>
      <c r="XF129" s="4"/>
      <c r="XG129" s="4"/>
      <c r="XH129" s="4"/>
      <c r="XI129" s="4"/>
      <c r="XJ129" s="4"/>
      <c r="XK129" s="4"/>
      <c r="XL129" s="4"/>
      <c r="XM129" s="4"/>
      <c r="XN129" s="4"/>
      <c r="XO129" s="4"/>
      <c r="XP129" s="4"/>
      <c r="XQ129" s="4"/>
      <c r="XR129" s="4"/>
      <c r="XS129" s="4"/>
      <c r="XT129" s="4"/>
      <c r="XU129" s="4"/>
      <c r="XV129" s="4"/>
      <c r="XW129" s="4"/>
      <c r="XX129" s="4"/>
      <c r="XY129" s="4"/>
      <c r="XZ129" s="4"/>
      <c r="YA129" s="4"/>
      <c r="YB129" s="4"/>
      <c r="YC129" s="4"/>
      <c r="YD129" s="4"/>
      <c r="YE129" s="4"/>
      <c r="YF129" s="4"/>
      <c r="YG129" s="4"/>
      <c r="YH129" s="4"/>
      <c r="YI129" s="4"/>
      <c r="YJ129" s="4"/>
      <c r="YK129" s="4"/>
      <c r="YL129" s="4"/>
      <c r="YM129" s="4"/>
      <c r="YN129" s="4"/>
      <c r="YO129" s="4"/>
      <c r="YP129" s="4"/>
      <c r="YQ129" s="4"/>
      <c r="YR129" s="4"/>
      <c r="YS129" s="4"/>
      <c r="YT129" s="4"/>
      <c r="YU129" s="4"/>
      <c r="YV129" s="4"/>
      <c r="YW129" s="4"/>
      <c r="YX129" s="4"/>
      <c r="YY129" s="4"/>
      <c r="YZ129" s="4"/>
      <c r="ZA129" s="4"/>
      <c r="ZB129" s="4"/>
      <c r="ZC129" s="4"/>
      <c r="ZD129" s="4"/>
      <c r="ZE129" s="4"/>
      <c r="ZF129" s="4"/>
      <c r="ZG129" s="4"/>
      <c r="ZH129" s="4"/>
      <c r="ZI129" s="4"/>
      <c r="ZJ129" s="4"/>
      <c r="ZK129" s="4"/>
      <c r="ZL129" s="4"/>
      <c r="ZM129" s="4"/>
      <c r="ZN129" s="4"/>
      <c r="ZO129" s="4"/>
      <c r="ZP129" s="4"/>
      <c r="ZQ129" s="4"/>
      <c r="ZR129" s="4"/>
      <c r="ZS129" s="4"/>
      <c r="ZT129" s="4"/>
      <c r="ZU129" s="4"/>
      <c r="ZV129" s="4"/>
      <c r="ZW129" s="4"/>
      <c r="ZX129" s="4"/>
      <c r="ZY129" s="4"/>
      <c r="ZZ129" s="4"/>
      <c r="AAA129" s="4"/>
      <c r="AAB129" s="4"/>
      <c r="AAC129" s="4"/>
      <c r="AAD129" s="4"/>
      <c r="AAE129" s="4"/>
      <c r="AAF129" s="4"/>
      <c r="AAG129" s="4"/>
      <c r="AAH129" s="4"/>
      <c r="AAI129" s="4"/>
      <c r="AAJ129" s="4"/>
      <c r="AAK129" s="4"/>
      <c r="AAL129" s="4"/>
      <c r="AAM129" s="4"/>
      <c r="AAN129" s="4"/>
      <c r="AAO129" s="4"/>
      <c r="AAP129" s="4"/>
      <c r="AAQ129" s="4"/>
      <c r="AAR129" s="4"/>
      <c r="AAS129" s="4"/>
      <c r="AAT129" s="4"/>
      <c r="AAU129" s="4"/>
      <c r="AAV129" s="4"/>
      <c r="AAW129" s="4"/>
      <c r="AAX129" s="4"/>
      <c r="AAY129" s="4"/>
      <c r="AAZ129" s="4"/>
      <c r="ABA129" s="4"/>
      <c r="ABB129" s="4"/>
      <c r="ABC129" s="4"/>
      <c r="ABD129" s="4"/>
      <c r="ABE129" s="4"/>
      <c r="ABF129" s="4"/>
      <c r="ABG129" s="4"/>
      <c r="ABH129" s="4"/>
      <c r="ABI129" s="4"/>
      <c r="ABJ129" s="4"/>
      <c r="ABK129" s="4"/>
      <c r="ABL129" s="4"/>
      <c r="ABM129" s="4"/>
      <c r="ABN129" s="4"/>
      <c r="ABO129" s="4"/>
      <c r="ABP129" s="4"/>
      <c r="ABQ129" s="4"/>
      <c r="ABR129" s="4"/>
      <c r="ABS129" s="4"/>
      <c r="ABT129" s="4"/>
      <c r="ABU129" s="4"/>
    </row>
    <row r="130" spans="1:749" s="13" customFormat="1" ht="15" customHeight="1" x14ac:dyDescent="0.2">
      <c r="A130" s="20" t="s">
        <v>681</v>
      </c>
      <c r="B130" s="21" t="s">
        <v>906</v>
      </c>
      <c r="C130" s="24" t="s">
        <v>64</v>
      </c>
      <c r="D130" s="21" t="s">
        <v>121</v>
      </c>
      <c r="E130" s="158">
        <f>IF($E$12&gt;0,1,0)</f>
        <v>0</v>
      </c>
      <c r="F130" s="194" t="s">
        <v>524</v>
      </c>
      <c r="G130" s="194">
        <v>10</v>
      </c>
      <c r="H130" s="162">
        <f>_xlfn.CEILING.MATH(G130*E130)</f>
        <v>0</v>
      </c>
      <c r="I130" s="97"/>
      <c r="J130" s="312"/>
      <c r="K130" s="14"/>
      <c r="L130" s="318"/>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c r="GK130" s="4"/>
      <c r="GL130" s="4"/>
      <c r="GM130" s="4"/>
      <c r="GN130" s="4"/>
      <c r="GO130" s="4"/>
      <c r="GP130" s="4"/>
      <c r="GQ130" s="4"/>
      <c r="GR130" s="4"/>
      <c r="GS130" s="4"/>
      <c r="GT130" s="4"/>
      <c r="GU130" s="4"/>
      <c r="GV130" s="4"/>
      <c r="GW130" s="4"/>
      <c r="GX130" s="4"/>
      <c r="GY130" s="4"/>
      <c r="GZ130" s="4"/>
      <c r="HA130" s="4"/>
      <c r="HB130" s="4"/>
      <c r="HC130" s="4"/>
      <c r="HD130" s="4"/>
      <c r="HE130" s="4"/>
      <c r="HF130" s="4"/>
      <c r="HG130" s="4"/>
      <c r="HH130" s="4"/>
      <c r="HI130" s="4"/>
      <c r="HJ130" s="4"/>
      <c r="HK130" s="4"/>
      <c r="HL130" s="4"/>
      <c r="HM130" s="4"/>
      <c r="HN130" s="4"/>
      <c r="HO130" s="4"/>
      <c r="HP130" s="4"/>
      <c r="HQ130" s="4"/>
      <c r="HR130" s="4"/>
      <c r="HS130" s="4"/>
      <c r="HT130" s="4"/>
      <c r="HU130" s="4"/>
      <c r="HV130" s="4"/>
      <c r="HW130" s="4"/>
      <c r="HX130" s="4"/>
      <c r="HY130" s="4"/>
      <c r="HZ130" s="4"/>
      <c r="IA130" s="4"/>
      <c r="IB130" s="4"/>
      <c r="IC130" s="4"/>
      <c r="ID130" s="4"/>
      <c r="IE130" s="4"/>
      <c r="IF130" s="4"/>
      <c r="IG130" s="4"/>
      <c r="IH130" s="4"/>
      <c r="II130" s="4"/>
      <c r="IJ130" s="4"/>
      <c r="IK130" s="4"/>
      <c r="IL130" s="4"/>
      <c r="IM130" s="4"/>
      <c r="IN130" s="4"/>
      <c r="IO130" s="4"/>
      <c r="IP130" s="4"/>
      <c r="IQ130" s="4"/>
      <c r="IR130" s="4"/>
      <c r="IS130" s="4"/>
      <c r="IT130" s="4"/>
      <c r="IU130" s="4"/>
      <c r="IV130" s="4"/>
      <c r="IW130" s="4"/>
      <c r="IX130" s="4"/>
      <c r="IY130" s="4"/>
      <c r="IZ130" s="4"/>
      <c r="JA130" s="4"/>
      <c r="JB130" s="4"/>
      <c r="JC130" s="4"/>
      <c r="JD130" s="4"/>
      <c r="JE130" s="4"/>
      <c r="JF130" s="4"/>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c r="KN130" s="4"/>
      <c r="KO130" s="4"/>
      <c r="KP130" s="4"/>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c r="LT130" s="4"/>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c r="NB130" s="4"/>
      <c r="NC130" s="4"/>
      <c r="ND130" s="4"/>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c r="OH130" s="4"/>
      <c r="OI130" s="4"/>
      <c r="OJ130" s="4"/>
      <c r="OK130" s="4"/>
      <c r="OL130" s="4"/>
      <c r="OM130" s="4"/>
      <c r="ON130" s="4"/>
      <c r="OO130" s="4"/>
      <c r="OP130" s="4"/>
      <c r="OQ130" s="4"/>
      <c r="OR130" s="4"/>
      <c r="OS130" s="4"/>
      <c r="OT130" s="4"/>
      <c r="OU130" s="4"/>
      <c r="OV130" s="4"/>
      <c r="OW130" s="4"/>
      <c r="OX130" s="4"/>
      <c r="OY130" s="4"/>
      <c r="OZ130" s="4"/>
      <c r="PA130" s="4"/>
      <c r="PB130" s="4"/>
      <c r="PC130" s="4"/>
      <c r="PD130" s="4"/>
      <c r="PE130" s="4"/>
      <c r="PF130" s="4"/>
      <c r="PG130" s="4"/>
      <c r="PH130" s="4"/>
      <c r="PI130" s="4"/>
      <c r="PJ130" s="4"/>
      <c r="PK130" s="4"/>
      <c r="PL130" s="4"/>
      <c r="PM130" s="4"/>
      <c r="PN130" s="4"/>
      <c r="PO130" s="4"/>
      <c r="PP130" s="4"/>
      <c r="PQ130" s="4"/>
      <c r="PR130" s="4"/>
      <c r="PS130" s="4"/>
      <c r="PT130" s="4"/>
      <c r="PU130" s="4"/>
      <c r="PV130" s="4"/>
      <c r="PW130" s="4"/>
      <c r="PX130" s="4"/>
      <c r="PY130" s="4"/>
      <c r="PZ130" s="4"/>
      <c r="QA130" s="4"/>
      <c r="QB130" s="4"/>
      <c r="QC130" s="4"/>
      <c r="QD130" s="4"/>
      <c r="QE130" s="4"/>
      <c r="QF130" s="4"/>
      <c r="QG130" s="4"/>
      <c r="QH130" s="4"/>
      <c r="QI130" s="4"/>
      <c r="QJ130" s="4"/>
      <c r="QK130" s="4"/>
      <c r="QL130" s="4"/>
      <c r="QM130" s="4"/>
      <c r="QN130" s="4"/>
      <c r="QO130" s="4"/>
      <c r="QP130" s="4"/>
      <c r="QQ130" s="4"/>
      <c r="QR130" s="4"/>
      <c r="QS130" s="4"/>
      <c r="QT130" s="4"/>
      <c r="QU130" s="4"/>
      <c r="QV130" s="4"/>
      <c r="QW130" s="4"/>
      <c r="QX130" s="4"/>
      <c r="QY130" s="4"/>
      <c r="QZ130" s="4"/>
      <c r="RA130" s="4"/>
      <c r="RB130" s="4"/>
      <c r="RC130" s="4"/>
      <c r="RD130" s="4"/>
      <c r="RE130" s="4"/>
      <c r="RF130" s="4"/>
      <c r="RG130" s="4"/>
      <c r="RH130" s="4"/>
      <c r="RI130" s="4"/>
      <c r="RJ130" s="4"/>
      <c r="RK130" s="4"/>
      <c r="RL130" s="4"/>
      <c r="RM130" s="4"/>
      <c r="RN130" s="4"/>
      <c r="RO130" s="4"/>
      <c r="RP130" s="4"/>
      <c r="RQ130" s="4"/>
      <c r="RR130" s="4"/>
      <c r="RS130" s="4"/>
      <c r="RT130" s="4"/>
      <c r="RU130" s="4"/>
      <c r="RV130" s="4"/>
      <c r="RW130" s="4"/>
      <c r="RX130" s="4"/>
      <c r="RY130" s="4"/>
      <c r="RZ130" s="4"/>
      <c r="SA130" s="4"/>
      <c r="SB130" s="4"/>
      <c r="SC130" s="4"/>
      <c r="SD130" s="4"/>
      <c r="SE130" s="4"/>
      <c r="SF130" s="4"/>
      <c r="SG130" s="4"/>
      <c r="SH130" s="4"/>
      <c r="SI130" s="4"/>
      <c r="SJ130" s="4"/>
      <c r="SK130" s="4"/>
      <c r="SL130" s="4"/>
      <c r="SM130" s="4"/>
      <c r="SN130" s="4"/>
      <c r="SO130" s="4"/>
      <c r="SP130" s="4"/>
      <c r="SQ130" s="4"/>
      <c r="SR130" s="4"/>
      <c r="SS130" s="4"/>
      <c r="ST130" s="4"/>
      <c r="SU130" s="4"/>
      <c r="SV130" s="4"/>
      <c r="SW130" s="4"/>
      <c r="SX130" s="4"/>
      <c r="SY130" s="4"/>
      <c r="SZ130" s="4"/>
      <c r="TA130" s="4"/>
      <c r="TB130" s="4"/>
      <c r="TC130" s="4"/>
      <c r="TD130" s="4"/>
      <c r="TE130" s="4"/>
      <c r="TF130" s="4"/>
      <c r="TG130" s="4"/>
      <c r="TH130" s="4"/>
      <c r="TI130" s="4"/>
      <c r="TJ130" s="4"/>
      <c r="TK130" s="4"/>
      <c r="TL130" s="4"/>
      <c r="TM130" s="4"/>
      <c r="TN130" s="4"/>
      <c r="TO130" s="4"/>
      <c r="TP130" s="4"/>
      <c r="TQ130" s="4"/>
      <c r="TR130" s="4"/>
      <c r="TS130" s="4"/>
      <c r="TT130" s="4"/>
      <c r="TU130" s="4"/>
      <c r="TV130" s="4"/>
      <c r="TW130" s="4"/>
      <c r="TX130" s="4"/>
      <c r="TY130" s="4"/>
      <c r="TZ130" s="4"/>
      <c r="UA130" s="4"/>
      <c r="UB130" s="4"/>
      <c r="UC130" s="4"/>
      <c r="UD130" s="4"/>
      <c r="UE130" s="4"/>
      <c r="UF130" s="4"/>
      <c r="UG130" s="4"/>
      <c r="UH130" s="4"/>
      <c r="UI130" s="4"/>
      <c r="UJ130" s="4"/>
      <c r="UK130" s="4"/>
      <c r="UL130" s="4"/>
      <c r="UM130" s="4"/>
      <c r="UN130" s="4"/>
      <c r="UO130" s="4"/>
      <c r="UP130" s="4"/>
      <c r="UQ130" s="4"/>
      <c r="UR130" s="4"/>
      <c r="US130" s="4"/>
      <c r="UT130" s="4"/>
      <c r="UU130" s="4"/>
      <c r="UV130" s="4"/>
      <c r="UW130" s="4"/>
      <c r="UX130" s="4"/>
      <c r="UY130" s="4"/>
      <c r="UZ130" s="4"/>
      <c r="VA130" s="4"/>
      <c r="VB130" s="4"/>
      <c r="VC130" s="4"/>
      <c r="VD130" s="4"/>
      <c r="VE130" s="4"/>
      <c r="VF130" s="4"/>
      <c r="VG130" s="4"/>
      <c r="VH130" s="4"/>
      <c r="VI130" s="4"/>
      <c r="VJ130" s="4"/>
      <c r="VK130" s="4"/>
      <c r="VL130" s="4"/>
      <c r="VM130" s="4"/>
      <c r="VN130" s="4"/>
      <c r="VO130" s="4"/>
      <c r="VP130" s="4"/>
      <c r="VQ130" s="4"/>
      <c r="VR130" s="4"/>
      <c r="VS130" s="4"/>
      <c r="VT130" s="4"/>
      <c r="VU130" s="4"/>
      <c r="VV130" s="4"/>
      <c r="VW130" s="4"/>
      <c r="VX130" s="4"/>
      <c r="VY130" s="4"/>
      <c r="VZ130" s="4"/>
      <c r="WA130" s="4"/>
      <c r="WB130" s="4"/>
      <c r="WC130" s="4"/>
      <c r="WD130" s="4"/>
      <c r="WE130" s="4"/>
      <c r="WF130" s="4"/>
      <c r="WG130" s="4"/>
      <c r="WH130" s="4"/>
      <c r="WI130" s="4"/>
      <c r="WJ130" s="4"/>
      <c r="WK130" s="4"/>
      <c r="WL130" s="4"/>
      <c r="WM130" s="4"/>
      <c r="WN130" s="4"/>
      <c r="WO130" s="4"/>
      <c r="WP130" s="4"/>
      <c r="WQ130" s="4"/>
      <c r="WR130" s="4"/>
      <c r="WS130" s="4"/>
      <c r="WT130" s="4"/>
      <c r="WU130" s="4"/>
      <c r="WV130" s="4"/>
      <c r="WW130" s="4"/>
      <c r="WX130" s="4"/>
      <c r="WY130" s="4"/>
      <c r="WZ130" s="4"/>
      <c r="XA130" s="4"/>
      <c r="XB130" s="4"/>
      <c r="XC130" s="4"/>
      <c r="XD130" s="4"/>
      <c r="XE130" s="4"/>
      <c r="XF130" s="4"/>
      <c r="XG130" s="4"/>
      <c r="XH130" s="4"/>
      <c r="XI130" s="4"/>
      <c r="XJ130" s="4"/>
      <c r="XK130" s="4"/>
      <c r="XL130" s="4"/>
      <c r="XM130" s="4"/>
      <c r="XN130" s="4"/>
      <c r="XO130" s="4"/>
      <c r="XP130" s="4"/>
      <c r="XQ130" s="4"/>
      <c r="XR130" s="4"/>
      <c r="XS130" s="4"/>
      <c r="XT130" s="4"/>
      <c r="XU130" s="4"/>
      <c r="XV130" s="4"/>
      <c r="XW130" s="4"/>
      <c r="XX130" s="4"/>
      <c r="XY130" s="4"/>
      <c r="XZ130" s="4"/>
      <c r="YA130" s="4"/>
      <c r="YB130" s="4"/>
      <c r="YC130" s="4"/>
      <c r="YD130" s="4"/>
      <c r="YE130" s="4"/>
      <c r="YF130" s="4"/>
      <c r="YG130" s="4"/>
      <c r="YH130" s="4"/>
      <c r="YI130" s="4"/>
      <c r="YJ130" s="4"/>
      <c r="YK130" s="4"/>
      <c r="YL130" s="4"/>
      <c r="YM130" s="4"/>
      <c r="YN130" s="4"/>
      <c r="YO130" s="4"/>
      <c r="YP130" s="4"/>
      <c r="YQ130" s="4"/>
      <c r="YR130" s="4"/>
      <c r="YS130" s="4"/>
      <c r="YT130" s="4"/>
      <c r="YU130" s="4"/>
      <c r="YV130" s="4"/>
      <c r="YW130" s="4"/>
      <c r="YX130" s="4"/>
      <c r="YY130" s="4"/>
      <c r="YZ130" s="4"/>
      <c r="ZA130" s="4"/>
      <c r="ZB130" s="4"/>
      <c r="ZC130" s="4"/>
      <c r="ZD130" s="4"/>
      <c r="ZE130" s="4"/>
      <c r="ZF130" s="4"/>
      <c r="ZG130" s="4"/>
      <c r="ZH130" s="4"/>
      <c r="ZI130" s="4"/>
      <c r="ZJ130" s="4"/>
      <c r="ZK130" s="4"/>
      <c r="ZL130" s="4"/>
      <c r="ZM130" s="4"/>
      <c r="ZN130" s="4"/>
      <c r="ZO130" s="4"/>
      <c r="ZP130" s="4"/>
      <c r="ZQ130" s="4"/>
      <c r="ZR130" s="4"/>
      <c r="ZS130" s="4"/>
      <c r="ZT130" s="4"/>
      <c r="ZU130" s="4"/>
      <c r="ZV130" s="4"/>
      <c r="ZW130" s="4"/>
      <c r="ZX130" s="4"/>
      <c r="ZY130" s="4"/>
      <c r="ZZ130" s="4"/>
      <c r="AAA130" s="4"/>
      <c r="AAB130" s="4"/>
      <c r="AAC130" s="4"/>
      <c r="AAD130" s="4"/>
      <c r="AAE130" s="4"/>
      <c r="AAF130" s="4"/>
      <c r="AAG130" s="4"/>
      <c r="AAH130" s="4"/>
      <c r="AAI130" s="4"/>
      <c r="AAJ130" s="4"/>
      <c r="AAK130" s="4"/>
      <c r="AAL130" s="4"/>
      <c r="AAM130" s="4"/>
      <c r="AAN130" s="4"/>
      <c r="AAO130" s="4"/>
      <c r="AAP130" s="4"/>
      <c r="AAQ130" s="4"/>
      <c r="AAR130" s="4"/>
      <c r="AAS130" s="4"/>
      <c r="AAT130" s="4"/>
      <c r="AAU130" s="4"/>
      <c r="AAV130" s="4"/>
      <c r="AAW130" s="4"/>
      <c r="AAX130" s="4"/>
      <c r="AAY130" s="4"/>
      <c r="AAZ130" s="4"/>
      <c r="ABA130" s="4"/>
      <c r="ABB130" s="4"/>
      <c r="ABC130" s="4"/>
      <c r="ABD130" s="4"/>
      <c r="ABE130" s="4"/>
      <c r="ABF130" s="4"/>
      <c r="ABG130" s="4"/>
      <c r="ABH130" s="4"/>
      <c r="ABI130" s="4"/>
      <c r="ABJ130" s="4"/>
      <c r="ABK130" s="4"/>
      <c r="ABL130" s="4"/>
      <c r="ABM130" s="4"/>
      <c r="ABN130" s="4"/>
      <c r="ABO130" s="4"/>
      <c r="ABP130" s="4"/>
      <c r="ABQ130" s="4"/>
      <c r="ABR130" s="4"/>
      <c r="ABS130" s="4"/>
      <c r="ABT130" s="4"/>
      <c r="ABU130" s="4"/>
    </row>
    <row r="131" spans="1:749" s="13" customFormat="1" ht="15" customHeight="1" x14ac:dyDescent="0.2">
      <c r="A131" s="20" t="s">
        <v>907</v>
      </c>
      <c r="B131" s="21" t="s">
        <v>81</v>
      </c>
      <c r="C131" s="24" t="s">
        <v>73</v>
      </c>
      <c r="D131" s="21" t="s">
        <v>317</v>
      </c>
      <c r="E131" s="158">
        <f>IF($E$12&gt;0,1,0)</f>
        <v>0</v>
      </c>
      <c r="F131" s="194" t="s">
        <v>524</v>
      </c>
      <c r="G131" s="194">
        <v>10</v>
      </c>
      <c r="H131" s="162">
        <f>_xlfn.CEILING.MATH(G131*E131)</f>
        <v>0</v>
      </c>
      <c r="I131" s="97"/>
      <c r="J131" s="312"/>
      <c r="K131" s="14"/>
      <c r="L131" s="318"/>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c r="GK131" s="4"/>
      <c r="GL131" s="4"/>
      <c r="GM131" s="4"/>
      <c r="GN131" s="4"/>
      <c r="GO131" s="4"/>
      <c r="GP131" s="4"/>
      <c r="GQ131" s="4"/>
      <c r="GR131" s="4"/>
      <c r="GS131" s="4"/>
      <c r="GT131" s="4"/>
      <c r="GU131" s="4"/>
      <c r="GV131" s="4"/>
      <c r="GW131" s="4"/>
      <c r="GX131" s="4"/>
      <c r="GY131" s="4"/>
      <c r="GZ131" s="4"/>
      <c r="HA131" s="4"/>
      <c r="HB131" s="4"/>
      <c r="HC131" s="4"/>
      <c r="HD131" s="4"/>
      <c r="HE131" s="4"/>
      <c r="HF131" s="4"/>
      <c r="HG131" s="4"/>
      <c r="HH131" s="4"/>
      <c r="HI131" s="4"/>
      <c r="HJ131" s="4"/>
      <c r="HK131" s="4"/>
      <c r="HL131" s="4"/>
      <c r="HM131" s="4"/>
      <c r="HN131" s="4"/>
      <c r="HO131" s="4"/>
      <c r="HP131" s="4"/>
      <c r="HQ131" s="4"/>
      <c r="HR131" s="4"/>
      <c r="HS131" s="4"/>
      <c r="HT131" s="4"/>
      <c r="HU131" s="4"/>
      <c r="HV131" s="4"/>
      <c r="HW131" s="4"/>
      <c r="HX131" s="4"/>
      <c r="HY131" s="4"/>
      <c r="HZ131" s="4"/>
      <c r="IA131" s="4"/>
      <c r="IB131" s="4"/>
      <c r="IC131" s="4"/>
      <c r="ID131" s="4"/>
      <c r="IE131" s="4"/>
      <c r="IF131" s="4"/>
      <c r="IG131" s="4"/>
      <c r="IH131" s="4"/>
      <c r="II131" s="4"/>
      <c r="IJ131" s="4"/>
      <c r="IK131" s="4"/>
      <c r="IL131" s="4"/>
      <c r="IM131" s="4"/>
      <c r="IN131" s="4"/>
      <c r="IO131" s="4"/>
      <c r="IP131" s="4"/>
      <c r="IQ131" s="4"/>
      <c r="IR131" s="4"/>
      <c r="IS131" s="4"/>
      <c r="IT131" s="4"/>
      <c r="IU131" s="4"/>
      <c r="IV131" s="4"/>
      <c r="IW131" s="4"/>
      <c r="IX131" s="4"/>
      <c r="IY131" s="4"/>
      <c r="IZ131" s="4"/>
      <c r="JA131" s="4"/>
      <c r="JB131" s="4"/>
      <c r="JC131" s="4"/>
      <c r="JD131" s="4"/>
      <c r="JE131" s="4"/>
      <c r="JF131" s="4"/>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c r="KN131" s="4"/>
      <c r="KO131" s="4"/>
      <c r="KP131" s="4"/>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c r="LT131" s="4"/>
      <c r="LU131" s="4"/>
      <c r="LV131" s="4"/>
      <c r="LW131" s="4"/>
      <c r="LX131" s="4"/>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c r="OH131" s="4"/>
      <c r="OI131" s="4"/>
      <c r="OJ131" s="4"/>
      <c r="OK131" s="4"/>
      <c r="OL131" s="4"/>
      <c r="OM131" s="4"/>
      <c r="ON131" s="4"/>
      <c r="OO131" s="4"/>
      <c r="OP131" s="4"/>
      <c r="OQ131" s="4"/>
      <c r="OR131" s="4"/>
      <c r="OS131" s="4"/>
      <c r="OT131" s="4"/>
      <c r="OU131" s="4"/>
      <c r="OV131" s="4"/>
      <c r="OW131" s="4"/>
      <c r="OX131" s="4"/>
      <c r="OY131" s="4"/>
      <c r="OZ131" s="4"/>
      <c r="PA131" s="4"/>
      <c r="PB131" s="4"/>
      <c r="PC131" s="4"/>
      <c r="PD131" s="4"/>
      <c r="PE131" s="4"/>
      <c r="PF131" s="4"/>
      <c r="PG131" s="4"/>
      <c r="PH131" s="4"/>
      <c r="PI131" s="4"/>
      <c r="PJ131" s="4"/>
      <c r="PK131" s="4"/>
      <c r="PL131" s="4"/>
      <c r="PM131" s="4"/>
      <c r="PN131" s="4"/>
      <c r="PO131" s="4"/>
      <c r="PP131" s="4"/>
      <c r="PQ131" s="4"/>
      <c r="PR131" s="4"/>
      <c r="PS131" s="4"/>
      <c r="PT131" s="4"/>
      <c r="PU131" s="4"/>
      <c r="PV131" s="4"/>
      <c r="PW131" s="4"/>
      <c r="PX131" s="4"/>
      <c r="PY131" s="4"/>
      <c r="PZ131" s="4"/>
      <c r="QA131" s="4"/>
      <c r="QB131" s="4"/>
      <c r="QC131" s="4"/>
      <c r="QD131" s="4"/>
      <c r="QE131" s="4"/>
      <c r="QF131" s="4"/>
      <c r="QG131" s="4"/>
      <c r="QH131" s="4"/>
      <c r="QI131" s="4"/>
      <c r="QJ131" s="4"/>
      <c r="QK131" s="4"/>
      <c r="QL131" s="4"/>
      <c r="QM131" s="4"/>
      <c r="QN131" s="4"/>
      <c r="QO131" s="4"/>
      <c r="QP131" s="4"/>
      <c r="QQ131" s="4"/>
      <c r="QR131" s="4"/>
      <c r="QS131" s="4"/>
      <c r="QT131" s="4"/>
      <c r="QU131" s="4"/>
      <c r="QV131" s="4"/>
      <c r="QW131" s="4"/>
      <c r="QX131" s="4"/>
      <c r="QY131" s="4"/>
      <c r="QZ131" s="4"/>
      <c r="RA131" s="4"/>
      <c r="RB131" s="4"/>
      <c r="RC131" s="4"/>
      <c r="RD131" s="4"/>
      <c r="RE131" s="4"/>
      <c r="RF131" s="4"/>
      <c r="RG131" s="4"/>
      <c r="RH131" s="4"/>
      <c r="RI131" s="4"/>
      <c r="RJ131" s="4"/>
      <c r="RK131" s="4"/>
      <c r="RL131" s="4"/>
      <c r="RM131" s="4"/>
      <c r="RN131" s="4"/>
      <c r="RO131" s="4"/>
      <c r="RP131" s="4"/>
      <c r="RQ131" s="4"/>
      <c r="RR131" s="4"/>
      <c r="RS131" s="4"/>
      <c r="RT131" s="4"/>
      <c r="RU131" s="4"/>
      <c r="RV131" s="4"/>
      <c r="RW131" s="4"/>
      <c r="RX131" s="4"/>
      <c r="RY131" s="4"/>
      <c r="RZ131" s="4"/>
      <c r="SA131" s="4"/>
      <c r="SB131" s="4"/>
      <c r="SC131" s="4"/>
      <c r="SD131" s="4"/>
      <c r="SE131" s="4"/>
      <c r="SF131" s="4"/>
      <c r="SG131" s="4"/>
      <c r="SH131" s="4"/>
      <c r="SI131" s="4"/>
      <c r="SJ131" s="4"/>
      <c r="SK131" s="4"/>
      <c r="SL131" s="4"/>
      <c r="SM131" s="4"/>
      <c r="SN131" s="4"/>
      <c r="SO131" s="4"/>
      <c r="SP131" s="4"/>
      <c r="SQ131" s="4"/>
      <c r="SR131" s="4"/>
      <c r="SS131" s="4"/>
      <c r="ST131" s="4"/>
      <c r="SU131" s="4"/>
      <c r="SV131" s="4"/>
      <c r="SW131" s="4"/>
      <c r="SX131" s="4"/>
      <c r="SY131" s="4"/>
      <c r="SZ131" s="4"/>
      <c r="TA131" s="4"/>
      <c r="TB131" s="4"/>
      <c r="TC131" s="4"/>
      <c r="TD131" s="4"/>
      <c r="TE131" s="4"/>
      <c r="TF131" s="4"/>
      <c r="TG131" s="4"/>
      <c r="TH131" s="4"/>
      <c r="TI131" s="4"/>
      <c r="TJ131" s="4"/>
      <c r="TK131" s="4"/>
      <c r="TL131" s="4"/>
      <c r="TM131" s="4"/>
      <c r="TN131" s="4"/>
      <c r="TO131" s="4"/>
      <c r="TP131" s="4"/>
      <c r="TQ131" s="4"/>
      <c r="TR131" s="4"/>
      <c r="TS131" s="4"/>
      <c r="TT131" s="4"/>
      <c r="TU131" s="4"/>
      <c r="TV131" s="4"/>
      <c r="TW131" s="4"/>
      <c r="TX131" s="4"/>
      <c r="TY131" s="4"/>
      <c r="TZ131" s="4"/>
      <c r="UA131" s="4"/>
      <c r="UB131" s="4"/>
      <c r="UC131" s="4"/>
      <c r="UD131" s="4"/>
      <c r="UE131" s="4"/>
      <c r="UF131" s="4"/>
      <c r="UG131" s="4"/>
      <c r="UH131" s="4"/>
      <c r="UI131" s="4"/>
      <c r="UJ131" s="4"/>
      <c r="UK131" s="4"/>
      <c r="UL131" s="4"/>
      <c r="UM131" s="4"/>
      <c r="UN131" s="4"/>
      <c r="UO131" s="4"/>
      <c r="UP131" s="4"/>
      <c r="UQ131" s="4"/>
      <c r="UR131" s="4"/>
      <c r="US131" s="4"/>
      <c r="UT131" s="4"/>
      <c r="UU131" s="4"/>
      <c r="UV131" s="4"/>
      <c r="UW131" s="4"/>
      <c r="UX131" s="4"/>
      <c r="UY131" s="4"/>
      <c r="UZ131" s="4"/>
      <c r="VA131" s="4"/>
      <c r="VB131" s="4"/>
      <c r="VC131" s="4"/>
      <c r="VD131" s="4"/>
      <c r="VE131" s="4"/>
      <c r="VF131" s="4"/>
      <c r="VG131" s="4"/>
      <c r="VH131" s="4"/>
      <c r="VI131" s="4"/>
      <c r="VJ131" s="4"/>
      <c r="VK131" s="4"/>
      <c r="VL131" s="4"/>
      <c r="VM131" s="4"/>
      <c r="VN131" s="4"/>
      <c r="VO131" s="4"/>
      <c r="VP131" s="4"/>
      <c r="VQ131" s="4"/>
      <c r="VR131" s="4"/>
      <c r="VS131" s="4"/>
      <c r="VT131" s="4"/>
      <c r="VU131" s="4"/>
      <c r="VV131" s="4"/>
      <c r="VW131" s="4"/>
      <c r="VX131" s="4"/>
      <c r="VY131" s="4"/>
      <c r="VZ131" s="4"/>
      <c r="WA131" s="4"/>
      <c r="WB131" s="4"/>
      <c r="WC131" s="4"/>
      <c r="WD131" s="4"/>
      <c r="WE131" s="4"/>
      <c r="WF131" s="4"/>
      <c r="WG131" s="4"/>
      <c r="WH131" s="4"/>
      <c r="WI131" s="4"/>
      <c r="WJ131" s="4"/>
      <c r="WK131" s="4"/>
      <c r="WL131" s="4"/>
      <c r="WM131" s="4"/>
      <c r="WN131" s="4"/>
      <c r="WO131" s="4"/>
      <c r="WP131" s="4"/>
      <c r="WQ131" s="4"/>
      <c r="WR131" s="4"/>
      <c r="WS131" s="4"/>
      <c r="WT131" s="4"/>
      <c r="WU131" s="4"/>
      <c r="WV131" s="4"/>
      <c r="WW131" s="4"/>
      <c r="WX131" s="4"/>
      <c r="WY131" s="4"/>
      <c r="WZ131" s="4"/>
      <c r="XA131" s="4"/>
      <c r="XB131" s="4"/>
      <c r="XC131" s="4"/>
      <c r="XD131" s="4"/>
      <c r="XE131" s="4"/>
      <c r="XF131" s="4"/>
      <c r="XG131" s="4"/>
      <c r="XH131" s="4"/>
      <c r="XI131" s="4"/>
      <c r="XJ131" s="4"/>
      <c r="XK131" s="4"/>
      <c r="XL131" s="4"/>
      <c r="XM131" s="4"/>
      <c r="XN131" s="4"/>
      <c r="XO131" s="4"/>
      <c r="XP131" s="4"/>
      <c r="XQ131" s="4"/>
      <c r="XR131" s="4"/>
      <c r="XS131" s="4"/>
      <c r="XT131" s="4"/>
      <c r="XU131" s="4"/>
      <c r="XV131" s="4"/>
      <c r="XW131" s="4"/>
      <c r="XX131" s="4"/>
      <c r="XY131" s="4"/>
      <c r="XZ131" s="4"/>
      <c r="YA131" s="4"/>
      <c r="YB131" s="4"/>
      <c r="YC131" s="4"/>
      <c r="YD131" s="4"/>
      <c r="YE131" s="4"/>
      <c r="YF131" s="4"/>
      <c r="YG131" s="4"/>
      <c r="YH131" s="4"/>
      <c r="YI131" s="4"/>
      <c r="YJ131" s="4"/>
      <c r="YK131" s="4"/>
      <c r="YL131" s="4"/>
      <c r="YM131" s="4"/>
      <c r="YN131" s="4"/>
      <c r="YO131" s="4"/>
      <c r="YP131" s="4"/>
      <c r="YQ131" s="4"/>
      <c r="YR131" s="4"/>
      <c r="YS131" s="4"/>
      <c r="YT131" s="4"/>
      <c r="YU131" s="4"/>
      <c r="YV131" s="4"/>
      <c r="YW131" s="4"/>
      <c r="YX131" s="4"/>
      <c r="YY131" s="4"/>
      <c r="YZ131" s="4"/>
      <c r="ZA131" s="4"/>
      <c r="ZB131" s="4"/>
      <c r="ZC131" s="4"/>
      <c r="ZD131" s="4"/>
      <c r="ZE131" s="4"/>
      <c r="ZF131" s="4"/>
      <c r="ZG131" s="4"/>
      <c r="ZH131" s="4"/>
      <c r="ZI131" s="4"/>
      <c r="ZJ131" s="4"/>
      <c r="ZK131" s="4"/>
      <c r="ZL131" s="4"/>
      <c r="ZM131" s="4"/>
      <c r="ZN131" s="4"/>
      <c r="ZO131" s="4"/>
      <c r="ZP131" s="4"/>
      <c r="ZQ131" s="4"/>
      <c r="ZR131" s="4"/>
      <c r="ZS131" s="4"/>
      <c r="ZT131" s="4"/>
      <c r="ZU131" s="4"/>
      <c r="ZV131" s="4"/>
      <c r="ZW131" s="4"/>
      <c r="ZX131" s="4"/>
      <c r="ZY131" s="4"/>
      <c r="ZZ131" s="4"/>
      <c r="AAA131" s="4"/>
      <c r="AAB131" s="4"/>
      <c r="AAC131" s="4"/>
      <c r="AAD131" s="4"/>
      <c r="AAE131" s="4"/>
      <c r="AAF131" s="4"/>
      <c r="AAG131" s="4"/>
      <c r="AAH131" s="4"/>
      <c r="AAI131" s="4"/>
      <c r="AAJ131" s="4"/>
      <c r="AAK131" s="4"/>
      <c r="AAL131" s="4"/>
      <c r="AAM131" s="4"/>
      <c r="AAN131" s="4"/>
      <c r="AAO131" s="4"/>
      <c r="AAP131" s="4"/>
      <c r="AAQ131" s="4"/>
      <c r="AAR131" s="4"/>
      <c r="AAS131" s="4"/>
      <c r="AAT131" s="4"/>
      <c r="AAU131" s="4"/>
      <c r="AAV131" s="4"/>
      <c r="AAW131" s="4"/>
      <c r="AAX131" s="4"/>
      <c r="AAY131" s="4"/>
      <c r="AAZ131" s="4"/>
      <c r="ABA131" s="4"/>
      <c r="ABB131" s="4"/>
      <c r="ABC131" s="4"/>
      <c r="ABD131" s="4"/>
      <c r="ABE131" s="4"/>
      <c r="ABF131" s="4"/>
      <c r="ABG131" s="4"/>
      <c r="ABH131" s="4"/>
      <c r="ABI131" s="4"/>
      <c r="ABJ131" s="4"/>
      <c r="ABK131" s="4"/>
      <c r="ABL131" s="4"/>
      <c r="ABM131" s="4"/>
      <c r="ABN131" s="4"/>
      <c r="ABO131" s="4"/>
      <c r="ABP131" s="4"/>
      <c r="ABQ131" s="4"/>
      <c r="ABR131" s="4"/>
      <c r="ABS131" s="4"/>
      <c r="ABT131" s="4"/>
      <c r="ABU131" s="4"/>
    </row>
    <row r="132" spans="1:749" s="13" customFormat="1" ht="15" customHeight="1" collapsed="1" x14ac:dyDescent="0.2">
      <c r="A132" s="4"/>
      <c r="B132" s="4"/>
      <c r="C132" s="4"/>
      <c r="D132" s="4"/>
      <c r="E132" s="161"/>
      <c r="F132" s="189"/>
      <c r="G132" s="189"/>
      <c r="H132" s="173"/>
      <c r="I132" s="225"/>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c r="GK132" s="4"/>
      <c r="GL132" s="4"/>
      <c r="GM132" s="4"/>
      <c r="GN132" s="4"/>
      <c r="GO132" s="4"/>
      <c r="GP132" s="4"/>
      <c r="GQ132" s="4"/>
      <c r="GR132" s="4"/>
      <c r="GS132" s="4"/>
      <c r="GT132" s="4"/>
      <c r="GU132" s="4"/>
      <c r="GV132" s="4"/>
      <c r="GW132" s="4"/>
      <c r="GX132" s="4"/>
      <c r="GY132" s="4"/>
      <c r="GZ132" s="4"/>
      <c r="HA132" s="4"/>
      <c r="HB132" s="4"/>
      <c r="HC132" s="4"/>
      <c r="HD132" s="4"/>
      <c r="HE132" s="4"/>
      <c r="HF132" s="4"/>
      <c r="HG132" s="4"/>
      <c r="HH132" s="4"/>
      <c r="HI132" s="4"/>
      <c r="HJ132" s="4"/>
      <c r="HK132" s="4"/>
      <c r="HL132" s="4"/>
      <c r="HM132" s="4"/>
      <c r="HN132" s="4"/>
      <c r="HO132" s="4"/>
      <c r="HP132" s="4"/>
      <c r="HQ132" s="4"/>
      <c r="HR132" s="4"/>
      <c r="HS132" s="4"/>
      <c r="HT132" s="4"/>
      <c r="HU132" s="4"/>
      <c r="HV132" s="4"/>
      <c r="HW132" s="4"/>
      <c r="HX132" s="4"/>
      <c r="HY132" s="4"/>
      <c r="HZ132" s="4"/>
      <c r="IA132" s="4"/>
      <c r="IB132" s="4"/>
      <c r="IC132" s="4"/>
      <c r="ID132" s="4"/>
      <c r="IE132" s="4"/>
      <c r="IF132" s="4"/>
      <c r="IG132" s="4"/>
      <c r="IH132" s="4"/>
      <c r="II132" s="4"/>
      <c r="IJ132" s="4"/>
      <c r="IK132" s="4"/>
      <c r="IL132" s="4"/>
      <c r="IM132" s="4"/>
      <c r="IN132" s="4"/>
      <c r="IO132" s="4"/>
      <c r="IP132" s="4"/>
      <c r="IQ132" s="4"/>
      <c r="IR132" s="4"/>
      <c r="IS132" s="4"/>
      <c r="IT132" s="4"/>
      <c r="IU132" s="4"/>
      <c r="IV132" s="4"/>
      <c r="IW132" s="4"/>
      <c r="IX132" s="4"/>
      <c r="IY132" s="4"/>
      <c r="IZ132" s="4"/>
      <c r="JA132" s="4"/>
      <c r="JB132" s="4"/>
      <c r="JC132" s="4"/>
      <c r="JD132" s="4"/>
      <c r="JE132" s="4"/>
      <c r="JF132" s="4"/>
      <c r="JG132" s="4"/>
      <c r="JH132" s="4"/>
      <c r="JI132" s="4"/>
      <c r="JJ132" s="4"/>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c r="LT132" s="4"/>
      <c r="LU132" s="4"/>
      <c r="LV132" s="4"/>
      <c r="LW132" s="4"/>
      <c r="LX132" s="4"/>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c r="OH132" s="4"/>
      <c r="OI132" s="4"/>
      <c r="OJ132" s="4"/>
      <c r="OK132" s="4"/>
      <c r="OL132" s="4"/>
      <c r="OM132" s="4"/>
      <c r="ON132" s="4"/>
      <c r="OO132" s="4"/>
      <c r="OP132" s="4"/>
      <c r="OQ132" s="4"/>
      <c r="OR132" s="4"/>
      <c r="OS132" s="4"/>
      <c r="OT132" s="4"/>
      <c r="OU132" s="4"/>
      <c r="OV132" s="4"/>
      <c r="OW132" s="4"/>
      <c r="OX132" s="4"/>
      <c r="OY132" s="4"/>
      <c r="OZ132" s="4"/>
      <c r="PA132" s="4"/>
      <c r="PB132" s="4"/>
      <c r="PC132" s="4"/>
      <c r="PD132" s="4"/>
      <c r="PE132" s="4"/>
      <c r="PF132" s="4"/>
      <c r="PG132" s="4"/>
      <c r="PH132" s="4"/>
      <c r="PI132" s="4"/>
      <c r="PJ132" s="4"/>
      <c r="PK132" s="4"/>
      <c r="PL132" s="4"/>
      <c r="PM132" s="4"/>
      <c r="PN132" s="4"/>
      <c r="PO132" s="4"/>
      <c r="PP132" s="4"/>
      <c r="PQ132" s="4"/>
      <c r="PR132" s="4"/>
      <c r="PS132" s="4"/>
      <c r="PT132" s="4"/>
      <c r="PU132" s="4"/>
      <c r="PV132" s="4"/>
      <c r="PW132" s="4"/>
      <c r="PX132" s="4"/>
      <c r="PY132" s="4"/>
      <c r="PZ132" s="4"/>
      <c r="QA132" s="4"/>
      <c r="QB132" s="4"/>
      <c r="QC132" s="4"/>
      <c r="QD132" s="4"/>
      <c r="QE132" s="4"/>
      <c r="QF132" s="4"/>
      <c r="QG132" s="4"/>
      <c r="QH132" s="4"/>
      <c r="QI132" s="4"/>
      <c r="QJ132" s="4"/>
      <c r="QK132" s="4"/>
      <c r="QL132" s="4"/>
      <c r="QM132" s="4"/>
      <c r="QN132" s="4"/>
      <c r="QO132" s="4"/>
      <c r="QP132" s="4"/>
      <c r="QQ132" s="4"/>
      <c r="QR132" s="4"/>
      <c r="QS132" s="4"/>
      <c r="QT132" s="4"/>
      <c r="QU132" s="4"/>
      <c r="QV132" s="4"/>
      <c r="QW132" s="4"/>
      <c r="QX132" s="4"/>
      <c r="QY132" s="4"/>
      <c r="QZ132" s="4"/>
      <c r="RA132" s="4"/>
      <c r="RB132" s="4"/>
      <c r="RC132" s="4"/>
      <c r="RD132" s="4"/>
      <c r="RE132" s="4"/>
      <c r="RF132" s="4"/>
      <c r="RG132" s="4"/>
      <c r="RH132" s="4"/>
      <c r="RI132" s="4"/>
      <c r="RJ132" s="4"/>
      <c r="RK132" s="4"/>
      <c r="RL132" s="4"/>
      <c r="RM132" s="4"/>
      <c r="RN132" s="4"/>
      <c r="RO132" s="4"/>
      <c r="RP132" s="4"/>
      <c r="RQ132" s="4"/>
      <c r="RR132" s="4"/>
      <c r="RS132" s="4"/>
      <c r="RT132" s="4"/>
      <c r="RU132" s="4"/>
      <c r="RV132" s="4"/>
      <c r="RW132" s="4"/>
      <c r="RX132" s="4"/>
      <c r="RY132" s="4"/>
      <c r="RZ132" s="4"/>
      <c r="SA132" s="4"/>
      <c r="SB132" s="4"/>
      <c r="SC132" s="4"/>
      <c r="SD132" s="4"/>
      <c r="SE132" s="4"/>
      <c r="SF132" s="4"/>
      <c r="SG132" s="4"/>
      <c r="SH132" s="4"/>
      <c r="SI132" s="4"/>
      <c r="SJ132" s="4"/>
      <c r="SK132" s="4"/>
      <c r="SL132" s="4"/>
      <c r="SM132" s="4"/>
      <c r="SN132" s="4"/>
      <c r="SO132" s="4"/>
      <c r="SP132" s="4"/>
      <c r="SQ132" s="4"/>
      <c r="SR132" s="4"/>
      <c r="SS132" s="4"/>
      <c r="ST132" s="4"/>
      <c r="SU132" s="4"/>
      <c r="SV132" s="4"/>
      <c r="SW132" s="4"/>
      <c r="SX132" s="4"/>
      <c r="SY132" s="4"/>
      <c r="SZ132" s="4"/>
      <c r="TA132" s="4"/>
      <c r="TB132" s="4"/>
      <c r="TC132" s="4"/>
      <c r="TD132" s="4"/>
      <c r="TE132" s="4"/>
      <c r="TF132" s="4"/>
      <c r="TG132" s="4"/>
      <c r="TH132" s="4"/>
      <c r="TI132" s="4"/>
      <c r="TJ132" s="4"/>
      <c r="TK132" s="4"/>
      <c r="TL132" s="4"/>
      <c r="TM132" s="4"/>
      <c r="TN132" s="4"/>
      <c r="TO132" s="4"/>
      <c r="TP132" s="4"/>
      <c r="TQ132" s="4"/>
      <c r="TR132" s="4"/>
      <c r="TS132" s="4"/>
      <c r="TT132" s="4"/>
      <c r="TU132" s="4"/>
      <c r="TV132" s="4"/>
      <c r="TW132" s="4"/>
      <c r="TX132" s="4"/>
      <c r="TY132" s="4"/>
      <c r="TZ132" s="4"/>
      <c r="UA132" s="4"/>
      <c r="UB132" s="4"/>
      <c r="UC132" s="4"/>
      <c r="UD132" s="4"/>
      <c r="UE132" s="4"/>
      <c r="UF132" s="4"/>
      <c r="UG132" s="4"/>
      <c r="UH132" s="4"/>
      <c r="UI132" s="4"/>
      <c r="UJ132" s="4"/>
      <c r="UK132" s="4"/>
      <c r="UL132" s="4"/>
      <c r="UM132" s="4"/>
      <c r="UN132" s="4"/>
      <c r="UO132" s="4"/>
      <c r="UP132" s="4"/>
      <c r="UQ132" s="4"/>
      <c r="UR132" s="4"/>
      <c r="US132" s="4"/>
      <c r="UT132" s="4"/>
      <c r="UU132" s="4"/>
      <c r="UV132" s="4"/>
      <c r="UW132" s="4"/>
      <c r="UX132" s="4"/>
      <c r="UY132" s="4"/>
      <c r="UZ132" s="4"/>
      <c r="VA132" s="4"/>
      <c r="VB132" s="4"/>
      <c r="VC132" s="4"/>
      <c r="VD132" s="4"/>
      <c r="VE132" s="4"/>
      <c r="VF132" s="4"/>
      <c r="VG132" s="4"/>
      <c r="VH132" s="4"/>
      <c r="VI132" s="4"/>
      <c r="VJ132" s="4"/>
      <c r="VK132" s="4"/>
      <c r="VL132" s="4"/>
      <c r="VM132" s="4"/>
      <c r="VN132" s="4"/>
      <c r="VO132" s="4"/>
      <c r="VP132" s="4"/>
      <c r="VQ132" s="4"/>
      <c r="VR132" s="4"/>
      <c r="VS132" s="4"/>
      <c r="VT132" s="4"/>
      <c r="VU132" s="4"/>
      <c r="VV132" s="4"/>
      <c r="VW132" s="4"/>
      <c r="VX132" s="4"/>
      <c r="VY132" s="4"/>
      <c r="VZ132" s="4"/>
      <c r="WA132" s="4"/>
      <c r="WB132" s="4"/>
      <c r="WC132" s="4"/>
      <c r="WD132" s="4"/>
      <c r="WE132" s="4"/>
      <c r="WF132" s="4"/>
      <c r="WG132" s="4"/>
      <c r="WH132" s="4"/>
      <c r="WI132" s="4"/>
      <c r="WJ132" s="4"/>
      <c r="WK132" s="4"/>
      <c r="WL132" s="4"/>
      <c r="WM132" s="4"/>
      <c r="WN132" s="4"/>
      <c r="WO132" s="4"/>
      <c r="WP132" s="4"/>
      <c r="WQ132" s="4"/>
      <c r="WR132" s="4"/>
      <c r="WS132" s="4"/>
      <c r="WT132" s="4"/>
      <c r="WU132" s="4"/>
      <c r="WV132" s="4"/>
      <c r="WW132" s="4"/>
      <c r="WX132" s="4"/>
      <c r="WY132" s="4"/>
      <c r="WZ132" s="4"/>
      <c r="XA132" s="4"/>
      <c r="XB132" s="4"/>
      <c r="XC132" s="4"/>
      <c r="XD132" s="4"/>
      <c r="XE132" s="4"/>
      <c r="XF132" s="4"/>
      <c r="XG132" s="4"/>
      <c r="XH132" s="4"/>
      <c r="XI132" s="4"/>
      <c r="XJ132" s="4"/>
      <c r="XK132" s="4"/>
      <c r="XL132" s="4"/>
      <c r="XM132" s="4"/>
      <c r="XN132" s="4"/>
      <c r="XO132" s="4"/>
      <c r="XP132" s="4"/>
      <c r="XQ132" s="4"/>
      <c r="XR132" s="4"/>
      <c r="XS132" s="4"/>
      <c r="XT132" s="4"/>
      <c r="XU132" s="4"/>
      <c r="XV132" s="4"/>
      <c r="XW132" s="4"/>
      <c r="XX132" s="4"/>
      <c r="XY132" s="4"/>
      <c r="XZ132" s="4"/>
      <c r="YA132" s="4"/>
      <c r="YB132" s="4"/>
      <c r="YC132" s="4"/>
      <c r="YD132" s="4"/>
      <c r="YE132" s="4"/>
      <c r="YF132" s="4"/>
      <c r="YG132" s="4"/>
      <c r="YH132" s="4"/>
      <c r="YI132" s="4"/>
      <c r="YJ132" s="4"/>
      <c r="YK132" s="4"/>
      <c r="YL132" s="4"/>
      <c r="YM132" s="4"/>
      <c r="YN132" s="4"/>
      <c r="YO132" s="4"/>
      <c r="YP132" s="4"/>
      <c r="YQ132" s="4"/>
      <c r="YR132" s="4"/>
      <c r="YS132" s="4"/>
      <c r="YT132" s="4"/>
      <c r="YU132" s="4"/>
      <c r="YV132" s="4"/>
      <c r="YW132" s="4"/>
      <c r="YX132" s="4"/>
      <c r="YY132" s="4"/>
      <c r="YZ132" s="4"/>
      <c r="ZA132" s="4"/>
      <c r="ZB132" s="4"/>
      <c r="ZC132" s="4"/>
      <c r="ZD132" s="4"/>
      <c r="ZE132" s="4"/>
      <c r="ZF132" s="4"/>
      <c r="ZG132" s="4"/>
      <c r="ZH132" s="4"/>
      <c r="ZI132" s="4"/>
      <c r="ZJ132" s="4"/>
      <c r="ZK132" s="4"/>
      <c r="ZL132" s="4"/>
      <c r="ZM132" s="4"/>
      <c r="ZN132" s="4"/>
      <c r="ZO132" s="4"/>
      <c r="ZP132" s="4"/>
      <c r="ZQ132" s="4"/>
      <c r="ZR132" s="4"/>
      <c r="ZS132" s="4"/>
      <c r="ZT132" s="4"/>
      <c r="ZU132" s="4"/>
      <c r="ZV132" s="4"/>
      <c r="ZW132" s="4"/>
      <c r="ZX132" s="4"/>
      <c r="ZY132" s="4"/>
      <c r="ZZ132" s="4"/>
      <c r="AAA132" s="4"/>
      <c r="AAB132" s="4"/>
      <c r="AAC132" s="4"/>
      <c r="AAD132" s="4"/>
      <c r="AAE132" s="4"/>
      <c r="AAF132" s="4"/>
      <c r="AAG132" s="4"/>
      <c r="AAH132" s="4"/>
      <c r="AAI132" s="4"/>
      <c r="AAJ132" s="4"/>
      <c r="AAK132" s="4"/>
      <c r="AAL132" s="4"/>
      <c r="AAM132" s="4"/>
      <c r="AAN132" s="4"/>
      <c r="AAO132" s="4"/>
      <c r="AAP132" s="4"/>
      <c r="AAQ132" s="4"/>
      <c r="AAR132" s="4"/>
      <c r="AAS132" s="4"/>
      <c r="AAT132" s="4"/>
      <c r="AAU132" s="4"/>
      <c r="AAV132" s="4"/>
      <c r="AAW132" s="4"/>
      <c r="AAX132" s="4"/>
      <c r="AAY132" s="4"/>
      <c r="AAZ132" s="4"/>
      <c r="ABA132" s="4"/>
      <c r="ABB132" s="4"/>
      <c r="ABC132" s="4"/>
      <c r="ABD132" s="4"/>
      <c r="ABE132" s="4"/>
      <c r="ABF132" s="4"/>
      <c r="ABG132" s="4"/>
      <c r="ABH132" s="4"/>
      <c r="ABI132" s="4"/>
      <c r="ABJ132" s="4"/>
      <c r="ABK132" s="4"/>
      <c r="ABL132" s="4"/>
      <c r="ABM132" s="4"/>
      <c r="ABN132" s="4"/>
      <c r="ABO132" s="4"/>
      <c r="ABP132" s="4"/>
      <c r="ABQ132" s="4"/>
      <c r="ABR132" s="4"/>
      <c r="ABS132" s="4"/>
      <c r="ABT132" s="4"/>
      <c r="ABU132" s="4"/>
    </row>
    <row r="133" spans="1:749" s="13" customFormat="1" ht="15" customHeight="1" x14ac:dyDescent="0.2">
      <c r="A133" s="19" t="s">
        <v>682</v>
      </c>
      <c r="B133" s="19" t="s">
        <v>2</v>
      </c>
      <c r="C133" s="4"/>
      <c r="D133" s="4"/>
      <c r="E133" s="161"/>
      <c r="F133" s="189"/>
      <c r="G133" s="189"/>
      <c r="H133" s="173"/>
      <c r="I133" s="225"/>
      <c r="J133" s="312"/>
      <c r="K133" s="312"/>
      <c r="L133" s="313"/>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c r="GK133" s="4"/>
      <c r="GL133" s="4"/>
      <c r="GM133" s="4"/>
      <c r="GN133" s="4"/>
      <c r="GO133" s="4"/>
      <c r="GP133" s="4"/>
      <c r="GQ133" s="4"/>
      <c r="GR133" s="4"/>
      <c r="GS133" s="4"/>
      <c r="GT133" s="4"/>
      <c r="GU133" s="4"/>
      <c r="GV133" s="4"/>
      <c r="GW133" s="4"/>
      <c r="GX133" s="4"/>
      <c r="GY133" s="4"/>
      <c r="GZ133" s="4"/>
      <c r="HA133" s="4"/>
      <c r="HB133" s="4"/>
      <c r="HC133" s="4"/>
      <c r="HD133" s="4"/>
      <c r="HE133" s="4"/>
      <c r="HF133" s="4"/>
      <c r="HG133" s="4"/>
      <c r="HH133" s="4"/>
      <c r="HI133" s="4"/>
      <c r="HJ133" s="4"/>
      <c r="HK133" s="4"/>
      <c r="HL133" s="4"/>
      <c r="HM133" s="4"/>
      <c r="HN133" s="4"/>
      <c r="HO133" s="4"/>
      <c r="HP133" s="4"/>
      <c r="HQ133" s="4"/>
      <c r="HR133" s="4"/>
      <c r="HS133" s="4"/>
      <c r="HT133" s="4"/>
      <c r="HU133" s="4"/>
      <c r="HV133" s="4"/>
      <c r="HW133" s="4"/>
      <c r="HX133" s="4"/>
      <c r="HY133" s="4"/>
      <c r="HZ133" s="4"/>
      <c r="IA133" s="4"/>
      <c r="IB133" s="4"/>
      <c r="IC133" s="4"/>
      <c r="ID133" s="4"/>
      <c r="IE133" s="4"/>
      <c r="IF133" s="4"/>
      <c r="IG133" s="4"/>
      <c r="IH133" s="4"/>
      <c r="II133" s="4"/>
      <c r="IJ133" s="4"/>
      <c r="IK133" s="4"/>
      <c r="IL133" s="4"/>
      <c r="IM133" s="4"/>
      <c r="IN133" s="4"/>
      <c r="IO133" s="4"/>
      <c r="IP133" s="4"/>
      <c r="IQ133" s="4"/>
      <c r="IR133" s="4"/>
      <c r="IS133" s="4"/>
      <c r="IT133" s="4"/>
      <c r="IU133" s="4"/>
      <c r="IV133" s="4"/>
      <c r="IW133" s="4"/>
      <c r="IX133" s="4"/>
      <c r="IY133" s="4"/>
      <c r="IZ133" s="4"/>
      <c r="JA133" s="4"/>
      <c r="JB133" s="4"/>
      <c r="JC133" s="4"/>
      <c r="JD133" s="4"/>
      <c r="JE133" s="4"/>
      <c r="JF133" s="4"/>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c r="KN133" s="4"/>
      <c r="KO133" s="4"/>
      <c r="KP133" s="4"/>
      <c r="KQ133" s="4"/>
      <c r="KR133" s="4"/>
      <c r="KS133" s="4"/>
      <c r="KT133" s="4"/>
      <c r="KU133" s="4"/>
      <c r="KV133" s="4"/>
      <c r="KW133" s="4"/>
      <c r="KX133" s="4"/>
      <c r="KY133" s="4"/>
      <c r="KZ133" s="4"/>
      <c r="LA133" s="4"/>
      <c r="LB133" s="4"/>
      <c r="LC133" s="4"/>
      <c r="LD133" s="4"/>
      <c r="LE133" s="4"/>
      <c r="LF133" s="4"/>
      <c r="LG133" s="4"/>
      <c r="LH133" s="4"/>
      <c r="LI133" s="4"/>
      <c r="LJ133" s="4"/>
      <c r="LK133" s="4"/>
      <c r="LL133" s="4"/>
      <c r="LM133" s="4"/>
      <c r="LN133" s="4"/>
      <c r="LO133" s="4"/>
      <c r="LP133" s="4"/>
      <c r="LQ133" s="4"/>
      <c r="LR133" s="4"/>
      <c r="LS133" s="4"/>
      <c r="LT133" s="4"/>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c r="NB133" s="4"/>
      <c r="NC133" s="4"/>
      <c r="ND133" s="4"/>
      <c r="NE133" s="4"/>
      <c r="NF133" s="4"/>
      <c r="NG133" s="4"/>
      <c r="NH133" s="4"/>
      <c r="NI133" s="4"/>
      <c r="NJ133" s="4"/>
      <c r="NK133" s="4"/>
      <c r="NL133" s="4"/>
      <c r="NM133" s="4"/>
      <c r="NN133" s="4"/>
      <c r="NO133" s="4"/>
      <c r="NP133" s="4"/>
      <c r="NQ133" s="4"/>
      <c r="NR133" s="4"/>
      <c r="NS133" s="4"/>
      <c r="NT133" s="4"/>
      <c r="NU133" s="4"/>
      <c r="NV133" s="4"/>
      <c r="NW133" s="4"/>
      <c r="NX133" s="4"/>
      <c r="NY133" s="4"/>
      <c r="NZ133" s="4"/>
      <c r="OA133" s="4"/>
      <c r="OB133" s="4"/>
      <c r="OC133" s="4"/>
      <c r="OD133" s="4"/>
      <c r="OE133" s="4"/>
      <c r="OF133" s="4"/>
      <c r="OG133" s="4"/>
      <c r="OH133" s="4"/>
      <c r="OI133" s="4"/>
      <c r="OJ133" s="4"/>
      <c r="OK133" s="4"/>
      <c r="OL133" s="4"/>
      <c r="OM133" s="4"/>
      <c r="ON133" s="4"/>
      <c r="OO133" s="4"/>
      <c r="OP133" s="4"/>
      <c r="OQ133" s="4"/>
      <c r="OR133" s="4"/>
      <c r="OS133" s="4"/>
      <c r="OT133" s="4"/>
      <c r="OU133" s="4"/>
      <c r="OV133" s="4"/>
      <c r="OW133" s="4"/>
      <c r="OX133" s="4"/>
      <c r="OY133" s="4"/>
      <c r="OZ133" s="4"/>
      <c r="PA133" s="4"/>
      <c r="PB133" s="4"/>
      <c r="PC133" s="4"/>
      <c r="PD133" s="4"/>
      <c r="PE133" s="4"/>
      <c r="PF133" s="4"/>
      <c r="PG133" s="4"/>
      <c r="PH133" s="4"/>
      <c r="PI133" s="4"/>
      <c r="PJ133" s="4"/>
      <c r="PK133" s="4"/>
      <c r="PL133" s="4"/>
      <c r="PM133" s="4"/>
      <c r="PN133" s="4"/>
      <c r="PO133" s="4"/>
      <c r="PP133" s="4"/>
      <c r="PQ133" s="4"/>
      <c r="PR133" s="4"/>
      <c r="PS133" s="4"/>
      <c r="PT133" s="4"/>
      <c r="PU133" s="4"/>
      <c r="PV133" s="4"/>
      <c r="PW133" s="4"/>
      <c r="PX133" s="4"/>
      <c r="PY133" s="4"/>
      <c r="PZ133" s="4"/>
      <c r="QA133" s="4"/>
      <c r="QB133" s="4"/>
      <c r="QC133" s="4"/>
      <c r="QD133" s="4"/>
      <c r="QE133" s="4"/>
      <c r="QF133" s="4"/>
      <c r="QG133" s="4"/>
      <c r="QH133" s="4"/>
      <c r="QI133" s="4"/>
      <c r="QJ133" s="4"/>
      <c r="QK133" s="4"/>
      <c r="QL133" s="4"/>
      <c r="QM133" s="4"/>
      <c r="QN133" s="4"/>
      <c r="QO133" s="4"/>
      <c r="QP133" s="4"/>
      <c r="QQ133" s="4"/>
      <c r="QR133" s="4"/>
      <c r="QS133" s="4"/>
      <c r="QT133" s="4"/>
      <c r="QU133" s="4"/>
      <c r="QV133" s="4"/>
      <c r="QW133" s="4"/>
      <c r="QX133" s="4"/>
      <c r="QY133" s="4"/>
      <c r="QZ133" s="4"/>
      <c r="RA133" s="4"/>
      <c r="RB133" s="4"/>
      <c r="RC133" s="4"/>
      <c r="RD133" s="4"/>
      <c r="RE133" s="4"/>
      <c r="RF133" s="4"/>
      <c r="RG133" s="4"/>
      <c r="RH133" s="4"/>
      <c r="RI133" s="4"/>
      <c r="RJ133" s="4"/>
      <c r="RK133" s="4"/>
      <c r="RL133" s="4"/>
      <c r="RM133" s="4"/>
      <c r="RN133" s="4"/>
      <c r="RO133" s="4"/>
      <c r="RP133" s="4"/>
      <c r="RQ133" s="4"/>
      <c r="RR133" s="4"/>
      <c r="RS133" s="4"/>
      <c r="RT133" s="4"/>
      <c r="RU133" s="4"/>
      <c r="RV133" s="4"/>
      <c r="RW133" s="4"/>
      <c r="RX133" s="4"/>
      <c r="RY133" s="4"/>
      <c r="RZ133" s="4"/>
      <c r="SA133" s="4"/>
      <c r="SB133" s="4"/>
      <c r="SC133" s="4"/>
      <c r="SD133" s="4"/>
      <c r="SE133" s="4"/>
      <c r="SF133" s="4"/>
      <c r="SG133" s="4"/>
      <c r="SH133" s="4"/>
      <c r="SI133" s="4"/>
      <c r="SJ133" s="4"/>
      <c r="SK133" s="4"/>
      <c r="SL133" s="4"/>
      <c r="SM133" s="4"/>
      <c r="SN133" s="4"/>
      <c r="SO133" s="4"/>
      <c r="SP133" s="4"/>
      <c r="SQ133" s="4"/>
      <c r="SR133" s="4"/>
      <c r="SS133" s="4"/>
      <c r="ST133" s="4"/>
      <c r="SU133" s="4"/>
      <c r="SV133" s="4"/>
      <c r="SW133" s="4"/>
      <c r="SX133" s="4"/>
      <c r="SY133" s="4"/>
      <c r="SZ133" s="4"/>
      <c r="TA133" s="4"/>
      <c r="TB133" s="4"/>
      <c r="TC133" s="4"/>
      <c r="TD133" s="4"/>
      <c r="TE133" s="4"/>
      <c r="TF133" s="4"/>
      <c r="TG133" s="4"/>
      <c r="TH133" s="4"/>
      <c r="TI133" s="4"/>
      <c r="TJ133" s="4"/>
      <c r="TK133" s="4"/>
      <c r="TL133" s="4"/>
      <c r="TM133" s="4"/>
      <c r="TN133" s="4"/>
      <c r="TO133" s="4"/>
      <c r="TP133" s="4"/>
      <c r="TQ133" s="4"/>
      <c r="TR133" s="4"/>
      <c r="TS133" s="4"/>
      <c r="TT133" s="4"/>
      <c r="TU133" s="4"/>
      <c r="TV133" s="4"/>
      <c r="TW133" s="4"/>
      <c r="TX133" s="4"/>
      <c r="TY133" s="4"/>
      <c r="TZ133" s="4"/>
      <c r="UA133" s="4"/>
      <c r="UB133" s="4"/>
      <c r="UC133" s="4"/>
      <c r="UD133" s="4"/>
      <c r="UE133" s="4"/>
      <c r="UF133" s="4"/>
      <c r="UG133" s="4"/>
      <c r="UH133" s="4"/>
      <c r="UI133" s="4"/>
      <c r="UJ133" s="4"/>
      <c r="UK133" s="4"/>
      <c r="UL133" s="4"/>
      <c r="UM133" s="4"/>
      <c r="UN133" s="4"/>
      <c r="UO133" s="4"/>
      <c r="UP133" s="4"/>
      <c r="UQ133" s="4"/>
      <c r="UR133" s="4"/>
      <c r="US133" s="4"/>
      <c r="UT133" s="4"/>
      <c r="UU133" s="4"/>
      <c r="UV133" s="4"/>
      <c r="UW133" s="4"/>
      <c r="UX133" s="4"/>
      <c r="UY133" s="4"/>
      <c r="UZ133" s="4"/>
      <c r="VA133" s="4"/>
      <c r="VB133" s="4"/>
      <c r="VC133" s="4"/>
      <c r="VD133" s="4"/>
      <c r="VE133" s="4"/>
      <c r="VF133" s="4"/>
      <c r="VG133" s="4"/>
      <c r="VH133" s="4"/>
      <c r="VI133" s="4"/>
      <c r="VJ133" s="4"/>
      <c r="VK133" s="4"/>
      <c r="VL133" s="4"/>
      <c r="VM133" s="4"/>
      <c r="VN133" s="4"/>
      <c r="VO133" s="4"/>
      <c r="VP133" s="4"/>
      <c r="VQ133" s="4"/>
      <c r="VR133" s="4"/>
      <c r="VS133" s="4"/>
      <c r="VT133" s="4"/>
      <c r="VU133" s="4"/>
      <c r="VV133" s="4"/>
      <c r="VW133" s="4"/>
      <c r="VX133" s="4"/>
      <c r="VY133" s="4"/>
      <c r="VZ133" s="4"/>
      <c r="WA133" s="4"/>
      <c r="WB133" s="4"/>
      <c r="WC133" s="4"/>
      <c r="WD133" s="4"/>
      <c r="WE133" s="4"/>
      <c r="WF133" s="4"/>
      <c r="WG133" s="4"/>
      <c r="WH133" s="4"/>
      <c r="WI133" s="4"/>
      <c r="WJ133" s="4"/>
      <c r="WK133" s="4"/>
      <c r="WL133" s="4"/>
      <c r="WM133" s="4"/>
      <c r="WN133" s="4"/>
      <c r="WO133" s="4"/>
      <c r="WP133" s="4"/>
      <c r="WQ133" s="4"/>
      <c r="WR133" s="4"/>
      <c r="WS133" s="4"/>
      <c r="WT133" s="4"/>
      <c r="WU133" s="4"/>
      <c r="WV133" s="4"/>
      <c r="WW133" s="4"/>
      <c r="WX133" s="4"/>
      <c r="WY133" s="4"/>
      <c r="WZ133" s="4"/>
      <c r="XA133" s="4"/>
      <c r="XB133" s="4"/>
      <c r="XC133" s="4"/>
      <c r="XD133" s="4"/>
      <c r="XE133" s="4"/>
      <c r="XF133" s="4"/>
      <c r="XG133" s="4"/>
      <c r="XH133" s="4"/>
      <c r="XI133" s="4"/>
      <c r="XJ133" s="4"/>
      <c r="XK133" s="4"/>
      <c r="XL133" s="4"/>
      <c r="XM133" s="4"/>
      <c r="XN133" s="4"/>
      <c r="XO133" s="4"/>
      <c r="XP133" s="4"/>
      <c r="XQ133" s="4"/>
      <c r="XR133" s="4"/>
      <c r="XS133" s="4"/>
      <c r="XT133" s="4"/>
      <c r="XU133" s="4"/>
      <c r="XV133" s="4"/>
      <c r="XW133" s="4"/>
      <c r="XX133" s="4"/>
      <c r="XY133" s="4"/>
      <c r="XZ133" s="4"/>
      <c r="YA133" s="4"/>
      <c r="YB133" s="4"/>
      <c r="YC133" s="4"/>
      <c r="YD133" s="4"/>
      <c r="YE133" s="4"/>
      <c r="YF133" s="4"/>
      <c r="YG133" s="4"/>
      <c r="YH133" s="4"/>
      <c r="YI133" s="4"/>
      <c r="YJ133" s="4"/>
      <c r="YK133" s="4"/>
      <c r="YL133" s="4"/>
      <c r="YM133" s="4"/>
      <c r="YN133" s="4"/>
      <c r="YO133" s="4"/>
      <c r="YP133" s="4"/>
      <c r="YQ133" s="4"/>
      <c r="YR133" s="4"/>
      <c r="YS133" s="4"/>
      <c r="YT133" s="4"/>
      <c r="YU133" s="4"/>
      <c r="YV133" s="4"/>
      <c r="YW133" s="4"/>
      <c r="YX133" s="4"/>
      <c r="YY133" s="4"/>
      <c r="YZ133" s="4"/>
      <c r="ZA133" s="4"/>
      <c r="ZB133" s="4"/>
      <c r="ZC133" s="4"/>
      <c r="ZD133" s="4"/>
      <c r="ZE133" s="4"/>
      <c r="ZF133" s="4"/>
      <c r="ZG133" s="4"/>
      <c r="ZH133" s="4"/>
      <c r="ZI133" s="4"/>
      <c r="ZJ133" s="4"/>
      <c r="ZK133" s="4"/>
      <c r="ZL133" s="4"/>
      <c r="ZM133" s="4"/>
      <c r="ZN133" s="4"/>
      <c r="ZO133" s="4"/>
      <c r="ZP133" s="4"/>
      <c r="ZQ133" s="4"/>
      <c r="ZR133" s="4"/>
      <c r="ZS133" s="4"/>
      <c r="ZT133" s="4"/>
      <c r="ZU133" s="4"/>
      <c r="ZV133" s="4"/>
      <c r="ZW133" s="4"/>
      <c r="ZX133" s="4"/>
      <c r="ZY133" s="4"/>
      <c r="ZZ133" s="4"/>
      <c r="AAA133" s="4"/>
      <c r="AAB133" s="4"/>
      <c r="AAC133" s="4"/>
      <c r="AAD133" s="4"/>
      <c r="AAE133" s="4"/>
      <c r="AAF133" s="4"/>
      <c r="AAG133" s="4"/>
      <c r="AAH133" s="4"/>
      <c r="AAI133" s="4"/>
      <c r="AAJ133" s="4"/>
      <c r="AAK133" s="4"/>
      <c r="AAL133" s="4"/>
      <c r="AAM133" s="4"/>
      <c r="AAN133" s="4"/>
      <c r="AAO133" s="4"/>
      <c r="AAP133" s="4"/>
      <c r="AAQ133" s="4"/>
      <c r="AAR133" s="4"/>
      <c r="AAS133" s="4"/>
      <c r="AAT133" s="4"/>
      <c r="AAU133" s="4"/>
      <c r="AAV133" s="4"/>
      <c r="AAW133" s="4"/>
      <c r="AAX133" s="4"/>
      <c r="AAY133" s="4"/>
      <c r="AAZ133" s="4"/>
      <c r="ABA133" s="4"/>
      <c r="ABB133" s="4"/>
      <c r="ABC133" s="4"/>
      <c r="ABD133" s="4"/>
      <c r="ABE133" s="4"/>
      <c r="ABF133" s="4"/>
      <c r="ABG133" s="4"/>
      <c r="ABH133" s="4"/>
      <c r="ABI133" s="4"/>
      <c r="ABJ133" s="4"/>
      <c r="ABK133" s="4"/>
      <c r="ABL133" s="4"/>
      <c r="ABM133" s="4"/>
      <c r="ABN133" s="4"/>
      <c r="ABO133" s="4"/>
      <c r="ABP133" s="4"/>
      <c r="ABQ133" s="4"/>
      <c r="ABR133" s="4"/>
      <c r="ABS133" s="4"/>
      <c r="ABT133" s="4"/>
      <c r="ABU133" s="4"/>
    </row>
    <row r="134" spans="1:749" s="13" customFormat="1" ht="15" customHeight="1" x14ac:dyDescent="0.2">
      <c r="A134" s="20" t="s">
        <v>683</v>
      </c>
      <c r="B134" s="21" t="s">
        <v>7</v>
      </c>
      <c r="C134" s="24" t="s">
        <v>64</v>
      </c>
      <c r="D134" s="21" t="s">
        <v>121</v>
      </c>
      <c r="E134" s="158">
        <f>IF($E$12&gt;0,1,0)</f>
        <v>0</v>
      </c>
      <c r="F134" s="194" t="s">
        <v>524</v>
      </c>
      <c r="G134" s="194">
        <v>30</v>
      </c>
      <c r="H134" s="162">
        <f>_xlfn.CEILING.MATH(G134*E134)</f>
        <v>0</v>
      </c>
      <c r="I134" s="97"/>
      <c r="J134" s="312"/>
      <c r="K134" s="14"/>
      <c r="L134" s="318"/>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c r="GK134" s="4"/>
      <c r="GL134" s="4"/>
      <c r="GM134" s="4"/>
      <c r="GN134" s="4"/>
      <c r="GO134" s="4"/>
      <c r="GP134" s="4"/>
      <c r="GQ134" s="4"/>
      <c r="GR134" s="4"/>
      <c r="GS134" s="4"/>
      <c r="GT134" s="4"/>
      <c r="GU134" s="4"/>
      <c r="GV134" s="4"/>
      <c r="GW134" s="4"/>
      <c r="GX134" s="4"/>
      <c r="GY134" s="4"/>
      <c r="GZ134" s="4"/>
      <c r="HA134" s="4"/>
      <c r="HB134" s="4"/>
      <c r="HC134" s="4"/>
      <c r="HD134" s="4"/>
      <c r="HE134" s="4"/>
      <c r="HF134" s="4"/>
      <c r="HG134" s="4"/>
      <c r="HH134" s="4"/>
      <c r="HI134" s="4"/>
      <c r="HJ134" s="4"/>
      <c r="HK134" s="4"/>
      <c r="HL134" s="4"/>
      <c r="HM134" s="4"/>
      <c r="HN134" s="4"/>
      <c r="HO134" s="4"/>
      <c r="HP134" s="4"/>
      <c r="HQ134" s="4"/>
      <c r="HR134" s="4"/>
      <c r="HS134" s="4"/>
      <c r="HT134" s="4"/>
      <c r="HU134" s="4"/>
      <c r="HV134" s="4"/>
      <c r="HW134" s="4"/>
      <c r="HX134" s="4"/>
      <c r="HY134" s="4"/>
      <c r="HZ134" s="4"/>
      <c r="IA134" s="4"/>
      <c r="IB134" s="4"/>
      <c r="IC134" s="4"/>
      <c r="ID134" s="4"/>
      <c r="IE134" s="4"/>
      <c r="IF134" s="4"/>
      <c r="IG134" s="4"/>
      <c r="IH134" s="4"/>
      <c r="II134" s="4"/>
      <c r="IJ134" s="4"/>
      <c r="IK134" s="4"/>
      <c r="IL134" s="4"/>
      <c r="IM134" s="4"/>
      <c r="IN134" s="4"/>
      <c r="IO134" s="4"/>
      <c r="IP134" s="4"/>
      <c r="IQ134" s="4"/>
      <c r="IR134" s="4"/>
      <c r="IS134" s="4"/>
      <c r="IT134" s="4"/>
      <c r="IU134" s="4"/>
      <c r="IV134" s="4"/>
      <c r="IW134" s="4"/>
      <c r="IX134" s="4"/>
      <c r="IY134" s="4"/>
      <c r="IZ134" s="4"/>
      <c r="JA134" s="4"/>
      <c r="JB134" s="4"/>
      <c r="JC134" s="4"/>
      <c r="JD134" s="4"/>
      <c r="JE134" s="4"/>
      <c r="JF134" s="4"/>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c r="KN134" s="4"/>
      <c r="KO134" s="4"/>
      <c r="KP134" s="4"/>
      <c r="KQ134" s="4"/>
      <c r="KR134" s="4"/>
      <c r="KS134" s="4"/>
      <c r="KT134" s="4"/>
      <c r="KU134" s="4"/>
      <c r="KV134" s="4"/>
      <c r="KW134" s="4"/>
      <c r="KX134" s="4"/>
      <c r="KY134" s="4"/>
      <c r="KZ134" s="4"/>
      <c r="LA134" s="4"/>
      <c r="LB134" s="4"/>
      <c r="LC134" s="4"/>
      <c r="LD134" s="4"/>
      <c r="LE134" s="4"/>
      <c r="LF134" s="4"/>
      <c r="LG134" s="4"/>
      <c r="LH134" s="4"/>
      <c r="LI134" s="4"/>
      <c r="LJ134" s="4"/>
      <c r="LK134" s="4"/>
      <c r="LL134" s="4"/>
      <c r="LM134" s="4"/>
      <c r="LN134" s="4"/>
      <c r="LO134" s="4"/>
      <c r="LP134" s="4"/>
      <c r="LQ134" s="4"/>
      <c r="LR134" s="4"/>
      <c r="LS134" s="4"/>
      <c r="LT134" s="4"/>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c r="NB134" s="4"/>
      <c r="NC134" s="4"/>
      <c r="ND134" s="4"/>
      <c r="NE134" s="4"/>
      <c r="NF134" s="4"/>
      <c r="NG134" s="4"/>
      <c r="NH134" s="4"/>
      <c r="NI134" s="4"/>
      <c r="NJ134" s="4"/>
      <c r="NK134" s="4"/>
      <c r="NL134" s="4"/>
      <c r="NM134" s="4"/>
      <c r="NN134" s="4"/>
      <c r="NO134" s="4"/>
      <c r="NP134" s="4"/>
      <c r="NQ134" s="4"/>
      <c r="NR134" s="4"/>
      <c r="NS134" s="4"/>
      <c r="NT134" s="4"/>
      <c r="NU134" s="4"/>
      <c r="NV134" s="4"/>
      <c r="NW134" s="4"/>
      <c r="NX134" s="4"/>
      <c r="NY134" s="4"/>
      <c r="NZ134" s="4"/>
      <c r="OA134" s="4"/>
      <c r="OB134" s="4"/>
      <c r="OC134" s="4"/>
      <c r="OD134" s="4"/>
      <c r="OE134" s="4"/>
      <c r="OF134" s="4"/>
      <c r="OG134" s="4"/>
      <c r="OH134" s="4"/>
      <c r="OI134" s="4"/>
      <c r="OJ134" s="4"/>
      <c r="OK134" s="4"/>
      <c r="OL134" s="4"/>
      <c r="OM134" s="4"/>
      <c r="ON134" s="4"/>
      <c r="OO134" s="4"/>
      <c r="OP134" s="4"/>
      <c r="OQ134" s="4"/>
      <c r="OR134" s="4"/>
      <c r="OS134" s="4"/>
      <c r="OT134" s="4"/>
      <c r="OU134" s="4"/>
      <c r="OV134" s="4"/>
      <c r="OW134" s="4"/>
      <c r="OX134" s="4"/>
      <c r="OY134" s="4"/>
      <c r="OZ134" s="4"/>
      <c r="PA134" s="4"/>
      <c r="PB134" s="4"/>
      <c r="PC134" s="4"/>
      <c r="PD134" s="4"/>
      <c r="PE134" s="4"/>
      <c r="PF134" s="4"/>
      <c r="PG134" s="4"/>
      <c r="PH134" s="4"/>
      <c r="PI134" s="4"/>
      <c r="PJ134" s="4"/>
      <c r="PK134" s="4"/>
      <c r="PL134" s="4"/>
      <c r="PM134" s="4"/>
      <c r="PN134" s="4"/>
      <c r="PO134" s="4"/>
      <c r="PP134" s="4"/>
      <c r="PQ134" s="4"/>
      <c r="PR134" s="4"/>
      <c r="PS134" s="4"/>
      <c r="PT134" s="4"/>
      <c r="PU134" s="4"/>
      <c r="PV134" s="4"/>
      <c r="PW134" s="4"/>
      <c r="PX134" s="4"/>
      <c r="PY134" s="4"/>
      <c r="PZ134" s="4"/>
      <c r="QA134" s="4"/>
      <c r="QB134" s="4"/>
      <c r="QC134" s="4"/>
      <c r="QD134" s="4"/>
      <c r="QE134" s="4"/>
      <c r="QF134" s="4"/>
      <c r="QG134" s="4"/>
      <c r="QH134" s="4"/>
      <c r="QI134" s="4"/>
      <c r="QJ134" s="4"/>
      <c r="QK134" s="4"/>
      <c r="QL134" s="4"/>
      <c r="QM134" s="4"/>
      <c r="QN134" s="4"/>
      <c r="QO134" s="4"/>
      <c r="QP134" s="4"/>
      <c r="QQ134" s="4"/>
      <c r="QR134" s="4"/>
      <c r="QS134" s="4"/>
      <c r="QT134" s="4"/>
      <c r="QU134" s="4"/>
      <c r="QV134" s="4"/>
      <c r="QW134" s="4"/>
      <c r="QX134" s="4"/>
      <c r="QY134" s="4"/>
      <c r="QZ134" s="4"/>
      <c r="RA134" s="4"/>
      <c r="RB134" s="4"/>
      <c r="RC134" s="4"/>
      <c r="RD134" s="4"/>
      <c r="RE134" s="4"/>
      <c r="RF134" s="4"/>
      <c r="RG134" s="4"/>
      <c r="RH134" s="4"/>
      <c r="RI134" s="4"/>
      <c r="RJ134" s="4"/>
      <c r="RK134" s="4"/>
      <c r="RL134" s="4"/>
      <c r="RM134" s="4"/>
      <c r="RN134" s="4"/>
      <c r="RO134" s="4"/>
      <c r="RP134" s="4"/>
      <c r="RQ134" s="4"/>
      <c r="RR134" s="4"/>
      <c r="RS134" s="4"/>
      <c r="RT134" s="4"/>
      <c r="RU134" s="4"/>
      <c r="RV134" s="4"/>
      <c r="RW134" s="4"/>
      <c r="RX134" s="4"/>
      <c r="RY134" s="4"/>
      <c r="RZ134" s="4"/>
      <c r="SA134" s="4"/>
      <c r="SB134" s="4"/>
      <c r="SC134" s="4"/>
      <c r="SD134" s="4"/>
      <c r="SE134" s="4"/>
      <c r="SF134" s="4"/>
      <c r="SG134" s="4"/>
      <c r="SH134" s="4"/>
      <c r="SI134" s="4"/>
      <c r="SJ134" s="4"/>
      <c r="SK134" s="4"/>
      <c r="SL134" s="4"/>
      <c r="SM134" s="4"/>
      <c r="SN134" s="4"/>
      <c r="SO134" s="4"/>
      <c r="SP134" s="4"/>
      <c r="SQ134" s="4"/>
      <c r="SR134" s="4"/>
      <c r="SS134" s="4"/>
      <c r="ST134" s="4"/>
      <c r="SU134" s="4"/>
      <c r="SV134" s="4"/>
      <c r="SW134" s="4"/>
      <c r="SX134" s="4"/>
      <c r="SY134" s="4"/>
      <c r="SZ134" s="4"/>
      <c r="TA134" s="4"/>
      <c r="TB134" s="4"/>
      <c r="TC134" s="4"/>
      <c r="TD134" s="4"/>
      <c r="TE134" s="4"/>
      <c r="TF134" s="4"/>
      <c r="TG134" s="4"/>
      <c r="TH134" s="4"/>
      <c r="TI134" s="4"/>
      <c r="TJ134" s="4"/>
      <c r="TK134" s="4"/>
      <c r="TL134" s="4"/>
      <c r="TM134" s="4"/>
      <c r="TN134" s="4"/>
      <c r="TO134" s="4"/>
      <c r="TP134" s="4"/>
      <c r="TQ134" s="4"/>
      <c r="TR134" s="4"/>
      <c r="TS134" s="4"/>
      <c r="TT134" s="4"/>
      <c r="TU134" s="4"/>
      <c r="TV134" s="4"/>
      <c r="TW134" s="4"/>
      <c r="TX134" s="4"/>
      <c r="TY134" s="4"/>
      <c r="TZ134" s="4"/>
      <c r="UA134" s="4"/>
      <c r="UB134" s="4"/>
      <c r="UC134" s="4"/>
      <c r="UD134" s="4"/>
      <c r="UE134" s="4"/>
      <c r="UF134" s="4"/>
      <c r="UG134" s="4"/>
      <c r="UH134" s="4"/>
      <c r="UI134" s="4"/>
      <c r="UJ134" s="4"/>
      <c r="UK134" s="4"/>
      <c r="UL134" s="4"/>
      <c r="UM134" s="4"/>
      <c r="UN134" s="4"/>
      <c r="UO134" s="4"/>
      <c r="UP134" s="4"/>
      <c r="UQ134" s="4"/>
      <c r="UR134" s="4"/>
      <c r="US134" s="4"/>
      <c r="UT134" s="4"/>
      <c r="UU134" s="4"/>
      <c r="UV134" s="4"/>
      <c r="UW134" s="4"/>
      <c r="UX134" s="4"/>
      <c r="UY134" s="4"/>
      <c r="UZ134" s="4"/>
      <c r="VA134" s="4"/>
      <c r="VB134" s="4"/>
      <c r="VC134" s="4"/>
      <c r="VD134" s="4"/>
      <c r="VE134" s="4"/>
      <c r="VF134" s="4"/>
      <c r="VG134" s="4"/>
      <c r="VH134" s="4"/>
      <c r="VI134" s="4"/>
      <c r="VJ134" s="4"/>
      <c r="VK134" s="4"/>
      <c r="VL134" s="4"/>
      <c r="VM134" s="4"/>
      <c r="VN134" s="4"/>
      <c r="VO134" s="4"/>
      <c r="VP134" s="4"/>
      <c r="VQ134" s="4"/>
      <c r="VR134" s="4"/>
      <c r="VS134" s="4"/>
      <c r="VT134" s="4"/>
      <c r="VU134" s="4"/>
      <c r="VV134" s="4"/>
      <c r="VW134" s="4"/>
      <c r="VX134" s="4"/>
      <c r="VY134" s="4"/>
      <c r="VZ134" s="4"/>
      <c r="WA134" s="4"/>
      <c r="WB134" s="4"/>
      <c r="WC134" s="4"/>
      <c r="WD134" s="4"/>
      <c r="WE134" s="4"/>
      <c r="WF134" s="4"/>
      <c r="WG134" s="4"/>
      <c r="WH134" s="4"/>
      <c r="WI134" s="4"/>
      <c r="WJ134" s="4"/>
      <c r="WK134" s="4"/>
      <c r="WL134" s="4"/>
      <c r="WM134" s="4"/>
      <c r="WN134" s="4"/>
      <c r="WO134" s="4"/>
      <c r="WP134" s="4"/>
      <c r="WQ134" s="4"/>
      <c r="WR134" s="4"/>
      <c r="WS134" s="4"/>
      <c r="WT134" s="4"/>
      <c r="WU134" s="4"/>
      <c r="WV134" s="4"/>
      <c r="WW134" s="4"/>
      <c r="WX134" s="4"/>
      <c r="WY134" s="4"/>
      <c r="WZ134" s="4"/>
      <c r="XA134" s="4"/>
      <c r="XB134" s="4"/>
      <c r="XC134" s="4"/>
      <c r="XD134" s="4"/>
      <c r="XE134" s="4"/>
      <c r="XF134" s="4"/>
      <c r="XG134" s="4"/>
      <c r="XH134" s="4"/>
      <c r="XI134" s="4"/>
      <c r="XJ134" s="4"/>
      <c r="XK134" s="4"/>
      <c r="XL134" s="4"/>
      <c r="XM134" s="4"/>
      <c r="XN134" s="4"/>
      <c r="XO134" s="4"/>
      <c r="XP134" s="4"/>
      <c r="XQ134" s="4"/>
      <c r="XR134" s="4"/>
      <c r="XS134" s="4"/>
      <c r="XT134" s="4"/>
      <c r="XU134" s="4"/>
      <c r="XV134" s="4"/>
      <c r="XW134" s="4"/>
      <c r="XX134" s="4"/>
      <c r="XY134" s="4"/>
      <c r="XZ134" s="4"/>
      <c r="YA134" s="4"/>
      <c r="YB134" s="4"/>
      <c r="YC134" s="4"/>
      <c r="YD134" s="4"/>
      <c r="YE134" s="4"/>
      <c r="YF134" s="4"/>
      <c r="YG134" s="4"/>
      <c r="YH134" s="4"/>
      <c r="YI134" s="4"/>
      <c r="YJ134" s="4"/>
      <c r="YK134" s="4"/>
      <c r="YL134" s="4"/>
      <c r="YM134" s="4"/>
      <c r="YN134" s="4"/>
      <c r="YO134" s="4"/>
      <c r="YP134" s="4"/>
      <c r="YQ134" s="4"/>
      <c r="YR134" s="4"/>
      <c r="YS134" s="4"/>
      <c r="YT134" s="4"/>
      <c r="YU134" s="4"/>
      <c r="YV134" s="4"/>
      <c r="YW134" s="4"/>
      <c r="YX134" s="4"/>
      <c r="YY134" s="4"/>
      <c r="YZ134" s="4"/>
      <c r="ZA134" s="4"/>
      <c r="ZB134" s="4"/>
      <c r="ZC134" s="4"/>
      <c r="ZD134" s="4"/>
      <c r="ZE134" s="4"/>
      <c r="ZF134" s="4"/>
      <c r="ZG134" s="4"/>
      <c r="ZH134" s="4"/>
      <c r="ZI134" s="4"/>
      <c r="ZJ134" s="4"/>
      <c r="ZK134" s="4"/>
      <c r="ZL134" s="4"/>
      <c r="ZM134" s="4"/>
      <c r="ZN134" s="4"/>
      <c r="ZO134" s="4"/>
      <c r="ZP134" s="4"/>
      <c r="ZQ134" s="4"/>
      <c r="ZR134" s="4"/>
      <c r="ZS134" s="4"/>
      <c r="ZT134" s="4"/>
      <c r="ZU134" s="4"/>
      <c r="ZV134" s="4"/>
      <c r="ZW134" s="4"/>
      <c r="ZX134" s="4"/>
      <c r="ZY134" s="4"/>
      <c r="ZZ134" s="4"/>
      <c r="AAA134" s="4"/>
      <c r="AAB134" s="4"/>
      <c r="AAC134" s="4"/>
      <c r="AAD134" s="4"/>
      <c r="AAE134" s="4"/>
      <c r="AAF134" s="4"/>
      <c r="AAG134" s="4"/>
      <c r="AAH134" s="4"/>
      <c r="AAI134" s="4"/>
      <c r="AAJ134" s="4"/>
      <c r="AAK134" s="4"/>
      <c r="AAL134" s="4"/>
      <c r="AAM134" s="4"/>
      <c r="AAN134" s="4"/>
      <c r="AAO134" s="4"/>
      <c r="AAP134" s="4"/>
      <c r="AAQ134" s="4"/>
      <c r="AAR134" s="4"/>
      <c r="AAS134" s="4"/>
      <c r="AAT134" s="4"/>
      <c r="AAU134" s="4"/>
      <c r="AAV134" s="4"/>
      <c r="AAW134" s="4"/>
      <c r="AAX134" s="4"/>
      <c r="AAY134" s="4"/>
      <c r="AAZ134" s="4"/>
      <c r="ABA134" s="4"/>
      <c r="ABB134" s="4"/>
      <c r="ABC134" s="4"/>
      <c r="ABD134" s="4"/>
      <c r="ABE134" s="4"/>
      <c r="ABF134" s="4"/>
      <c r="ABG134" s="4"/>
      <c r="ABH134" s="4"/>
      <c r="ABI134" s="4"/>
      <c r="ABJ134" s="4"/>
      <c r="ABK134" s="4"/>
      <c r="ABL134" s="4"/>
      <c r="ABM134" s="4"/>
      <c r="ABN134" s="4"/>
      <c r="ABO134" s="4"/>
      <c r="ABP134" s="4"/>
      <c r="ABQ134" s="4"/>
      <c r="ABR134" s="4"/>
      <c r="ABS134" s="4"/>
      <c r="ABT134" s="4"/>
      <c r="ABU134" s="4"/>
    </row>
    <row r="135" spans="1:749" s="13" customFormat="1" ht="15" customHeight="1" collapsed="1" x14ac:dyDescent="0.2">
      <c r="A135" s="4"/>
      <c r="B135" s="4"/>
      <c r="C135" s="4"/>
      <c r="D135" s="4"/>
      <c r="E135" s="161"/>
      <c r="F135" s="189"/>
      <c r="G135" s="189"/>
      <c r="H135" s="173"/>
      <c r="I135" s="225"/>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c r="GK135" s="4"/>
      <c r="GL135" s="4"/>
      <c r="GM135" s="4"/>
      <c r="GN135" s="4"/>
      <c r="GO135" s="4"/>
      <c r="GP135" s="4"/>
      <c r="GQ135" s="4"/>
      <c r="GR135" s="4"/>
      <c r="GS135" s="4"/>
      <c r="GT135" s="4"/>
      <c r="GU135" s="4"/>
      <c r="GV135" s="4"/>
      <c r="GW135" s="4"/>
      <c r="GX135" s="4"/>
      <c r="GY135" s="4"/>
      <c r="GZ135" s="4"/>
      <c r="HA135" s="4"/>
      <c r="HB135" s="4"/>
      <c r="HC135" s="4"/>
      <c r="HD135" s="4"/>
      <c r="HE135" s="4"/>
      <c r="HF135" s="4"/>
      <c r="HG135" s="4"/>
      <c r="HH135" s="4"/>
      <c r="HI135" s="4"/>
      <c r="HJ135" s="4"/>
      <c r="HK135" s="4"/>
      <c r="HL135" s="4"/>
      <c r="HM135" s="4"/>
      <c r="HN135" s="4"/>
      <c r="HO135" s="4"/>
      <c r="HP135" s="4"/>
      <c r="HQ135" s="4"/>
      <c r="HR135" s="4"/>
      <c r="HS135" s="4"/>
      <c r="HT135" s="4"/>
      <c r="HU135" s="4"/>
      <c r="HV135" s="4"/>
      <c r="HW135" s="4"/>
      <c r="HX135" s="4"/>
      <c r="HY135" s="4"/>
      <c r="HZ135" s="4"/>
      <c r="IA135" s="4"/>
      <c r="IB135" s="4"/>
      <c r="IC135" s="4"/>
      <c r="ID135" s="4"/>
      <c r="IE135" s="4"/>
      <c r="IF135" s="4"/>
      <c r="IG135" s="4"/>
      <c r="IH135" s="4"/>
      <c r="II135" s="4"/>
      <c r="IJ135" s="4"/>
      <c r="IK135" s="4"/>
      <c r="IL135" s="4"/>
      <c r="IM135" s="4"/>
      <c r="IN135" s="4"/>
      <c r="IO135" s="4"/>
      <c r="IP135" s="4"/>
      <c r="IQ135" s="4"/>
      <c r="IR135" s="4"/>
      <c r="IS135" s="4"/>
      <c r="IT135" s="4"/>
      <c r="IU135" s="4"/>
      <c r="IV135" s="4"/>
      <c r="IW135" s="4"/>
      <c r="IX135" s="4"/>
      <c r="IY135" s="4"/>
      <c r="IZ135" s="4"/>
      <c r="JA135" s="4"/>
      <c r="JB135" s="4"/>
      <c r="JC135" s="4"/>
      <c r="JD135" s="4"/>
      <c r="JE135" s="4"/>
      <c r="JF135" s="4"/>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c r="KN135" s="4"/>
      <c r="KO135" s="4"/>
      <c r="KP135" s="4"/>
      <c r="KQ135" s="4"/>
      <c r="KR135" s="4"/>
      <c r="KS135" s="4"/>
      <c r="KT135" s="4"/>
      <c r="KU135" s="4"/>
      <c r="KV135" s="4"/>
      <c r="KW135" s="4"/>
      <c r="KX135" s="4"/>
      <c r="KY135" s="4"/>
      <c r="KZ135" s="4"/>
      <c r="LA135" s="4"/>
      <c r="LB135" s="4"/>
      <c r="LC135" s="4"/>
      <c r="LD135" s="4"/>
      <c r="LE135" s="4"/>
      <c r="LF135" s="4"/>
      <c r="LG135" s="4"/>
      <c r="LH135" s="4"/>
      <c r="LI135" s="4"/>
      <c r="LJ135" s="4"/>
      <c r="LK135" s="4"/>
      <c r="LL135" s="4"/>
      <c r="LM135" s="4"/>
      <c r="LN135" s="4"/>
      <c r="LO135" s="4"/>
      <c r="LP135" s="4"/>
      <c r="LQ135" s="4"/>
      <c r="LR135" s="4"/>
      <c r="LS135" s="4"/>
      <c r="LT135" s="4"/>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c r="NB135" s="4"/>
      <c r="NC135" s="4"/>
      <c r="ND135" s="4"/>
      <c r="NE135" s="4"/>
      <c r="NF135" s="4"/>
      <c r="NG135" s="4"/>
      <c r="NH135" s="4"/>
      <c r="NI135" s="4"/>
      <c r="NJ135" s="4"/>
      <c r="NK135" s="4"/>
      <c r="NL135" s="4"/>
      <c r="NM135" s="4"/>
      <c r="NN135" s="4"/>
      <c r="NO135" s="4"/>
      <c r="NP135" s="4"/>
      <c r="NQ135" s="4"/>
      <c r="NR135" s="4"/>
      <c r="NS135" s="4"/>
      <c r="NT135" s="4"/>
      <c r="NU135" s="4"/>
      <c r="NV135" s="4"/>
      <c r="NW135" s="4"/>
      <c r="NX135" s="4"/>
      <c r="NY135" s="4"/>
      <c r="NZ135" s="4"/>
      <c r="OA135" s="4"/>
      <c r="OB135" s="4"/>
      <c r="OC135" s="4"/>
      <c r="OD135" s="4"/>
      <c r="OE135" s="4"/>
      <c r="OF135" s="4"/>
      <c r="OG135" s="4"/>
      <c r="OH135" s="4"/>
      <c r="OI135" s="4"/>
      <c r="OJ135" s="4"/>
      <c r="OK135" s="4"/>
      <c r="OL135" s="4"/>
      <c r="OM135" s="4"/>
      <c r="ON135" s="4"/>
      <c r="OO135" s="4"/>
      <c r="OP135" s="4"/>
      <c r="OQ135" s="4"/>
      <c r="OR135" s="4"/>
      <c r="OS135" s="4"/>
      <c r="OT135" s="4"/>
      <c r="OU135" s="4"/>
      <c r="OV135" s="4"/>
      <c r="OW135" s="4"/>
      <c r="OX135" s="4"/>
      <c r="OY135" s="4"/>
      <c r="OZ135" s="4"/>
      <c r="PA135" s="4"/>
      <c r="PB135" s="4"/>
      <c r="PC135" s="4"/>
      <c r="PD135" s="4"/>
      <c r="PE135" s="4"/>
      <c r="PF135" s="4"/>
      <c r="PG135" s="4"/>
      <c r="PH135" s="4"/>
      <c r="PI135" s="4"/>
      <c r="PJ135" s="4"/>
      <c r="PK135" s="4"/>
      <c r="PL135" s="4"/>
      <c r="PM135" s="4"/>
      <c r="PN135" s="4"/>
      <c r="PO135" s="4"/>
      <c r="PP135" s="4"/>
      <c r="PQ135" s="4"/>
      <c r="PR135" s="4"/>
      <c r="PS135" s="4"/>
      <c r="PT135" s="4"/>
      <c r="PU135" s="4"/>
      <c r="PV135" s="4"/>
      <c r="PW135" s="4"/>
      <c r="PX135" s="4"/>
      <c r="PY135" s="4"/>
      <c r="PZ135" s="4"/>
      <c r="QA135" s="4"/>
      <c r="QB135" s="4"/>
      <c r="QC135" s="4"/>
      <c r="QD135" s="4"/>
      <c r="QE135" s="4"/>
      <c r="QF135" s="4"/>
      <c r="QG135" s="4"/>
      <c r="QH135" s="4"/>
      <c r="QI135" s="4"/>
      <c r="QJ135" s="4"/>
      <c r="QK135" s="4"/>
      <c r="QL135" s="4"/>
      <c r="QM135" s="4"/>
      <c r="QN135" s="4"/>
      <c r="QO135" s="4"/>
      <c r="QP135" s="4"/>
      <c r="QQ135" s="4"/>
      <c r="QR135" s="4"/>
      <c r="QS135" s="4"/>
      <c r="QT135" s="4"/>
      <c r="QU135" s="4"/>
      <c r="QV135" s="4"/>
      <c r="QW135" s="4"/>
      <c r="QX135" s="4"/>
      <c r="QY135" s="4"/>
      <c r="QZ135" s="4"/>
      <c r="RA135" s="4"/>
      <c r="RB135" s="4"/>
      <c r="RC135" s="4"/>
      <c r="RD135" s="4"/>
      <c r="RE135" s="4"/>
      <c r="RF135" s="4"/>
      <c r="RG135" s="4"/>
      <c r="RH135" s="4"/>
      <c r="RI135" s="4"/>
      <c r="RJ135" s="4"/>
      <c r="RK135" s="4"/>
      <c r="RL135" s="4"/>
      <c r="RM135" s="4"/>
      <c r="RN135" s="4"/>
      <c r="RO135" s="4"/>
      <c r="RP135" s="4"/>
      <c r="RQ135" s="4"/>
      <c r="RR135" s="4"/>
      <c r="RS135" s="4"/>
      <c r="RT135" s="4"/>
      <c r="RU135" s="4"/>
      <c r="RV135" s="4"/>
      <c r="RW135" s="4"/>
      <c r="RX135" s="4"/>
      <c r="RY135" s="4"/>
      <c r="RZ135" s="4"/>
      <c r="SA135" s="4"/>
      <c r="SB135" s="4"/>
      <c r="SC135" s="4"/>
      <c r="SD135" s="4"/>
      <c r="SE135" s="4"/>
      <c r="SF135" s="4"/>
      <c r="SG135" s="4"/>
      <c r="SH135" s="4"/>
      <c r="SI135" s="4"/>
      <c r="SJ135" s="4"/>
      <c r="SK135" s="4"/>
      <c r="SL135" s="4"/>
      <c r="SM135" s="4"/>
      <c r="SN135" s="4"/>
      <c r="SO135" s="4"/>
      <c r="SP135" s="4"/>
      <c r="SQ135" s="4"/>
      <c r="SR135" s="4"/>
      <c r="SS135" s="4"/>
      <c r="ST135" s="4"/>
      <c r="SU135" s="4"/>
      <c r="SV135" s="4"/>
      <c r="SW135" s="4"/>
      <c r="SX135" s="4"/>
      <c r="SY135" s="4"/>
      <c r="SZ135" s="4"/>
      <c r="TA135" s="4"/>
      <c r="TB135" s="4"/>
      <c r="TC135" s="4"/>
      <c r="TD135" s="4"/>
      <c r="TE135" s="4"/>
      <c r="TF135" s="4"/>
      <c r="TG135" s="4"/>
      <c r="TH135" s="4"/>
      <c r="TI135" s="4"/>
      <c r="TJ135" s="4"/>
      <c r="TK135" s="4"/>
      <c r="TL135" s="4"/>
      <c r="TM135" s="4"/>
      <c r="TN135" s="4"/>
      <c r="TO135" s="4"/>
      <c r="TP135" s="4"/>
      <c r="TQ135" s="4"/>
      <c r="TR135" s="4"/>
      <c r="TS135" s="4"/>
      <c r="TT135" s="4"/>
      <c r="TU135" s="4"/>
      <c r="TV135" s="4"/>
      <c r="TW135" s="4"/>
      <c r="TX135" s="4"/>
      <c r="TY135" s="4"/>
      <c r="TZ135" s="4"/>
      <c r="UA135" s="4"/>
      <c r="UB135" s="4"/>
      <c r="UC135" s="4"/>
      <c r="UD135" s="4"/>
      <c r="UE135" s="4"/>
      <c r="UF135" s="4"/>
      <c r="UG135" s="4"/>
      <c r="UH135" s="4"/>
      <c r="UI135" s="4"/>
      <c r="UJ135" s="4"/>
      <c r="UK135" s="4"/>
      <c r="UL135" s="4"/>
      <c r="UM135" s="4"/>
      <c r="UN135" s="4"/>
      <c r="UO135" s="4"/>
      <c r="UP135" s="4"/>
      <c r="UQ135" s="4"/>
      <c r="UR135" s="4"/>
      <c r="US135" s="4"/>
      <c r="UT135" s="4"/>
      <c r="UU135" s="4"/>
      <c r="UV135" s="4"/>
      <c r="UW135" s="4"/>
      <c r="UX135" s="4"/>
      <c r="UY135" s="4"/>
      <c r="UZ135" s="4"/>
      <c r="VA135" s="4"/>
      <c r="VB135" s="4"/>
      <c r="VC135" s="4"/>
      <c r="VD135" s="4"/>
      <c r="VE135" s="4"/>
      <c r="VF135" s="4"/>
      <c r="VG135" s="4"/>
      <c r="VH135" s="4"/>
      <c r="VI135" s="4"/>
      <c r="VJ135" s="4"/>
      <c r="VK135" s="4"/>
      <c r="VL135" s="4"/>
      <c r="VM135" s="4"/>
      <c r="VN135" s="4"/>
      <c r="VO135" s="4"/>
      <c r="VP135" s="4"/>
      <c r="VQ135" s="4"/>
      <c r="VR135" s="4"/>
      <c r="VS135" s="4"/>
      <c r="VT135" s="4"/>
      <c r="VU135" s="4"/>
      <c r="VV135" s="4"/>
      <c r="VW135" s="4"/>
      <c r="VX135" s="4"/>
      <c r="VY135" s="4"/>
      <c r="VZ135" s="4"/>
      <c r="WA135" s="4"/>
      <c r="WB135" s="4"/>
      <c r="WC135" s="4"/>
      <c r="WD135" s="4"/>
      <c r="WE135" s="4"/>
      <c r="WF135" s="4"/>
      <c r="WG135" s="4"/>
      <c r="WH135" s="4"/>
      <c r="WI135" s="4"/>
      <c r="WJ135" s="4"/>
      <c r="WK135" s="4"/>
      <c r="WL135" s="4"/>
      <c r="WM135" s="4"/>
      <c r="WN135" s="4"/>
      <c r="WO135" s="4"/>
      <c r="WP135" s="4"/>
      <c r="WQ135" s="4"/>
      <c r="WR135" s="4"/>
      <c r="WS135" s="4"/>
      <c r="WT135" s="4"/>
      <c r="WU135" s="4"/>
      <c r="WV135" s="4"/>
      <c r="WW135" s="4"/>
      <c r="WX135" s="4"/>
      <c r="WY135" s="4"/>
      <c r="WZ135" s="4"/>
      <c r="XA135" s="4"/>
      <c r="XB135" s="4"/>
      <c r="XC135" s="4"/>
      <c r="XD135" s="4"/>
      <c r="XE135" s="4"/>
      <c r="XF135" s="4"/>
      <c r="XG135" s="4"/>
      <c r="XH135" s="4"/>
      <c r="XI135" s="4"/>
      <c r="XJ135" s="4"/>
      <c r="XK135" s="4"/>
      <c r="XL135" s="4"/>
      <c r="XM135" s="4"/>
      <c r="XN135" s="4"/>
      <c r="XO135" s="4"/>
      <c r="XP135" s="4"/>
      <c r="XQ135" s="4"/>
      <c r="XR135" s="4"/>
      <c r="XS135" s="4"/>
      <c r="XT135" s="4"/>
      <c r="XU135" s="4"/>
      <c r="XV135" s="4"/>
      <c r="XW135" s="4"/>
      <c r="XX135" s="4"/>
      <c r="XY135" s="4"/>
      <c r="XZ135" s="4"/>
      <c r="YA135" s="4"/>
      <c r="YB135" s="4"/>
      <c r="YC135" s="4"/>
      <c r="YD135" s="4"/>
      <c r="YE135" s="4"/>
      <c r="YF135" s="4"/>
      <c r="YG135" s="4"/>
      <c r="YH135" s="4"/>
      <c r="YI135" s="4"/>
      <c r="YJ135" s="4"/>
      <c r="YK135" s="4"/>
      <c r="YL135" s="4"/>
      <c r="YM135" s="4"/>
      <c r="YN135" s="4"/>
      <c r="YO135" s="4"/>
      <c r="YP135" s="4"/>
      <c r="YQ135" s="4"/>
      <c r="YR135" s="4"/>
      <c r="YS135" s="4"/>
      <c r="YT135" s="4"/>
      <c r="YU135" s="4"/>
      <c r="YV135" s="4"/>
      <c r="YW135" s="4"/>
      <c r="YX135" s="4"/>
      <c r="YY135" s="4"/>
      <c r="YZ135" s="4"/>
      <c r="ZA135" s="4"/>
      <c r="ZB135" s="4"/>
      <c r="ZC135" s="4"/>
      <c r="ZD135" s="4"/>
      <c r="ZE135" s="4"/>
      <c r="ZF135" s="4"/>
      <c r="ZG135" s="4"/>
      <c r="ZH135" s="4"/>
      <c r="ZI135" s="4"/>
      <c r="ZJ135" s="4"/>
      <c r="ZK135" s="4"/>
      <c r="ZL135" s="4"/>
      <c r="ZM135" s="4"/>
      <c r="ZN135" s="4"/>
      <c r="ZO135" s="4"/>
      <c r="ZP135" s="4"/>
      <c r="ZQ135" s="4"/>
      <c r="ZR135" s="4"/>
      <c r="ZS135" s="4"/>
      <c r="ZT135" s="4"/>
      <c r="ZU135" s="4"/>
      <c r="ZV135" s="4"/>
      <c r="ZW135" s="4"/>
      <c r="ZX135" s="4"/>
      <c r="ZY135" s="4"/>
      <c r="ZZ135" s="4"/>
      <c r="AAA135" s="4"/>
      <c r="AAB135" s="4"/>
      <c r="AAC135" s="4"/>
      <c r="AAD135" s="4"/>
      <c r="AAE135" s="4"/>
      <c r="AAF135" s="4"/>
      <c r="AAG135" s="4"/>
      <c r="AAH135" s="4"/>
      <c r="AAI135" s="4"/>
      <c r="AAJ135" s="4"/>
      <c r="AAK135" s="4"/>
      <c r="AAL135" s="4"/>
      <c r="AAM135" s="4"/>
      <c r="AAN135" s="4"/>
      <c r="AAO135" s="4"/>
      <c r="AAP135" s="4"/>
      <c r="AAQ135" s="4"/>
      <c r="AAR135" s="4"/>
      <c r="AAS135" s="4"/>
      <c r="AAT135" s="4"/>
      <c r="AAU135" s="4"/>
      <c r="AAV135" s="4"/>
      <c r="AAW135" s="4"/>
      <c r="AAX135" s="4"/>
      <c r="AAY135" s="4"/>
      <c r="AAZ135" s="4"/>
      <c r="ABA135" s="4"/>
      <c r="ABB135" s="4"/>
      <c r="ABC135" s="4"/>
      <c r="ABD135" s="4"/>
      <c r="ABE135" s="4"/>
      <c r="ABF135" s="4"/>
      <c r="ABG135" s="4"/>
      <c r="ABH135" s="4"/>
      <c r="ABI135" s="4"/>
      <c r="ABJ135" s="4"/>
      <c r="ABK135" s="4"/>
      <c r="ABL135" s="4"/>
      <c r="ABM135" s="4"/>
      <c r="ABN135" s="4"/>
      <c r="ABO135" s="4"/>
      <c r="ABP135" s="4"/>
      <c r="ABQ135" s="4"/>
      <c r="ABR135" s="4"/>
      <c r="ABS135" s="4"/>
      <c r="ABT135" s="4"/>
      <c r="ABU135" s="4"/>
    </row>
    <row r="136" spans="1:749" s="13" customFormat="1" ht="15" customHeight="1" x14ac:dyDescent="0.2">
      <c r="A136" s="19" t="s">
        <v>684</v>
      </c>
      <c r="B136" s="19" t="s">
        <v>39</v>
      </c>
      <c r="C136" s="4"/>
      <c r="D136" s="4"/>
      <c r="E136" s="161"/>
      <c r="F136" s="189"/>
      <c r="G136" s="189"/>
      <c r="H136" s="173"/>
      <c r="I136" s="225"/>
      <c r="J136" s="312"/>
      <c r="K136" s="312"/>
      <c r="L136" s="313"/>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c r="GK136" s="4"/>
      <c r="GL136" s="4"/>
      <c r="GM136" s="4"/>
      <c r="GN136" s="4"/>
      <c r="GO136" s="4"/>
      <c r="GP136" s="4"/>
      <c r="GQ136" s="4"/>
      <c r="GR136" s="4"/>
      <c r="GS136" s="4"/>
      <c r="GT136" s="4"/>
      <c r="GU136" s="4"/>
      <c r="GV136" s="4"/>
      <c r="GW136" s="4"/>
      <c r="GX136" s="4"/>
      <c r="GY136" s="4"/>
      <c r="GZ136" s="4"/>
      <c r="HA136" s="4"/>
      <c r="HB136" s="4"/>
      <c r="HC136" s="4"/>
      <c r="HD136" s="4"/>
      <c r="HE136" s="4"/>
      <c r="HF136" s="4"/>
      <c r="HG136" s="4"/>
      <c r="HH136" s="4"/>
      <c r="HI136" s="4"/>
      <c r="HJ136" s="4"/>
      <c r="HK136" s="4"/>
      <c r="HL136" s="4"/>
      <c r="HM136" s="4"/>
      <c r="HN136" s="4"/>
      <c r="HO136" s="4"/>
      <c r="HP136" s="4"/>
      <c r="HQ136" s="4"/>
      <c r="HR136" s="4"/>
      <c r="HS136" s="4"/>
      <c r="HT136" s="4"/>
      <c r="HU136" s="4"/>
      <c r="HV136" s="4"/>
      <c r="HW136" s="4"/>
      <c r="HX136" s="4"/>
      <c r="HY136" s="4"/>
      <c r="HZ136" s="4"/>
      <c r="IA136" s="4"/>
      <c r="IB136" s="4"/>
      <c r="IC136" s="4"/>
      <c r="ID136" s="4"/>
      <c r="IE136" s="4"/>
      <c r="IF136" s="4"/>
      <c r="IG136" s="4"/>
      <c r="IH136" s="4"/>
      <c r="II136" s="4"/>
      <c r="IJ136" s="4"/>
      <c r="IK136" s="4"/>
      <c r="IL136" s="4"/>
      <c r="IM136" s="4"/>
      <c r="IN136" s="4"/>
      <c r="IO136" s="4"/>
      <c r="IP136" s="4"/>
      <c r="IQ136" s="4"/>
      <c r="IR136" s="4"/>
      <c r="IS136" s="4"/>
      <c r="IT136" s="4"/>
      <c r="IU136" s="4"/>
      <c r="IV136" s="4"/>
      <c r="IW136" s="4"/>
      <c r="IX136" s="4"/>
      <c r="IY136" s="4"/>
      <c r="IZ136" s="4"/>
      <c r="JA136" s="4"/>
      <c r="JB136" s="4"/>
      <c r="JC136" s="4"/>
      <c r="JD136" s="4"/>
      <c r="JE136" s="4"/>
      <c r="JF136" s="4"/>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c r="KN136" s="4"/>
      <c r="KO136" s="4"/>
      <c r="KP136" s="4"/>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c r="LT136" s="4"/>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c r="NB136" s="4"/>
      <c r="NC136" s="4"/>
      <c r="ND136" s="4"/>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c r="OH136" s="4"/>
      <c r="OI136" s="4"/>
      <c r="OJ136" s="4"/>
      <c r="OK136" s="4"/>
      <c r="OL136" s="4"/>
      <c r="OM136" s="4"/>
      <c r="ON136" s="4"/>
      <c r="OO136" s="4"/>
      <c r="OP136" s="4"/>
      <c r="OQ136" s="4"/>
      <c r="OR136" s="4"/>
      <c r="OS136" s="4"/>
      <c r="OT136" s="4"/>
      <c r="OU136" s="4"/>
      <c r="OV136" s="4"/>
      <c r="OW136" s="4"/>
      <c r="OX136" s="4"/>
      <c r="OY136" s="4"/>
      <c r="OZ136" s="4"/>
      <c r="PA136" s="4"/>
      <c r="PB136" s="4"/>
      <c r="PC136" s="4"/>
      <c r="PD136" s="4"/>
      <c r="PE136" s="4"/>
      <c r="PF136" s="4"/>
      <c r="PG136" s="4"/>
      <c r="PH136" s="4"/>
      <c r="PI136" s="4"/>
      <c r="PJ136" s="4"/>
      <c r="PK136" s="4"/>
      <c r="PL136" s="4"/>
      <c r="PM136" s="4"/>
      <c r="PN136" s="4"/>
      <c r="PO136" s="4"/>
      <c r="PP136" s="4"/>
      <c r="PQ136" s="4"/>
      <c r="PR136" s="4"/>
      <c r="PS136" s="4"/>
      <c r="PT136" s="4"/>
      <c r="PU136" s="4"/>
      <c r="PV136" s="4"/>
      <c r="PW136" s="4"/>
      <c r="PX136" s="4"/>
      <c r="PY136" s="4"/>
      <c r="PZ136" s="4"/>
      <c r="QA136" s="4"/>
      <c r="QB136" s="4"/>
      <c r="QC136" s="4"/>
      <c r="QD136" s="4"/>
      <c r="QE136" s="4"/>
      <c r="QF136" s="4"/>
      <c r="QG136" s="4"/>
      <c r="QH136" s="4"/>
      <c r="QI136" s="4"/>
      <c r="QJ136" s="4"/>
      <c r="QK136" s="4"/>
      <c r="QL136" s="4"/>
      <c r="QM136" s="4"/>
      <c r="QN136" s="4"/>
      <c r="QO136" s="4"/>
      <c r="QP136" s="4"/>
      <c r="QQ136" s="4"/>
      <c r="QR136" s="4"/>
      <c r="QS136" s="4"/>
      <c r="QT136" s="4"/>
      <c r="QU136" s="4"/>
      <c r="QV136" s="4"/>
      <c r="QW136" s="4"/>
      <c r="QX136" s="4"/>
      <c r="QY136" s="4"/>
      <c r="QZ136" s="4"/>
      <c r="RA136" s="4"/>
      <c r="RB136" s="4"/>
      <c r="RC136" s="4"/>
      <c r="RD136" s="4"/>
      <c r="RE136" s="4"/>
      <c r="RF136" s="4"/>
      <c r="RG136" s="4"/>
      <c r="RH136" s="4"/>
      <c r="RI136" s="4"/>
      <c r="RJ136" s="4"/>
      <c r="RK136" s="4"/>
      <c r="RL136" s="4"/>
      <c r="RM136" s="4"/>
      <c r="RN136" s="4"/>
      <c r="RO136" s="4"/>
      <c r="RP136" s="4"/>
      <c r="RQ136" s="4"/>
      <c r="RR136" s="4"/>
      <c r="RS136" s="4"/>
      <c r="RT136" s="4"/>
      <c r="RU136" s="4"/>
      <c r="RV136" s="4"/>
      <c r="RW136" s="4"/>
      <c r="RX136" s="4"/>
      <c r="RY136" s="4"/>
      <c r="RZ136" s="4"/>
      <c r="SA136" s="4"/>
      <c r="SB136" s="4"/>
      <c r="SC136" s="4"/>
      <c r="SD136" s="4"/>
      <c r="SE136" s="4"/>
      <c r="SF136" s="4"/>
      <c r="SG136" s="4"/>
      <c r="SH136" s="4"/>
      <c r="SI136" s="4"/>
      <c r="SJ136" s="4"/>
      <c r="SK136" s="4"/>
      <c r="SL136" s="4"/>
      <c r="SM136" s="4"/>
      <c r="SN136" s="4"/>
      <c r="SO136" s="4"/>
      <c r="SP136" s="4"/>
      <c r="SQ136" s="4"/>
      <c r="SR136" s="4"/>
      <c r="SS136" s="4"/>
      <c r="ST136" s="4"/>
      <c r="SU136" s="4"/>
      <c r="SV136" s="4"/>
      <c r="SW136" s="4"/>
      <c r="SX136" s="4"/>
      <c r="SY136" s="4"/>
      <c r="SZ136" s="4"/>
      <c r="TA136" s="4"/>
      <c r="TB136" s="4"/>
      <c r="TC136" s="4"/>
      <c r="TD136" s="4"/>
      <c r="TE136" s="4"/>
      <c r="TF136" s="4"/>
      <c r="TG136" s="4"/>
      <c r="TH136" s="4"/>
      <c r="TI136" s="4"/>
      <c r="TJ136" s="4"/>
      <c r="TK136" s="4"/>
      <c r="TL136" s="4"/>
      <c r="TM136" s="4"/>
      <c r="TN136" s="4"/>
      <c r="TO136" s="4"/>
      <c r="TP136" s="4"/>
      <c r="TQ136" s="4"/>
      <c r="TR136" s="4"/>
      <c r="TS136" s="4"/>
      <c r="TT136" s="4"/>
      <c r="TU136" s="4"/>
      <c r="TV136" s="4"/>
      <c r="TW136" s="4"/>
      <c r="TX136" s="4"/>
      <c r="TY136" s="4"/>
      <c r="TZ136" s="4"/>
      <c r="UA136" s="4"/>
      <c r="UB136" s="4"/>
      <c r="UC136" s="4"/>
      <c r="UD136" s="4"/>
      <c r="UE136" s="4"/>
      <c r="UF136" s="4"/>
      <c r="UG136" s="4"/>
      <c r="UH136" s="4"/>
      <c r="UI136" s="4"/>
      <c r="UJ136" s="4"/>
      <c r="UK136" s="4"/>
      <c r="UL136" s="4"/>
      <c r="UM136" s="4"/>
      <c r="UN136" s="4"/>
      <c r="UO136" s="4"/>
      <c r="UP136" s="4"/>
      <c r="UQ136" s="4"/>
      <c r="UR136" s="4"/>
      <c r="US136" s="4"/>
      <c r="UT136" s="4"/>
      <c r="UU136" s="4"/>
      <c r="UV136" s="4"/>
      <c r="UW136" s="4"/>
      <c r="UX136" s="4"/>
      <c r="UY136" s="4"/>
      <c r="UZ136" s="4"/>
      <c r="VA136" s="4"/>
      <c r="VB136" s="4"/>
      <c r="VC136" s="4"/>
      <c r="VD136" s="4"/>
      <c r="VE136" s="4"/>
      <c r="VF136" s="4"/>
      <c r="VG136" s="4"/>
      <c r="VH136" s="4"/>
      <c r="VI136" s="4"/>
      <c r="VJ136" s="4"/>
      <c r="VK136" s="4"/>
      <c r="VL136" s="4"/>
      <c r="VM136" s="4"/>
      <c r="VN136" s="4"/>
      <c r="VO136" s="4"/>
      <c r="VP136" s="4"/>
      <c r="VQ136" s="4"/>
      <c r="VR136" s="4"/>
      <c r="VS136" s="4"/>
      <c r="VT136" s="4"/>
      <c r="VU136" s="4"/>
      <c r="VV136" s="4"/>
      <c r="VW136" s="4"/>
      <c r="VX136" s="4"/>
      <c r="VY136" s="4"/>
      <c r="VZ136" s="4"/>
      <c r="WA136" s="4"/>
      <c r="WB136" s="4"/>
      <c r="WC136" s="4"/>
      <c r="WD136" s="4"/>
      <c r="WE136" s="4"/>
      <c r="WF136" s="4"/>
      <c r="WG136" s="4"/>
      <c r="WH136" s="4"/>
      <c r="WI136" s="4"/>
      <c r="WJ136" s="4"/>
      <c r="WK136" s="4"/>
      <c r="WL136" s="4"/>
      <c r="WM136" s="4"/>
      <c r="WN136" s="4"/>
      <c r="WO136" s="4"/>
      <c r="WP136" s="4"/>
      <c r="WQ136" s="4"/>
      <c r="WR136" s="4"/>
      <c r="WS136" s="4"/>
      <c r="WT136" s="4"/>
      <c r="WU136" s="4"/>
      <c r="WV136" s="4"/>
      <c r="WW136" s="4"/>
      <c r="WX136" s="4"/>
      <c r="WY136" s="4"/>
      <c r="WZ136" s="4"/>
      <c r="XA136" s="4"/>
      <c r="XB136" s="4"/>
      <c r="XC136" s="4"/>
      <c r="XD136" s="4"/>
      <c r="XE136" s="4"/>
      <c r="XF136" s="4"/>
      <c r="XG136" s="4"/>
      <c r="XH136" s="4"/>
      <c r="XI136" s="4"/>
      <c r="XJ136" s="4"/>
      <c r="XK136" s="4"/>
      <c r="XL136" s="4"/>
      <c r="XM136" s="4"/>
      <c r="XN136" s="4"/>
      <c r="XO136" s="4"/>
      <c r="XP136" s="4"/>
      <c r="XQ136" s="4"/>
      <c r="XR136" s="4"/>
      <c r="XS136" s="4"/>
      <c r="XT136" s="4"/>
      <c r="XU136" s="4"/>
      <c r="XV136" s="4"/>
      <c r="XW136" s="4"/>
      <c r="XX136" s="4"/>
      <c r="XY136" s="4"/>
      <c r="XZ136" s="4"/>
      <c r="YA136" s="4"/>
      <c r="YB136" s="4"/>
      <c r="YC136" s="4"/>
      <c r="YD136" s="4"/>
      <c r="YE136" s="4"/>
      <c r="YF136" s="4"/>
      <c r="YG136" s="4"/>
      <c r="YH136" s="4"/>
      <c r="YI136" s="4"/>
      <c r="YJ136" s="4"/>
      <c r="YK136" s="4"/>
      <c r="YL136" s="4"/>
      <c r="YM136" s="4"/>
      <c r="YN136" s="4"/>
      <c r="YO136" s="4"/>
      <c r="YP136" s="4"/>
      <c r="YQ136" s="4"/>
      <c r="YR136" s="4"/>
      <c r="YS136" s="4"/>
      <c r="YT136" s="4"/>
      <c r="YU136" s="4"/>
      <c r="YV136" s="4"/>
      <c r="YW136" s="4"/>
      <c r="YX136" s="4"/>
      <c r="YY136" s="4"/>
      <c r="YZ136" s="4"/>
      <c r="ZA136" s="4"/>
      <c r="ZB136" s="4"/>
      <c r="ZC136" s="4"/>
      <c r="ZD136" s="4"/>
      <c r="ZE136" s="4"/>
      <c r="ZF136" s="4"/>
      <c r="ZG136" s="4"/>
      <c r="ZH136" s="4"/>
      <c r="ZI136" s="4"/>
      <c r="ZJ136" s="4"/>
      <c r="ZK136" s="4"/>
      <c r="ZL136" s="4"/>
      <c r="ZM136" s="4"/>
      <c r="ZN136" s="4"/>
      <c r="ZO136" s="4"/>
      <c r="ZP136" s="4"/>
      <c r="ZQ136" s="4"/>
      <c r="ZR136" s="4"/>
      <c r="ZS136" s="4"/>
      <c r="ZT136" s="4"/>
      <c r="ZU136" s="4"/>
      <c r="ZV136" s="4"/>
      <c r="ZW136" s="4"/>
      <c r="ZX136" s="4"/>
      <c r="ZY136" s="4"/>
      <c r="ZZ136" s="4"/>
      <c r="AAA136" s="4"/>
      <c r="AAB136" s="4"/>
      <c r="AAC136" s="4"/>
      <c r="AAD136" s="4"/>
      <c r="AAE136" s="4"/>
      <c r="AAF136" s="4"/>
      <c r="AAG136" s="4"/>
      <c r="AAH136" s="4"/>
      <c r="AAI136" s="4"/>
      <c r="AAJ136" s="4"/>
      <c r="AAK136" s="4"/>
      <c r="AAL136" s="4"/>
      <c r="AAM136" s="4"/>
      <c r="AAN136" s="4"/>
      <c r="AAO136" s="4"/>
      <c r="AAP136" s="4"/>
      <c r="AAQ136" s="4"/>
      <c r="AAR136" s="4"/>
      <c r="AAS136" s="4"/>
      <c r="AAT136" s="4"/>
      <c r="AAU136" s="4"/>
      <c r="AAV136" s="4"/>
      <c r="AAW136" s="4"/>
      <c r="AAX136" s="4"/>
      <c r="AAY136" s="4"/>
      <c r="AAZ136" s="4"/>
      <c r="ABA136" s="4"/>
      <c r="ABB136" s="4"/>
      <c r="ABC136" s="4"/>
      <c r="ABD136" s="4"/>
      <c r="ABE136" s="4"/>
      <c r="ABF136" s="4"/>
      <c r="ABG136" s="4"/>
      <c r="ABH136" s="4"/>
      <c r="ABI136" s="4"/>
      <c r="ABJ136" s="4"/>
      <c r="ABK136" s="4"/>
      <c r="ABL136" s="4"/>
      <c r="ABM136" s="4"/>
      <c r="ABN136" s="4"/>
      <c r="ABO136" s="4"/>
      <c r="ABP136" s="4"/>
      <c r="ABQ136" s="4"/>
      <c r="ABR136" s="4"/>
      <c r="ABS136" s="4"/>
      <c r="ABT136" s="4"/>
      <c r="ABU136" s="4"/>
    </row>
    <row r="137" spans="1:749" s="13" customFormat="1" ht="30" customHeight="1" x14ac:dyDescent="0.2">
      <c r="A137" s="20" t="s">
        <v>685</v>
      </c>
      <c r="B137" s="29" t="s">
        <v>1020</v>
      </c>
      <c r="C137" s="24" t="s">
        <v>64</v>
      </c>
      <c r="D137" s="21" t="s">
        <v>121</v>
      </c>
      <c r="E137" s="377"/>
      <c r="F137" s="194" t="s">
        <v>524</v>
      </c>
      <c r="G137" s="194">
        <v>26</v>
      </c>
      <c r="H137" s="162">
        <f>_xlfn.CEILING.MATH(G137*E137)</f>
        <v>0</v>
      </c>
      <c r="I137" s="97"/>
      <c r="J137" s="312"/>
      <c r="K137" s="14"/>
      <c r="L137" s="318"/>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c r="GK137" s="4"/>
      <c r="GL137" s="4"/>
      <c r="GM137" s="4"/>
      <c r="GN137" s="4"/>
      <c r="GO137" s="4"/>
      <c r="GP137" s="4"/>
      <c r="GQ137" s="4"/>
      <c r="GR137" s="4"/>
      <c r="GS137" s="4"/>
      <c r="GT137" s="4"/>
      <c r="GU137" s="4"/>
      <c r="GV137" s="4"/>
      <c r="GW137" s="4"/>
      <c r="GX137" s="4"/>
      <c r="GY137" s="4"/>
      <c r="GZ137" s="4"/>
      <c r="HA137" s="4"/>
      <c r="HB137" s="4"/>
      <c r="HC137" s="4"/>
      <c r="HD137" s="4"/>
      <c r="HE137" s="4"/>
      <c r="HF137" s="4"/>
      <c r="HG137" s="4"/>
      <c r="HH137" s="4"/>
      <c r="HI137" s="4"/>
      <c r="HJ137" s="4"/>
      <c r="HK137" s="4"/>
      <c r="HL137" s="4"/>
      <c r="HM137" s="4"/>
      <c r="HN137" s="4"/>
      <c r="HO137" s="4"/>
      <c r="HP137" s="4"/>
      <c r="HQ137" s="4"/>
      <c r="HR137" s="4"/>
      <c r="HS137" s="4"/>
      <c r="HT137" s="4"/>
      <c r="HU137" s="4"/>
      <c r="HV137" s="4"/>
      <c r="HW137" s="4"/>
      <c r="HX137" s="4"/>
      <c r="HY137" s="4"/>
      <c r="HZ137" s="4"/>
      <c r="IA137" s="4"/>
      <c r="IB137" s="4"/>
      <c r="IC137" s="4"/>
      <c r="ID137" s="4"/>
      <c r="IE137" s="4"/>
      <c r="IF137" s="4"/>
      <c r="IG137" s="4"/>
      <c r="IH137" s="4"/>
      <c r="II137" s="4"/>
      <c r="IJ137" s="4"/>
      <c r="IK137" s="4"/>
      <c r="IL137" s="4"/>
      <c r="IM137" s="4"/>
      <c r="IN137" s="4"/>
      <c r="IO137" s="4"/>
      <c r="IP137" s="4"/>
      <c r="IQ137" s="4"/>
      <c r="IR137" s="4"/>
      <c r="IS137" s="4"/>
      <c r="IT137" s="4"/>
      <c r="IU137" s="4"/>
      <c r="IV137" s="4"/>
      <c r="IW137" s="4"/>
      <c r="IX137" s="4"/>
      <c r="IY137" s="4"/>
      <c r="IZ137" s="4"/>
      <c r="JA137" s="4"/>
      <c r="JB137" s="4"/>
      <c r="JC137" s="4"/>
      <c r="JD137" s="4"/>
      <c r="JE137" s="4"/>
      <c r="JF137" s="4"/>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c r="LT137" s="4"/>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c r="OH137" s="4"/>
      <c r="OI137" s="4"/>
      <c r="OJ137" s="4"/>
      <c r="OK137" s="4"/>
      <c r="OL137" s="4"/>
      <c r="OM137" s="4"/>
      <c r="ON137" s="4"/>
      <c r="OO137" s="4"/>
      <c r="OP137" s="4"/>
      <c r="OQ137" s="4"/>
      <c r="OR137" s="4"/>
      <c r="OS137" s="4"/>
      <c r="OT137" s="4"/>
      <c r="OU137" s="4"/>
      <c r="OV137" s="4"/>
      <c r="OW137" s="4"/>
      <c r="OX137" s="4"/>
      <c r="OY137" s="4"/>
      <c r="OZ137" s="4"/>
      <c r="PA137" s="4"/>
      <c r="PB137" s="4"/>
      <c r="PC137" s="4"/>
      <c r="PD137" s="4"/>
      <c r="PE137" s="4"/>
      <c r="PF137" s="4"/>
      <c r="PG137" s="4"/>
      <c r="PH137" s="4"/>
      <c r="PI137" s="4"/>
      <c r="PJ137" s="4"/>
      <c r="PK137" s="4"/>
      <c r="PL137" s="4"/>
      <c r="PM137" s="4"/>
      <c r="PN137" s="4"/>
      <c r="PO137" s="4"/>
      <c r="PP137" s="4"/>
      <c r="PQ137" s="4"/>
      <c r="PR137" s="4"/>
      <c r="PS137" s="4"/>
      <c r="PT137" s="4"/>
      <c r="PU137" s="4"/>
      <c r="PV137" s="4"/>
      <c r="PW137" s="4"/>
      <c r="PX137" s="4"/>
      <c r="PY137" s="4"/>
      <c r="PZ137" s="4"/>
      <c r="QA137" s="4"/>
      <c r="QB137" s="4"/>
      <c r="QC137" s="4"/>
      <c r="QD137" s="4"/>
      <c r="QE137" s="4"/>
      <c r="QF137" s="4"/>
      <c r="QG137" s="4"/>
      <c r="QH137" s="4"/>
      <c r="QI137" s="4"/>
      <c r="QJ137" s="4"/>
      <c r="QK137" s="4"/>
      <c r="QL137" s="4"/>
      <c r="QM137" s="4"/>
      <c r="QN137" s="4"/>
      <c r="QO137" s="4"/>
      <c r="QP137" s="4"/>
      <c r="QQ137" s="4"/>
      <c r="QR137" s="4"/>
      <c r="QS137" s="4"/>
      <c r="QT137" s="4"/>
      <c r="QU137" s="4"/>
      <c r="QV137" s="4"/>
      <c r="QW137" s="4"/>
      <c r="QX137" s="4"/>
      <c r="QY137" s="4"/>
      <c r="QZ137" s="4"/>
      <c r="RA137" s="4"/>
      <c r="RB137" s="4"/>
      <c r="RC137" s="4"/>
      <c r="RD137" s="4"/>
      <c r="RE137" s="4"/>
      <c r="RF137" s="4"/>
      <c r="RG137" s="4"/>
      <c r="RH137" s="4"/>
      <c r="RI137" s="4"/>
      <c r="RJ137" s="4"/>
      <c r="RK137" s="4"/>
      <c r="RL137" s="4"/>
      <c r="RM137" s="4"/>
      <c r="RN137" s="4"/>
      <c r="RO137" s="4"/>
      <c r="RP137" s="4"/>
      <c r="RQ137" s="4"/>
      <c r="RR137" s="4"/>
      <c r="RS137" s="4"/>
      <c r="RT137" s="4"/>
      <c r="RU137" s="4"/>
      <c r="RV137" s="4"/>
      <c r="RW137" s="4"/>
      <c r="RX137" s="4"/>
      <c r="RY137" s="4"/>
      <c r="RZ137" s="4"/>
      <c r="SA137" s="4"/>
      <c r="SB137" s="4"/>
      <c r="SC137" s="4"/>
      <c r="SD137" s="4"/>
      <c r="SE137" s="4"/>
      <c r="SF137" s="4"/>
      <c r="SG137" s="4"/>
      <c r="SH137" s="4"/>
      <c r="SI137" s="4"/>
      <c r="SJ137" s="4"/>
      <c r="SK137" s="4"/>
      <c r="SL137" s="4"/>
      <c r="SM137" s="4"/>
      <c r="SN137" s="4"/>
      <c r="SO137" s="4"/>
      <c r="SP137" s="4"/>
      <c r="SQ137" s="4"/>
      <c r="SR137" s="4"/>
      <c r="SS137" s="4"/>
      <c r="ST137" s="4"/>
      <c r="SU137" s="4"/>
      <c r="SV137" s="4"/>
      <c r="SW137" s="4"/>
      <c r="SX137" s="4"/>
      <c r="SY137" s="4"/>
      <c r="SZ137" s="4"/>
      <c r="TA137" s="4"/>
      <c r="TB137" s="4"/>
      <c r="TC137" s="4"/>
      <c r="TD137" s="4"/>
      <c r="TE137" s="4"/>
      <c r="TF137" s="4"/>
      <c r="TG137" s="4"/>
      <c r="TH137" s="4"/>
      <c r="TI137" s="4"/>
      <c r="TJ137" s="4"/>
      <c r="TK137" s="4"/>
      <c r="TL137" s="4"/>
      <c r="TM137" s="4"/>
      <c r="TN137" s="4"/>
      <c r="TO137" s="4"/>
      <c r="TP137" s="4"/>
      <c r="TQ137" s="4"/>
      <c r="TR137" s="4"/>
      <c r="TS137" s="4"/>
      <c r="TT137" s="4"/>
      <c r="TU137" s="4"/>
      <c r="TV137" s="4"/>
      <c r="TW137" s="4"/>
      <c r="TX137" s="4"/>
      <c r="TY137" s="4"/>
      <c r="TZ137" s="4"/>
      <c r="UA137" s="4"/>
      <c r="UB137" s="4"/>
      <c r="UC137" s="4"/>
      <c r="UD137" s="4"/>
      <c r="UE137" s="4"/>
      <c r="UF137" s="4"/>
      <c r="UG137" s="4"/>
      <c r="UH137" s="4"/>
      <c r="UI137" s="4"/>
      <c r="UJ137" s="4"/>
      <c r="UK137" s="4"/>
      <c r="UL137" s="4"/>
      <c r="UM137" s="4"/>
      <c r="UN137" s="4"/>
      <c r="UO137" s="4"/>
      <c r="UP137" s="4"/>
      <c r="UQ137" s="4"/>
      <c r="UR137" s="4"/>
      <c r="US137" s="4"/>
      <c r="UT137" s="4"/>
      <c r="UU137" s="4"/>
      <c r="UV137" s="4"/>
      <c r="UW137" s="4"/>
      <c r="UX137" s="4"/>
      <c r="UY137" s="4"/>
      <c r="UZ137" s="4"/>
      <c r="VA137" s="4"/>
      <c r="VB137" s="4"/>
      <c r="VC137" s="4"/>
      <c r="VD137" s="4"/>
      <c r="VE137" s="4"/>
      <c r="VF137" s="4"/>
      <c r="VG137" s="4"/>
      <c r="VH137" s="4"/>
      <c r="VI137" s="4"/>
      <c r="VJ137" s="4"/>
      <c r="VK137" s="4"/>
      <c r="VL137" s="4"/>
      <c r="VM137" s="4"/>
      <c r="VN137" s="4"/>
      <c r="VO137" s="4"/>
      <c r="VP137" s="4"/>
      <c r="VQ137" s="4"/>
      <c r="VR137" s="4"/>
      <c r="VS137" s="4"/>
      <c r="VT137" s="4"/>
      <c r="VU137" s="4"/>
      <c r="VV137" s="4"/>
      <c r="VW137" s="4"/>
      <c r="VX137" s="4"/>
      <c r="VY137" s="4"/>
      <c r="VZ137" s="4"/>
      <c r="WA137" s="4"/>
      <c r="WB137" s="4"/>
      <c r="WC137" s="4"/>
      <c r="WD137" s="4"/>
      <c r="WE137" s="4"/>
      <c r="WF137" s="4"/>
      <c r="WG137" s="4"/>
      <c r="WH137" s="4"/>
      <c r="WI137" s="4"/>
      <c r="WJ137" s="4"/>
      <c r="WK137" s="4"/>
      <c r="WL137" s="4"/>
      <c r="WM137" s="4"/>
      <c r="WN137" s="4"/>
      <c r="WO137" s="4"/>
      <c r="WP137" s="4"/>
      <c r="WQ137" s="4"/>
      <c r="WR137" s="4"/>
      <c r="WS137" s="4"/>
      <c r="WT137" s="4"/>
      <c r="WU137" s="4"/>
      <c r="WV137" s="4"/>
      <c r="WW137" s="4"/>
      <c r="WX137" s="4"/>
      <c r="WY137" s="4"/>
      <c r="WZ137" s="4"/>
      <c r="XA137" s="4"/>
      <c r="XB137" s="4"/>
      <c r="XC137" s="4"/>
      <c r="XD137" s="4"/>
      <c r="XE137" s="4"/>
      <c r="XF137" s="4"/>
      <c r="XG137" s="4"/>
      <c r="XH137" s="4"/>
      <c r="XI137" s="4"/>
      <c r="XJ137" s="4"/>
      <c r="XK137" s="4"/>
      <c r="XL137" s="4"/>
      <c r="XM137" s="4"/>
      <c r="XN137" s="4"/>
      <c r="XO137" s="4"/>
      <c r="XP137" s="4"/>
      <c r="XQ137" s="4"/>
      <c r="XR137" s="4"/>
      <c r="XS137" s="4"/>
      <c r="XT137" s="4"/>
      <c r="XU137" s="4"/>
      <c r="XV137" s="4"/>
      <c r="XW137" s="4"/>
      <c r="XX137" s="4"/>
      <c r="XY137" s="4"/>
      <c r="XZ137" s="4"/>
      <c r="YA137" s="4"/>
      <c r="YB137" s="4"/>
      <c r="YC137" s="4"/>
      <c r="YD137" s="4"/>
      <c r="YE137" s="4"/>
      <c r="YF137" s="4"/>
      <c r="YG137" s="4"/>
      <c r="YH137" s="4"/>
      <c r="YI137" s="4"/>
      <c r="YJ137" s="4"/>
      <c r="YK137" s="4"/>
      <c r="YL137" s="4"/>
      <c r="YM137" s="4"/>
      <c r="YN137" s="4"/>
      <c r="YO137" s="4"/>
      <c r="YP137" s="4"/>
      <c r="YQ137" s="4"/>
      <c r="YR137" s="4"/>
      <c r="YS137" s="4"/>
      <c r="YT137" s="4"/>
      <c r="YU137" s="4"/>
      <c r="YV137" s="4"/>
      <c r="YW137" s="4"/>
      <c r="YX137" s="4"/>
      <c r="YY137" s="4"/>
      <c r="YZ137" s="4"/>
      <c r="ZA137" s="4"/>
      <c r="ZB137" s="4"/>
      <c r="ZC137" s="4"/>
      <c r="ZD137" s="4"/>
      <c r="ZE137" s="4"/>
      <c r="ZF137" s="4"/>
      <c r="ZG137" s="4"/>
      <c r="ZH137" s="4"/>
      <c r="ZI137" s="4"/>
      <c r="ZJ137" s="4"/>
      <c r="ZK137" s="4"/>
      <c r="ZL137" s="4"/>
      <c r="ZM137" s="4"/>
      <c r="ZN137" s="4"/>
      <c r="ZO137" s="4"/>
      <c r="ZP137" s="4"/>
      <c r="ZQ137" s="4"/>
      <c r="ZR137" s="4"/>
      <c r="ZS137" s="4"/>
      <c r="ZT137" s="4"/>
      <c r="ZU137" s="4"/>
      <c r="ZV137" s="4"/>
      <c r="ZW137" s="4"/>
      <c r="ZX137" s="4"/>
      <c r="ZY137" s="4"/>
      <c r="ZZ137" s="4"/>
      <c r="AAA137" s="4"/>
      <c r="AAB137" s="4"/>
      <c r="AAC137" s="4"/>
      <c r="AAD137" s="4"/>
      <c r="AAE137" s="4"/>
      <c r="AAF137" s="4"/>
      <c r="AAG137" s="4"/>
      <c r="AAH137" s="4"/>
      <c r="AAI137" s="4"/>
      <c r="AAJ137" s="4"/>
      <c r="AAK137" s="4"/>
      <c r="AAL137" s="4"/>
      <c r="AAM137" s="4"/>
      <c r="AAN137" s="4"/>
      <c r="AAO137" s="4"/>
      <c r="AAP137" s="4"/>
      <c r="AAQ137" s="4"/>
      <c r="AAR137" s="4"/>
      <c r="AAS137" s="4"/>
      <c r="AAT137" s="4"/>
      <c r="AAU137" s="4"/>
      <c r="AAV137" s="4"/>
      <c r="AAW137" s="4"/>
      <c r="AAX137" s="4"/>
      <c r="AAY137" s="4"/>
      <c r="AAZ137" s="4"/>
      <c r="ABA137" s="4"/>
      <c r="ABB137" s="4"/>
      <c r="ABC137" s="4"/>
      <c r="ABD137" s="4"/>
      <c r="ABE137" s="4"/>
      <c r="ABF137" s="4"/>
      <c r="ABG137" s="4"/>
      <c r="ABH137" s="4"/>
      <c r="ABI137" s="4"/>
      <c r="ABJ137" s="4"/>
      <c r="ABK137" s="4"/>
      <c r="ABL137" s="4"/>
      <c r="ABM137" s="4"/>
      <c r="ABN137" s="4"/>
      <c r="ABO137" s="4"/>
      <c r="ABP137" s="4"/>
      <c r="ABQ137" s="4"/>
      <c r="ABR137" s="4"/>
      <c r="ABS137" s="4"/>
      <c r="ABT137" s="4"/>
      <c r="ABU137" s="4"/>
    </row>
    <row r="138" spans="1:749" s="13" customFormat="1" ht="30" customHeight="1" x14ac:dyDescent="0.2">
      <c r="A138" s="20" t="s">
        <v>686</v>
      </c>
      <c r="B138" s="29" t="s">
        <v>1021</v>
      </c>
      <c r="C138" s="24" t="s">
        <v>64</v>
      </c>
      <c r="D138" s="21" t="s">
        <v>121</v>
      </c>
      <c r="E138" s="377"/>
      <c r="F138" s="194" t="s">
        <v>524</v>
      </c>
      <c r="G138" s="194">
        <v>44</v>
      </c>
      <c r="H138" s="162">
        <f>_xlfn.CEILING.MATH(G138*E138)</f>
        <v>0</v>
      </c>
      <c r="I138" s="97"/>
      <c r="J138" s="312"/>
      <c r="K138" s="14"/>
      <c r="L138" s="318"/>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c r="GK138" s="4"/>
      <c r="GL138" s="4"/>
      <c r="GM138" s="4"/>
      <c r="GN138" s="4"/>
      <c r="GO138" s="4"/>
      <c r="GP138" s="4"/>
      <c r="GQ138" s="4"/>
      <c r="GR138" s="4"/>
      <c r="GS138" s="4"/>
      <c r="GT138" s="4"/>
      <c r="GU138" s="4"/>
      <c r="GV138" s="4"/>
      <c r="GW138" s="4"/>
      <c r="GX138" s="4"/>
      <c r="GY138" s="4"/>
      <c r="GZ138" s="4"/>
      <c r="HA138" s="4"/>
      <c r="HB138" s="4"/>
      <c r="HC138" s="4"/>
      <c r="HD138" s="4"/>
      <c r="HE138" s="4"/>
      <c r="HF138" s="4"/>
      <c r="HG138" s="4"/>
      <c r="HH138" s="4"/>
      <c r="HI138" s="4"/>
      <c r="HJ138" s="4"/>
      <c r="HK138" s="4"/>
      <c r="HL138" s="4"/>
      <c r="HM138" s="4"/>
      <c r="HN138" s="4"/>
      <c r="HO138" s="4"/>
      <c r="HP138" s="4"/>
      <c r="HQ138" s="4"/>
      <c r="HR138" s="4"/>
      <c r="HS138" s="4"/>
      <c r="HT138" s="4"/>
      <c r="HU138" s="4"/>
      <c r="HV138" s="4"/>
      <c r="HW138" s="4"/>
      <c r="HX138" s="4"/>
      <c r="HY138" s="4"/>
      <c r="HZ138" s="4"/>
      <c r="IA138" s="4"/>
      <c r="IB138" s="4"/>
      <c r="IC138" s="4"/>
      <c r="ID138" s="4"/>
      <c r="IE138" s="4"/>
      <c r="IF138" s="4"/>
      <c r="IG138" s="4"/>
      <c r="IH138" s="4"/>
      <c r="II138" s="4"/>
      <c r="IJ138" s="4"/>
      <c r="IK138" s="4"/>
      <c r="IL138" s="4"/>
      <c r="IM138" s="4"/>
      <c r="IN138" s="4"/>
      <c r="IO138" s="4"/>
      <c r="IP138" s="4"/>
      <c r="IQ138" s="4"/>
      <c r="IR138" s="4"/>
      <c r="IS138" s="4"/>
      <c r="IT138" s="4"/>
      <c r="IU138" s="4"/>
      <c r="IV138" s="4"/>
      <c r="IW138" s="4"/>
      <c r="IX138" s="4"/>
      <c r="IY138" s="4"/>
      <c r="IZ138" s="4"/>
      <c r="JA138" s="4"/>
      <c r="JB138" s="4"/>
      <c r="JC138" s="4"/>
      <c r="JD138" s="4"/>
      <c r="JE138" s="4"/>
      <c r="JF138" s="4"/>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c r="KN138" s="4"/>
      <c r="KO138" s="4"/>
      <c r="KP138" s="4"/>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c r="LT138" s="4"/>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c r="NB138" s="4"/>
      <c r="NC138" s="4"/>
      <c r="ND138" s="4"/>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c r="OH138" s="4"/>
      <c r="OI138" s="4"/>
      <c r="OJ138" s="4"/>
      <c r="OK138" s="4"/>
      <c r="OL138" s="4"/>
      <c r="OM138" s="4"/>
      <c r="ON138" s="4"/>
      <c r="OO138" s="4"/>
      <c r="OP138" s="4"/>
      <c r="OQ138" s="4"/>
      <c r="OR138" s="4"/>
      <c r="OS138" s="4"/>
      <c r="OT138" s="4"/>
      <c r="OU138" s="4"/>
      <c r="OV138" s="4"/>
      <c r="OW138" s="4"/>
      <c r="OX138" s="4"/>
      <c r="OY138" s="4"/>
      <c r="OZ138" s="4"/>
      <c r="PA138" s="4"/>
      <c r="PB138" s="4"/>
      <c r="PC138" s="4"/>
      <c r="PD138" s="4"/>
      <c r="PE138" s="4"/>
      <c r="PF138" s="4"/>
      <c r="PG138" s="4"/>
      <c r="PH138" s="4"/>
      <c r="PI138" s="4"/>
      <c r="PJ138" s="4"/>
      <c r="PK138" s="4"/>
      <c r="PL138" s="4"/>
      <c r="PM138" s="4"/>
      <c r="PN138" s="4"/>
      <c r="PO138" s="4"/>
      <c r="PP138" s="4"/>
      <c r="PQ138" s="4"/>
      <c r="PR138" s="4"/>
      <c r="PS138" s="4"/>
      <c r="PT138" s="4"/>
      <c r="PU138" s="4"/>
      <c r="PV138" s="4"/>
      <c r="PW138" s="4"/>
      <c r="PX138" s="4"/>
      <c r="PY138" s="4"/>
      <c r="PZ138" s="4"/>
      <c r="QA138" s="4"/>
      <c r="QB138" s="4"/>
      <c r="QC138" s="4"/>
      <c r="QD138" s="4"/>
      <c r="QE138" s="4"/>
      <c r="QF138" s="4"/>
      <c r="QG138" s="4"/>
      <c r="QH138" s="4"/>
      <c r="QI138" s="4"/>
      <c r="QJ138" s="4"/>
      <c r="QK138" s="4"/>
      <c r="QL138" s="4"/>
      <c r="QM138" s="4"/>
      <c r="QN138" s="4"/>
      <c r="QO138" s="4"/>
      <c r="QP138" s="4"/>
      <c r="QQ138" s="4"/>
      <c r="QR138" s="4"/>
      <c r="QS138" s="4"/>
      <c r="QT138" s="4"/>
      <c r="QU138" s="4"/>
      <c r="QV138" s="4"/>
      <c r="QW138" s="4"/>
      <c r="QX138" s="4"/>
      <c r="QY138" s="4"/>
      <c r="QZ138" s="4"/>
      <c r="RA138" s="4"/>
      <c r="RB138" s="4"/>
      <c r="RC138" s="4"/>
      <c r="RD138" s="4"/>
      <c r="RE138" s="4"/>
      <c r="RF138" s="4"/>
      <c r="RG138" s="4"/>
      <c r="RH138" s="4"/>
      <c r="RI138" s="4"/>
      <c r="RJ138" s="4"/>
      <c r="RK138" s="4"/>
      <c r="RL138" s="4"/>
      <c r="RM138" s="4"/>
      <c r="RN138" s="4"/>
      <c r="RO138" s="4"/>
      <c r="RP138" s="4"/>
      <c r="RQ138" s="4"/>
      <c r="RR138" s="4"/>
      <c r="RS138" s="4"/>
      <c r="RT138" s="4"/>
      <c r="RU138" s="4"/>
      <c r="RV138" s="4"/>
      <c r="RW138" s="4"/>
      <c r="RX138" s="4"/>
      <c r="RY138" s="4"/>
      <c r="RZ138" s="4"/>
      <c r="SA138" s="4"/>
      <c r="SB138" s="4"/>
      <c r="SC138" s="4"/>
      <c r="SD138" s="4"/>
      <c r="SE138" s="4"/>
      <c r="SF138" s="4"/>
      <c r="SG138" s="4"/>
      <c r="SH138" s="4"/>
      <c r="SI138" s="4"/>
      <c r="SJ138" s="4"/>
      <c r="SK138" s="4"/>
      <c r="SL138" s="4"/>
      <c r="SM138" s="4"/>
      <c r="SN138" s="4"/>
      <c r="SO138" s="4"/>
      <c r="SP138" s="4"/>
      <c r="SQ138" s="4"/>
      <c r="SR138" s="4"/>
      <c r="SS138" s="4"/>
      <c r="ST138" s="4"/>
      <c r="SU138" s="4"/>
      <c r="SV138" s="4"/>
      <c r="SW138" s="4"/>
      <c r="SX138" s="4"/>
      <c r="SY138" s="4"/>
      <c r="SZ138" s="4"/>
      <c r="TA138" s="4"/>
      <c r="TB138" s="4"/>
      <c r="TC138" s="4"/>
      <c r="TD138" s="4"/>
      <c r="TE138" s="4"/>
      <c r="TF138" s="4"/>
      <c r="TG138" s="4"/>
      <c r="TH138" s="4"/>
      <c r="TI138" s="4"/>
      <c r="TJ138" s="4"/>
      <c r="TK138" s="4"/>
      <c r="TL138" s="4"/>
      <c r="TM138" s="4"/>
      <c r="TN138" s="4"/>
      <c r="TO138" s="4"/>
      <c r="TP138" s="4"/>
      <c r="TQ138" s="4"/>
      <c r="TR138" s="4"/>
      <c r="TS138" s="4"/>
      <c r="TT138" s="4"/>
      <c r="TU138" s="4"/>
      <c r="TV138" s="4"/>
      <c r="TW138" s="4"/>
      <c r="TX138" s="4"/>
      <c r="TY138" s="4"/>
      <c r="TZ138" s="4"/>
      <c r="UA138" s="4"/>
      <c r="UB138" s="4"/>
      <c r="UC138" s="4"/>
      <c r="UD138" s="4"/>
      <c r="UE138" s="4"/>
      <c r="UF138" s="4"/>
      <c r="UG138" s="4"/>
      <c r="UH138" s="4"/>
      <c r="UI138" s="4"/>
      <c r="UJ138" s="4"/>
      <c r="UK138" s="4"/>
      <c r="UL138" s="4"/>
      <c r="UM138" s="4"/>
      <c r="UN138" s="4"/>
      <c r="UO138" s="4"/>
      <c r="UP138" s="4"/>
      <c r="UQ138" s="4"/>
      <c r="UR138" s="4"/>
      <c r="US138" s="4"/>
      <c r="UT138" s="4"/>
      <c r="UU138" s="4"/>
      <c r="UV138" s="4"/>
      <c r="UW138" s="4"/>
      <c r="UX138" s="4"/>
      <c r="UY138" s="4"/>
      <c r="UZ138" s="4"/>
      <c r="VA138" s="4"/>
      <c r="VB138" s="4"/>
      <c r="VC138" s="4"/>
      <c r="VD138" s="4"/>
      <c r="VE138" s="4"/>
      <c r="VF138" s="4"/>
      <c r="VG138" s="4"/>
      <c r="VH138" s="4"/>
      <c r="VI138" s="4"/>
      <c r="VJ138" s="4"/>
      <c r="VK138" s="4"/>
      <c r="VL138" s="4"/>
      <c r="VM138" s="4"/>
      <c r="VN138" s="4"/>
      <c r="VO138" s="4"/>
      <c r="VP138" s="4"/>
      <c r="VQ138" s="4"/>
      <c r="VR138" s="4"/>
      <c r="VS138" s="4"/>
      <c r="VT138" s="4"/>
      <c r="VU138" s="4"/>
      <c r="VV138" s="4"/>
      <c r="VW138" s="4"/>
      <c r="VX138" s="4"/>
      <c r="VY138" s="4"/>
      <c r="VZ138" s="4"/>
      <c r="WA138" s="4"/>
      <c r="WB138" s="4"/>
      <c r="WC138" s="4"/>
      <c r="WD138" s="4"/>
      <c r="WE138" s="4"/>
      <c r="WF138" s="4"/>
      <c r="WG138" s="4"/>
      <c r="WH138" s="4"/>
      <c r="WI138" s="4"/>
      <c r="WJ138" s="4"/>
      <c r="WK138" s="4"/>
      <c r="WL138" s="4"/>
      <c r="WM138" s="4"/>
      <c r="WN138" s="4"/>
      <c r="WO138" s="4"/>
      <c r="WP138" s="4"/>
      <c r="WQ138" s="4"/>
      <c r="WR138" s="4"/>
      <c r="WS138" s="4"/>
      <c r="WT138" s="4"/>
      <c r="WU138" s="4"/>
      <c r="WV138" s="4"/>
      <c r="WW138" s="4"/>
      <c r="WX138" s="4"/>
      <c r="WY138" s="4"/>
      <c r="WZ138" s="4"/>
      <c r="XA138" s="4"/>
      <c r="XB138" s="4"/>
      <c r="XC138" s="4"/>
      <c r="XD138" s="4"/>
      <c r="XE138" s="4"/>
      <c r="XF138" s="4"/>
      <c r="XG138" s="4"/>
      <c r="XH138" s="4"/>
      <c r="XI138" s="4"/>
      <c r="XJ138" s="4"/>
      <c r="XK138" s="4"/>
      <c r="XL138" s="4"/>
      <c r="XM138" s="4"/>
      <c r="XN138" s="4"/>
      <c r="XO138" s="4"/>
      <c r="XP138" s="4"/>
      <c r="XQ138" s="4"/>
      <c r="XR138" s="4"/>
      <c r="XS138" s="4"/>
      <c r="XT138" s="4"/>
      <c r="XU138" s="4"/>
      <c r="XV138" s="4"/>
      <c r="XW138" s="4"/>
      <c r="XX138" s="4"/>
      <c r="XY138" s="4"/>
      <c r="XZ138" s="4"/>
      <c r="YA138" s="4"/>
      <c r="YB138" s="4"/>
      <c r="YC138" s="4"/>
      <c r="YD138" s="4"/>
      <c r="YE138" s="4"/>
      <c r="YF138" s="4"/>
      <c r="YG138" s="4"/>
      <c r="YH138" s="4"/>
      <c r="YI138" s="4"/>
      <c r="YJ138" s="4"/>
      <c r="YK138" s="4"/>
      <c r="YL138" s="4"/>
      <c r="YM138" s="4"/>
      <c r="YN138" s="4"/>
      <c r="YO138" s="4"/>
      <c r="YP138" s="4"/>
      <c r="YQ138" s="4"/>
      <c r="YR138" s="4"/>
      <c r="YS138" s="4"/>
      <c r="YT138" s="4"/>
      <c r="YU138" s="4"/>
      <c r="YV138" s="4"/>
      <c r="YW138" s="4"/>
      <c r="YX138" s="4"/>
      <c r="YY138" s="4"/>
      <c r="YZ138" s="4"/>
      <c r="ZA138" s="4"/>
      <c r="ZB138" s="4"/>
      <c r="ZC138" s="4"/>
      <c r="ZD138" s="4"/>
      <c r="ZE138" s="4"/>
      <c r="ZF138" s="4"/>
      <c r="ZG138" s="4"/>
      <c r="ZH138" s="4"/>
      <c r="ZI138" s="4"/>
      <c r="ZJ138" s="4"/>
      <c r="ZK138" s="4"/>
      <c r="ZL138" s="4"/>
      <c r="ZM138" s="4"/>
      <c r="ZN138" s="4"/>
      <c r="ZO138" s="4"/>
      <c r="ZP138" s="4"/>
      <c r="ZQ138" s="4"/>
      <c r="ZR138" s="4"/>
      <c r="ZS138" s="4"/>
      <c r="ZT138" s="4"/>
      <c r="ZU138" s="4"/>
      <c r="ZV138" s="4"/>
      <c r="ZW138" s="4"/>
      <c r="ZX138" s="4"/>
      <c r="ZY138" s="4"/>
      <c r="ZZ138" s="4"/>
      <c r="AAA138" s="4"/>
      <c r="AAB138" s="4"/>
      <c r="AAC138" s="4"/>
      <c r="AAD138" s="4"/>
      <c r="AAE138" s="4"/>
      <c r="AAF138" s="4"/>
      <c r="AAG138" s="4"/>
      <c r="AAH138" s="4"/>
      <c r="AAI138" s="4"/>
      <c r="AAJ138" s="4"/>
      <c r="AAK138" s="4"/>
      <c r="AAL138" s="4"/>
      <c r="AAM138" s="4"/>
      <c r="AAN138" s="4"/>
      <c r="AAO138" s="4"/>
      <c r="AAP138" s="4"/>
      <c r="AAQ138" s="4"/>
      <c r="AAR138" s="4"/>
      <c r="AAS138" s="4"/>
      <c r="AAT138" s="4"/>
      <c r="AAU138" s="4"/>
      <c r="AAV138" s="4"/>
      <c r="AAW138" s="4"/>
      <c r="AAX138" s="4"/>
      <c r="AAY138" s="4"/>
      <c r="AAZ138" s="4"/>
      <c r="ABA138" s="4"/>
      <c r="ABB138" s="4"/>
      <c r="ABC138" s="4"/>
      <c r="ABD138" s="4"/>
      <c r="ABE138" s="4"/>
      <c r="ABF138" s="4"/>
      <c r="ABG138" s="4"/>
      <c r="ABH138" s="4"/>
      <c r="ABI138" s="4"/>
      <c r="ABJ138" s="4"/>
      <c r="ABK138" s="4"/>
      <c r="ABL138" s="4"/>
      <c r="ABM138" s="4"/>
      <c r="ABN138" s="4"/>
      <c r="ABO138" s="4"/>
      <c r="ABP138" s="4"/>
      <c r="ABQ138" s="4"/>
      <c r="ABR138" s="4"/>
      <c r="ABS138" s="4"/>
      <c r="ABT138" s="4"/>
      <c r="ABU138" s="4"/>
    </row>
    <row r="139" spans="1:749" s="13" customFormat="1" ht="30" customHeight="1" x14ac:dyDescent="0.2">
      <c r="A139" s="20" t="s">
        <v>687</v>
      </c>
      <c r="B139" s="29" t="s">
        <v>1022</v>
      </c>
      <c r="C139" s="24" t="s">
        <v>64</v>
      </c>
      <c r="D139" s="21" t="s">
        <v>121</v>
      </c>
      <c r="E139" s="377"/>
      <c r="F139" s="194" t="s">
        <v>524</v>
      </c>
      <c r="G139" s="194">
        <v>55</v>
      </c>
      <c r="H139" s="162">
        <f>_xlfn.CEILING.MATH(G139*E139)</f>
        <v>0</v>
      </c>
      <c r="I139" s="97"/>
      <c r="J139" s="312"/>
      <c r="K139" s="14"/>
      <c r="L139" s="318"/>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c r="GK139" s="4"/>
      <c r="GL139" s="4"/>
      <c r="GM139" s="4"/>
      <c r="GN139" s="4"/>
      <c r="GO139" s="4"/>
      <c r="GP139" s="4"/>
      <c r="GQ139" s="4"/>
      <c r="GR139" s="4"/>
      <c r="GS139" s="4"/>
      <c r="GT139" s="4"/>
      <c r="GU139" s="4"/>
      <c r="GV139" s="4"/>
      <c r="GW139" s="4"/>
      <c r="GX139" s="4"/>
      <c r="GY139" s="4"/>
      <c r="GZ139" s="4"/>
      <c r="HA139" s="4"/>
      <c r="HB139" s="4"/>
      <c r="HC139" s="4"/>
      <c r="HD139" s="4"/>
      <c r="HE139" s="4"/>
      <c r="HF139" s="4"/>
      <c r="HG139" s="4"/>
      <c r="HH139" s="4"/>
      <c r="HI139" s="4"/>
      <c r="HJ139" s="4"/>
      <c r="HK139" s="4"/>
      <c r="HL139" s="4"/>
      <c r="HM139" s="4"/>
      <c r="HN139" s="4"/>
      <c r="HO139" s="4"/>
      <c r="HP139" s="4"/>
      <c r="HQ139" s="4"/>
      <c r="HR139" s="4"/>
      <c r="HS139" s="4"/>
      <c r="HT139" s="4"/>
      <c r="HU139" s="4"/>
      <c r="HV139" s="4"/>
      <c r="HW139" s="4"/>
      <c r="HX139" s="4"/>
      <c r="HY139" s="4"/>
      <c r="HZ139" s="4"/>
      <c r="IA139" s="4"/>
      <c r="IB139" s="4"/>
      <c r="IC139" s="4"/>
      <c r="ID139" s="4"/>
      <c r="IE139" s="4"/>
      <c r="IF139" s="4"/>
      <c r="IG139" s="4"/>
      <c r="IH139" s="4"/>
      <c r="II139" s="4"/>
      <c r="IJ139" s="4"/>
      <c r="IK139" s="4"/>
      <c r="IL139" s="4"/>
      <c r="IM139" s="4"/>
      <c r="IN139" s="4"/>
      <c r="IO139" s="4"/>
      <c r="IP139" s="4"/>
      <c r="IQ139" s="4"/>
      <c r="IR139" s="4"/>
      <c r="IS139" s="4"/>
      <c r="IT139" s="4"/>
      <c r="IU139" s="4"/>
      <c r="IV139" s="4"/>
      <c r="IW139" s="4"/>
      <c r="IX139" s="4"/>
      <c r="IY139" s="4"/>
      <c r="IZ139" s="4"/>
      <c r="JA139" s="4"/>
      <c r="JB139" s="4"/>
      <c r="JC139" s="4"/>
      <c r="JD139" s="4"/>
      <c r="JE139" s="4"/>
      <c r="JF139" s="4"/>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c r="KN139" s="4"/>
      <c r="KO139" s="4"/>
      <c r="KP139" s="4"/>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c r="LT139" s="4"/>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c r="NB139" s="4"/>
      <c r="NC139" s="4"/>
      <c r="ND139" s="4"/>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c r="OH139" s="4"/>
      <c r="OI139" s="4"/>
      <c r="OJ139" s="4"/>
      <c r="OK139" s="4"/>
      <c r="OL139" s="4"/>
      <c r="OM139" s="4"/>
      <c r="ON139" s="4"/>
      <c r="OO139" s="4"/>
      <c r="OP139" s="4"/>
      <c r="OQ139" s="4"/>
      <c r="OR139" s="4"/>
      <c r="OS139" s="4"/>
      <c r="OT139" s="4"/>
      <c r="OU139" s="4"/>
      <c r="OV139" s="4"/>
      <c r="OW139" s="4"/>
      <c r="OX139" s="4"/>
      <c r="OY139" s="4"/>
      <c r="OZ139" s="4"/>
      <c r="PA139" s="4"/>
      <c r="PB139" s="4"/>
      <c r="PC139" s="4"/>
      <c r="PD139" s="4"/>
      <c r="PE139" s="4"/>
      <c r="PF139" s="4"/>
      <c r="PG139" s="4"/>
      <c r="PH139" s="4"/>
      <c r="PI139" s="4"/>
      <c r="PJ139" s="4"/>
      <c r="PK139" s="4"/>
      <c r="PL139" s="4"/>
      <c r="PM139" s="4"/>
      <c r="PN139" s="4"/>
      <c r="PO139" s="4"/>
      <c r="PP139" s="4"/>
      <c r="PQ139" s="4"/>
      <c r="PR139" s="4"/>
      <c r="PS139" s="4"/>
      <c r="PT139" s="4"/>
      <c r="PU139" s="4"/>
      <c r="PV139" s="4"/>
      <c r="PW139" s="4"/>
      <c r="PX139" s="4"/>
      <c r="PY139" s="4"/>
      <c r="PZ139" s="4"/>
      <c r="QA139" s="4"/>
      <c r="QB139" s="4"/>
      <c r="QC139" s="4"/>
      <c r="QD139" s="4"/>
      <c r="QE139" s="4"/>
      <c r="QF139" s="4"/>
      <c r="QG139" s="4"/>
      <c r="QH139" s="4"/>
      <c r="QI139" s="4"/>
      <c r="QJ139" s="4"/>
      <c r="QK139" s="4"/>
      <c r="QL139" s="4"/>
      <c r="QM139" s="4"/>
      <c r="QN139" s="4"/>
      <c r="QO139" s="4"/>
      <c r="QP139" s="4"/>
      <c r="QQ139" s="4"/>
      <c r="QR139" s="4"/>
      <c r="QS139" s="4"/>
      <c r="QT139" s="4"/>
      <c r="QU139" s="4"/>
      <c r="QV139" s="4"/>
      <c r="QW139" s="4"/>
      <c r="QX139" s="4"/>
      <c r="QY139" s="4"/>
      <c r="QZ139" s="4"/>
      <c r="RA139" s="4"/>
      <c r="RB139" s="4"/>
      <c r="RC139" s="4"/>
      <c r="RD139" s="4"/>
      <c r="RE139" s="4"/>
      <c r="RF139" s="4"/>
      <c r="RG139" s="4"/>
      <c r="RH139" s="4"/>
      <c r="RI139" s="4"/>
      <c r="RJ139" s="4"/>
      <c r="RK139" s="4"/>
      <c r="RL139" s="4"/>
      <c r="RM139" s="4"/>
      <c r="RN139" s="4"/>
      <c r="RO139" s="4"/>
      <c r="RP139" s="4"/>
      <c r="RQ139" s="4"/>
      <c r="RR139" s="4"/>
      <c r="RS139" s="4"/>
      <c r="RT139" s="4"/>
      <c r="RU139" s="4"/>
      <c r="RV139" s="4"/>
      <c r="RW139" s="4"/>
      <c r="RX139" s="4"/>
      <c r="RY139" s="4"/>
      <c r="RZ139" s="4"/>
      <c r="SA139" s="4"/>
      <c r="SB139" s="4"/>
      <c r="SC139" s="4"/>
      <c r="SD139" s="4"/>
      <c r="SE139" s="4"/>
      <c r="SF139" s="4"/>
      <c r="SG139" s="4"/>
      <c r="SH139" s="4"/>
      <c r="SI139" s="4"/>
      <c r="SJ139" s="4"/>
      <c r="SK139" s="4"/>
      <c r="SL139" s="4"/>
      <c r="SM139" s="4"/>
      <c r="SN139" s="4"/>
      <c r="SO139" s="4"/>
      <c r="SP139" s="4"/>
      <c r="SQ139" s="4"/>
      <c r="SR139" s="4"/>
      <c r="SS139" s="4"/>
      <c r="ST139" s="4"/>
      <c r="SU139" s="4"/>
      <c r="SV139" s="4"/>
      <c r="SW139" s="4"/>
      <c r="SX139" s="4"/>
      <c r="SY139" s="4"/>
      <c r="SZ139" s="4"/>
      <c r="TA139" s="4"/>
      <c r="TB139" s="4"/>
      <c r="TC139" s="4"/>
      <c r="TD139" s="4"/>
      <c r="TE139" s="4"/>
      <c r="TF139" s="4"/>
      <c r="TG139" s="4"/>
      <c r="TH139" s="4"/>
      <c r="TI139" s="4"/>
      <c r="TJ139" s="4"/>
      <c r="TK139" s="4"/>
      <c r="TL139" s="4"/>
      <c r="TM139" s="4"/>
      <c r="TN139" s="4"/>
      <c r="TO139" s="4"/>
      <c r="TP139" s="4"/>
      <c r="TQ139" s="4"/>
      <c r="TR139" s="4"/>
      <c r="TS139" s="4"/>
      <c r="TT139" s="4"/>
      <c r="TU139" s="4"/>
      <c r="TV139" s="4"/>
      <c r="TW139" s="4"/>
      <c r="TX139" s="4"/>
      <c r="TY139" s="4"/>
      <c r="TZ139" s="4"/>
      <c r="UA139" s="4"/>
      <c r="UB139" s="4"/>
      <c r="UC139" s="4"/>
      <c r="UD139" s="4"/>
      <c r="UE139" s="4"/>
      <c r="UF139" s="4"/>
      <c r="UG139" s="4"/>
      <c r="UH139" s="4"/>
      <c r="UI139" s="4"/>
      <c r="UJ139" s="4"/>
      <c r="UK139" s="4"/>
      <c r="UL139" s="4"/>
      <c r="UM139" s="4"/>
      <c r="UN139" s="4"/>
      <c r="UO139" s="4"/>
      <c r="UP139" s="4"/>
      <c r="UQ139" s="4"/>
      <c r="UR139" s="4"/>
      <c r="US139" s="4"/>
      <c r="UT139" s="4"/>
      <c r="UU139" s="4"/>
      <c r="UV139" s="4"/>
      <c r="UW139" s="4"/>
      <c r="UX139" s="4"/>
      <c r="UY139" s="4"/>
      <c r="UZ139" s="4"/>
      <c r="VA139" s="4"/>
      <c r="VB139" s="4"/>
      <c r="VC139" s="4"/>
      <c r="VD139" s="4"/>
      <c r="VE139" s="4"/>
      <c r="VF139" s="4"/>
      <c r="VG139" s="4"/>
      <c r="VH139" s="4"/>
      <c r="VI139" s="4"/>
      <c r="VJ139" s="4"/>
      <c r="VK139" s="4"/>
      <c r="VL139" s="4"/>
      <c r="VM139" s="4"/>
      <c r="VN139" s="4"/>
      <c r="VO139" s="4"/>
      <c r="VP139" s="4"/>
      <c r="VQ139" s="4"/>
      <c r="VR139" s="4"/>
      <c r="VS139" s="4"/>
      <c r="VT139" s="4"/>
      <c r="VU139" s="4"/>
      <c r="VV139" s="4"/>
      <c r="VW139" s="4"/>
      <c r="VX139" s="4"/>
      <c r="VY139" s="4"/>
      <c r="VZ139" s="4"/>
      <c r="WA139" s="4"/>
      <c r="WB139" s="4"/>
      <c r="WC139" s="4"/>
      <c r="WD139" s="4"/>
      <c r="WE139" s="4"/>
      <c r="WF139" s="4"/>
      <c r="WG139" s="4"/>
      <c r="WH139" s="4"/>
      <c r="WI139" s="4"/>
      <c r="WJ139" s="4"/>
      <c r="WK139" s="4"/>
      <c r="WL139" s="4"/>
      <c r="WM139" s="4"/>
      <c r="WN139" s="4"/>
      <c r="WO139" s="4"/>
      <c r="WP139" s="4"/>
      <c r="WQ139" s="4"/>
      <c r="WR139" s="4"/>
      <c r="WS139" s="4"/>
      <c r="WT139" s="4"/>
      <c r="WU139" s="4"/>
      <c r="WV139" s="4"/>
      <c r="WW139" s="4"/>
      <c r="WX139" s="4"/>
      <c r="WY139" s="4"/>
      <c r="WZ139" s="4"/>
      <c r="XA139" s="4"/>
      <c r="XB139" s="4"/>
      <c r="XC139" s="4"/>
      <c r="XD139" s="4"/>
      <c r="XE139" s="4"/>
      <c r="XF139" s="4"/>
      <c r="XG139" s="4"/>
      <c r="XH139" s="4"/>
      <c r="XI139" s="4"/>
      <c r="XJ139" s="4"/>
      <c r="XK139" s="4"/>
      <c r="XL139" s="4"/>
      <c r="XM139" s="4"/>
      <c r="XN139" s="4"/>
      <c r="XO139" s="4"/>
      <c r="XP139" s="4"/>
      <c r="XQ139" s="4"/>
      <c r="XR139" s="4"/>
      <c r="XS139" s="4"/>
      <c r="XT139" s="4"/>
      <c r="XU139" s="4"/>
      <c r="XV139" s="4"/>
      <c r="XW139" s="4"/>
      <c r="XX139" s="4"/>
      <c r="XY139" s="4"/>
      <c r="XZ139" s="4"/>
      <c r="YA139" s="4"/>
      <c r="YB139" s="4"/>
      <c r="YC139" s="4"/>
      <c r="YD139" s="4"/>
      <c r="YE139" s="4"/>
      <c r="YF139" s="4"/>
      <c r="YG139" s="4"/>
      <c r="YH139" s="4"/>
      <c r="YI139" s="4"/>
      <c r="YJ139" s="4"/>
      <c r="YK139" s="4"/>
      <c r="YL139" s="4"/>
      <c r="YM139" s="4"/>
      <c r="YN139" s="4"/>
      <c r="YO139" s="4"/>
      <c r="YP139" s="4"/>
      <c r="YQ139" s="4"/>
      <c r="YR139" s="4"/>
      <c r="YS139" s="4"/>
      <c r="YT139" s="4"/>
      <c r="YU139" s="4"/>
      <c r="YV139" s="4"/>
      <c r="YW139" s="4"/>
      <c r="YX139" s="4"/>
      <c r="YY139" s="4"/>
      <c r="YZ139" s="4"/>
      <c r="ZA139" s="4"/>
      <c r="ZB139" s="4"/>
      <c r="ZC139" s="4"/>
      <c r="ZD139" s="4"/>
      <c r="ZE139" s="4"/>
      <c r="ZF139" s="4"/>
      <c r="ZG139" s="4"/>
      <c r="ZH139" s="4"/>
      <c r="ZI139" s="4"/>
      <c r="ZJ139" s="4"/>
      <c r="ZK139" s="4"/>
      <c r="ZL139" s="4"/>
      <c r="ZM139" s="4"/>
      <c r="ZN139" s="4"/>
      <c r="ZO139" s="4"/>
      <c r="ZP139" s="4"/>
      <c r="ZQ139" s="4"/>
      <c r="ZR139" s="4"/>
      <c r="ZS139" s="4"/>
      <c r="ZT139" s="4"/>
      <c r="ZU139" s="4"/>
      <c r="ZV139" s="4"/>
      <c r="ZW139" s="4"/>
      <c r="ZX139" s="4"/>
      <c r="ZY139" s="4"/>
      <c r="ZZ139" s="4"/>
      <c r="AAA139" s="4"/>
      <c r="AAB139" s="4"/>
      <c r="AAC139" s="4"/>
      <c r="AAD139" s="4"/>
      <c r="AAE139" s="4"/>
      <c r="AAF139" s="4"/>
      <c r="AAG139" s="4"/>
      <c r="AAH139" s="4"/>
      <c r="AAI139" s="4"/>
      <c r="AAJ139" s="4"/>
      <c r="AAK139" s="4"/>
      <c r="AAL139" s="4"/>
      <c r="AAM139" s="4"/>
      <c r="AAN139" s="4"/>
      <c r="AAO139" s="4"/>
      <c r="AAP139" s="4"/>
      <c r="AAQ139" s="4"/>
      <c r="AAR139" s="4"/>
      <c r="AAS139" s="4"/>
      <c r="AAT139" s="4"/>
      <c r="AAU139" s="4"/>
      <c r="AAV139" s="4"/>
      <c r="AAW139" s="4"/>
      <c r="AAX139" s="4"/>
      <c r="AAY139" s="4"/>
      <c r="AAZ139" s="4"/>
      <c r="ABA139" s="4"/>
      <c r="ABB139" s="4"/>
      <c r="ABC139" s="4"/>
      <c r="ABD139" s="4"/>
      <c r="ABE139" s="4"/>
      <c r="ABF139" s="4"/>
      <c r="ABG139" s="4"/>
      <c r="ABH139" s="4"/>
      <c r="ABI139" s="4"/>
      <c r="ABJ139" s="4"/>
      <c r="ABK139" s="4"/>
      <c r="ABL139" s="4"/>
      <c r="ABM139" s="4"/>
      <c r="ABN139" s="4"/>
      <c r="ABO139" s="4"/>
      <c r="ABP139" s="4"/>
      <c r="ABQ139" s="4"/>
      <c r="ABR139" s="4"/>
      <c r="ABS139" s="4"/>
      <c r="ABT139" s="4"/>
      <c r="ABU139" s="4"/>
    </row>
    <row r="140" spans="1:749" s="13" customFormat="1" ht="30" customHeight="1" x14ac:dyDescent="0.2">
      <c r="A140" s="20" t="s">
        <v>688</v>
      </c>
      <c r="B140" s="29" t="s">
        <v>1023</v>
      </c>
      <c r="C140" s="24" t="s">
        <v>64</v>
      </c>
      <c r="D140" s="21" t="s">
        <v>121</v>
      </c>
      <c r="E140" s="158">
        <f>IF($E$12&gt;0,2,0)</f>
        <v>0</v>
      </c>
      <c r="F140" s="194" t="s">
        <v>524</v>
      </c>
      <c r="G140" s="194">
        <v>26</v>
      </c>
      <c r="H140" s="162">
        <f>_xlfn.CEILING.MATH(G140*E140)</f>
        <v>0</v>
      </c>
      <c r="I140" s="97"/>
      <c r="J140" s="312"/>
      <c r="K140" s="14"/>
      <c r="L140" s="318"/>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c r="GK140" s="4"/>
      <c r="GL140" s="4"/>
      <c r="GM140" s="4"/>
      <c r="GN140" s="4"/>
      <c r="GO140" s="4"/>
      <c r="GP140" s="4"/>
      <c r="GQ140" s="4"/>
      <c r="GR140" s="4"/>
      <c r="GS140" s="4"/>
      <c r="GT140" s="4"/>
      <c r="GU140" s="4"/>
      <c r="GV140" s="4"/>
      <c r="GW140" s="4"/>
      <c r="GX140" s="4"/>
      <c r="GY140" s="4"/>
      <c r="GZ140" s="4"/>
      <c r="HA140" s="4"/>
      <c r="HB140" s="4"/>
      <c r="HC140" s="4"/>
      <c r="HD140" s="4"/>
      <c r="HE140" s="4"/>
      <c r="HF140" s="4"/>
      <c r="HG140" s="4"/>
      <c r="HH140" s="4"/>
      <c r="HI140" s="4"/>
      <c r="HJ140" s="4"/>
      <c r="HK140" s="4"/>
      <c r="HL140" s="4"/>
      <c r="HM140" s="4"/>
      <c r="HN140" s="4"/>
      <c r="HO140" s="4"/>
      <c r="HP140" s="4"/>
      <c r="HQ140" s="4"/>
      <c r="HR140" s="4"/>
      <c r="HS140" s="4"/>
      <c r="HT140" s="4"/>
      <c r="HU140" s="4"/>
      <c r="HV140" s="4"/>
      <c r="HW140" s="4"/>
      <c r="HX140" s="4"/>
      <c r="HY140" s="4"/>
      <c r="HZ140" s="4"/>
      <c r="IA140" s="4"/>
      <c r="IB140" s="4"/>
      <c r="IC140" s="4"/>
      <c r="ID140" s="4"/>
      <c r="IE140" s="4"/>
      <c r="IF140" s="4"/>
      <c r="IG140" s="4"/>
      <c r="IH140" s="4"/>
      <c r="II140" s="4"/>
      <c r="IJ140" s="4"/>
      <c r="IK140" s="4"/>
      <c r="IL140" s="4"/>
      <c r="IM140" s="4"/>
      <c r="IN140" s="4"/>
      <c r="IO140" s="4"/>
      <c r="IP140" s="4"/>
      <c r="IQ140" s="4"/>
      <c r="IR140" s="4"/>
      <c r="IS140" s="4"/>
      <c r="IT140" s="4"/>
      <c r="IU140" s="4"/>
      <c r="IV140" s="4"/>
      <c r="IW140" s="4"/>
      <c r="IX140" s="4"/>
      <c r="IY140" s="4"/>
      <c r="IZ140" s="4"/>
      <c r="JA140" s="4"/>
      <c r="JB140" s="4"/>
      <c r="JC140" s="4"/>
      <c r="JD140" s="4"/>
      <c r="JE140" s="4"/>
      <c r="JF140" s="4"/>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c r="LT140" s="4"/>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c r="NB140" s="4"/>
      <c r="NC140" s="4"/>
      <c r="ND140" s="4"/>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c r="OH140" s="4"/>
      <c r="OI140" s="4"/>
      <c r="OJ140" s="4"/>
      <c r="OK140" s="4"/>
      <c r="OL140" s="4"/>
      <c r="OM140" s="4"/>
      <c r="ON140" s="4"/>
      <c r="OO140" s="4"/>
      <c r="OP140" s="4"/>
      <c r="OQ140" s="4"/>
      <c r="OR140" s="4"/>
      <c r="OS140" s="4"/>
      <c r="OT140" s="4"/>
      <c r="OU140" s="4"/>
      <c r="OV140" s="4"/>
      <c r="OW140" s="4"/>
      <c r="OX140" s="4"/>
      <c r="OY140" s="4"/>
      <c r="OZ140" s="4"/>
      <c r="PA140" s="4"/>
      <c r="PB140" s="4"/>
      <c r="PC140" s="4"/>
      <c r="PD140" s="4"/>
      <c r="PE140" s="4"/>
      <c r="PF140" s="4"/>
      <c r="PG140" s="4"/>
      <c r="PH140" s="4"/>
      <c r="PI140" s="4"/>
      <c r="PJ140" s="4"/>
      <c r="PK140" s="4"/>
      <c r="PL140" s="4"/>
      <c r="PM140" s="4"/>
      <c r="PN140" s="4"/>
      <c r="PO140" s="4"/>
      <c r="PP140" s="4"/>
      <c r="PQ140" s="4"/>
      <c r="PR140" s="4"/>
      <c r="PS140" s="4"/>
      <c r="PT140" s="4"/>
      <c r="PU140" s="4"/>
      <c r="PV140" s="4"/>
      <c r="PW140" s="4"/>
      <c r="PX140" s="4"/>
      <c r="PY140" s="4"/>
      <c r="PZ140" s="4"/>
      <c r="QA140" s="4"/>
      <c r="QB140" s="4"/>
      <c r="QC140" s="4"/>
      <c r="QD140" s="4"/>
      <c r="QE140" s="4"/>
      <c r="QF140" s="4"/>
      <c r="QG140" s="4"/>
      <c r="QH140" s="4"/>
      <c r="QI140" s="4"/>
      <c r="QJ140" s="4"/>
      <c r="QK140" s="4"/>
      <c r="QL140" s="4"/>
      <c r="QM140" s="4"/>
      <c r="QN140" s="4"/>
      <c r="QO140" s="4"/>
      <c r="QP140" s="4"/>
      <c r="QQ140" s="4"/>
      <c r="QR140" s="4"/>
      <c r="QS140" s="4"/>
      <c r="QT140" s="4"/>
      <c r="QU140" s="4"/>
      <c r="QV140" s="4"/>
      <c r="QW140" s="4"/>
      <c r="QX140" s="4"/>
      <c r="QY140" s="4"/>
      <c r="QZ140" s="4"/>
      <c r="RA140" s="4"/>
      <c r="RB140" s="4"/>
      <c r="RC140" s="4"/>
      <c r="RD140" s="4"/>
      <c r="RE140" s="4"/>
      <c r="RF140" s="4"/>
      <c r="RG140" s="4"/>
      <c r="RH140" s="4"/>
      <c r="RI140" s="4"/>
      <c r="RJ140" s="4"/>
      <c r="RK140" s="4"/>
      <c r="RL140" s="4"/>
      <c r="RM140" s="4"/>
      <c r="RN140" s="4"/>
      <c r="RO140" s="4"/>
      <c r="RP140" s="4"/>
      <c r="RQ140" s="4"/>
      <c r="RR140" s="4"/>
      <c r="RS140" s="4"/>
      <c r="RT140" s="4"/>
      <c r="RU140" s="4"/>
      <c r="RV140" s="4"/>
      <c r="RW140" s="4"/>
      <c r="RX140" s="4"/>
      <c r="RY140" s="4"/>
      <c r="RZ140" s="4"/>
      <c r="SA140" s="4"/>
      <c r="SB140" s="4"/>
      <c r="SC140" s="4"/>
      <c r="SD140" s="4"/>
      <c r="SE140" s="4"/>
      <c r="SF140" s="4"/>
      <c r="SG140" s="4"/>
      <c r="SH140" s="4"/>
      <c r="SI140" s="4"/>
      <c r="SJ140" s="4"/>
      <c r="SK140" s="4"/>
      <c r="SL140" s="4"/>
      <c r="SM140" s="4"/>
      <c r="SN140" s="4"/>
      <c r="SO140" s="4"/>
      <c r="SP140" s="4"/>
      <c r="SQ140" s="4"/>
      <c r="SR140" s="4"/>
      <c r="SS140" s="4"/>
      <c r="ST140" s="4"/>
      <c r="SU140" s="4"/>
      <c r="SV140" s="4"/>
      <c r="SW140" s="4"/>
      <c r="SX140" s="4"/>
      <c r="SY140" s="4"/>
      <c r="SZ140" s="4"/>
      <c r="TA140" s="4"/>
      <c r="TB140" s="4"/>
      <c r="TC140" s="4"/>
      <c r="TD140" s="4"/>
      <c r="TE140" s="4"/>
      <c r="TF140" s="4"/>
      <c r="TG140" s="4"/>
      <c r="TH140" s="4"/>
      <c r="TI140" s="4"/>
      <c r="TJ140" s="4"/>
      <c r="TK140" s="4"/>
      <c r="TL140" s="4"/>
      <c r="TM140" s="4"/>
      <c r="TN140" s="4"/>
      <c r="TO140" s="4"/>
      <c r="TP140" s="4"/>
      <c r="TQ140" s="4"/>
      <c r="TR140" s="4"/>
      <c r="TS140" s="4"/>
      <c r="TT140" s="4"/>
      <c r="TU140" s="4"/>
      <c r="TV140" s="4"/>
      <c r="TW140" s="4"/>
      <c r="TX140" s="4"/>
      <c r="TY140" s="4"/>
      <c r="TZ140" s="4"/>
      <c r="UA140" s="4"/>
      <c r="UB140" s="4"/>
      <c r="UC140" s="4"/>
      <c r="UD140" s="4"/>
      <c r="UE140" s="4"/>
      <c r="UF140" s="4"/>
      <c r="UG140" s="4"/>
      <c r="UH140" s="4"/>
      <c r="UI140" s="4"/>
      <c r="UJ140" s="4"/>
      <c r="UK140" s="4"/>
      <c r="UL140" s="4"/>
      <c r="UM140" s="4"/>
      <c r="UN140" s="4"/>
      <c r="UO140" s="4"/>
      <c r="UP140" s="4"/>
      <c r="UQ140" s="4"/>
      <c r="UR140" s="4"/>
      <c r="US140" s="4"/>
      <c r="UT140" s="4"/>
      <c r="UU140" s="4"/>
      <c r="UV140" s="4"/>
      <c r="UW140" s="4"/>
      <c r="UX140" s="4"/>
      <c r="UY140" s="4"/>
      <c r="UZ140" s="4"/>
      <c r="VA140" s="4"/>
      <c r="VB140" s="4"/>
      <c r="VC140" s="4"/>
      <c r="VD140" s="4"/>
      <c r="VE140" s="4"/>
      <c r="VF140" s="4"/>
      <c r="VG140" s="4"/>
      <c r="VH140" s="4"/>
      <c r="VI140" s="4"/>
      <c r="VJ140" s="4"/>
      <c r="VK140" s="4"/>
      <c r="VL140" s="4"/>
      <c r="VM140" s="4"/>
      <c r="VN140" s="4"/>
      <c r="VO140" s="4"/>
      <c r="VP140" s="4"/>
      <c r="VQ140" s="4"/>
      <c r="VR140" s="4"/>
      <c r="VS140" s="4"/>
      <c r="VT140" s="4"/>
      <c r="VU140" s="4"/>
      <c r="VV140" s="4"/>
      <c r="VW140" s="4"/>
      <c r="VX140" s="4"/>
      <c r="VY140" s="4"/>
      <c r="VZ140" s="4"/>
      <c r="WA140" s="4"/>
      <c r="WB140" s="4"/>
      <c r="WC140" s="4"/>
      <c r="WD140" s="4"/>
      <c r="WE140" s="4"/>
      <c r="WF140" s="4"/>
      <c r="WG140" s="4"/>
      <c r="WH140" s="4"/>
      <c r="WI140" s="4"/>
      <c r="WJ140" s="4"/>
      <c r="WK140" s="4"/>
      <c r="WL140" s="4"/>
      <c r="WM140" s="4"/>
      <c r="WN140" s="4"/>
      <c r="WO140" s="4"/>
      <c r="WP140" s="4"/>
      <c r="WQ140" s="4"/>
      <c r="WR140" s="4"/>
      <c r="WS140" s="4"/>
      <c r="WT140" s="4"/>
      <c r="WU140" s="4"/>
      <c r="WV140" s="4"/>
      <c r="WW140" s="4"/>
      <c r="WX140" s="4"/>
      <c r="WY140" s="4"/>
      <c r="WZ140" s="4"/>
      <c r="XA140" s="4"/>
      <c r="XB140" s="4"/>
      <c r="XC140" s="4"/>
      <c r="XD140" s="4"/>
      <c r="XE140" s="4"/>
      <c r="XF140" s="4"/>
      <c r="XG140" s="4"/>
      <c r="XH140" s="4"/>
      <c r="XI140" s="4"/>
      <c r="XJ140" s="4"/>
      <c r="XK140" s="4"/>
      <c r="XL140" s="4"/>
      <c r="XM140" s="4"/>
      <c r="XN140" s="4"/>
      <c r="XO140" s="4"/>
      <c r="XP140" s="4"/>
      <c r="XQ140" s="4"/>
      <c r="XR140" s="4"/>
      <c r="XS140" s="4"/>
      <c r="XT140" s="4"/>
      <c r="XU140" s="4"/>
      <c r="XV140" s="4"/>
      <c r="XW140" s="4"/>
      <c r="XX140" s="4"/>
      <c r="XY140" s="4"/>
      <c r="XZ140" s="4"/>
      <c r="YA140" s="4"/>
      <c r="YB140" s="4"/>
      <c r="YC140" s="4"/>
      <c r="YD140" s="4"/>
      <c r="YE140" s="4"/>
      <c r="YF140" s="4"/>
      <c r="YG140" s="4"/>
      <c r="YH140" s="4"/>
      <c r="YI140" s="4"/>
      <c r="YJ140" s="4"/>
      <c r="YK140" s="4"/>
      <c r="YL140" s="4"/>
      <c r="YM140" s="4"/>
      <c r="YN140" s="4"/>
      <c r="YO140" s="4"/>
      <c r="YP140" s="4"/>
      <c r="YQ140" s="4"/>
      <c r="YR140" s="4"/>
      <c r="YS140" s="4"/>
      <c r="YT140" s="4"/>
      <c r="YU140" s="4"/>
      <c r="YV140" s="4"/>
      <c r="YW140" s="4"/>
      <c r="YX140" s="4"/>
      <c r="YY140" s="4"/>
      <c r="YZ140" s="4"/>
      <c r="ZA140" s="4"/>
      <c r="ZB140" s="4"/>
      <c r="ZC140" s="4"/>
      <c r="ZD140" s="4"/>
      <c r="ZE140" s="4"/>
      <c r="ZF140" s="4"/>
      <c r="ZG140" s="4"/>
      <c r="ZH140" s="4"/>
      <c r="ZI140" s="4"/>
      <c r="ZJ140" s="4"/>
      <c r="ZK140" s="4"/>
      <c r="ZL140" s="4"/>
      <c r="ZM140" s="4"/>
      <c r="ZN140" s="4"/>
      <c r="ZO140" s="4"/>
      <c r="ZP140" s="4"/>
      <c r="ZQ140" s="4"/>
      <c r="ZR140" s="4"/>
      <c r="ZS140" s="4"/>
      <c r="ZT140" s="4"/>
      <c r="ZU140" s="4"/>
      <c r="ZV140" s="4"/>
      <c r="ZW140" s="4"/>
      <c r="ZX140" s="4"/>
      <c r="ZY140" s="4"/>
      <c r="ZZ140" s="4"/>
      <c r="AAA140" s="4"/>
      <c r="AAB140" s="4"/>
      <c r="AAC140" s="4"/>
      <c r="AAD140" s="4"/>
      <c r="AAE140" s="4"/>
      <c r="AAF140" s="4"/>
      <c r="AAG140" s="4"/>
      <c r="AAH140" s="4"/>
      <c r="AAI140" s="4"/>
      <c r="AAJ140" s="4"/>
      <c r="AAK140" s="4"/>
      <c r="AAL140" s="4"/>
      <c r="AAM140" s="4"/>
      <c r="AAN140" s="4"/>
      <c r="AAO140" s="4"/>
      <c r="AAP140" s="4"/>
      <c r="AAQ140" s="4"/>
      <c r="AAR140" s="4"/>
      <c r="AAS140" s="4"/>
      <c r="AAT140" s="4"/>
      <c r="AAU140" s="4"/>
      <c r="AAV140" s="4"/>
      <c r="AAW140" s="4"/>
      <c r="AAX140" s="4"/>
      <c r="AAY140" s="4"/>
      <c r="AAZ140" s="4"/>
      <c r="ABA140" s="4"/>
      <c r="ABB140" s="4"/>
      <c r="ABC140" s="4"/>
      <c r="ABD140" s="4"/>
      <c r="ABE140" s="4"/>
      <c r="ABF140" s="4"/>
      <c r="ABG140" s="4"/>
      <c r="ABH140" s="4"/>
      <c r="ABI140" s="4"/>
      <c r="ABJ140" s="4"/>
      <c r="ABK140" s="4"/>
      <c r="ABL140" s="4"/>
      <c r="ABM140" s="4"/>
      <c r="ABN140" s="4"/>
      <c r="ABO140" s="4"/>
      <c r="ABP140" s="4"/>
      <c r="ABQ140" s="4"/>
      <c r="ABR140" s="4"/>
      <c r="ABS140" s="4"/>
      <c r="ABT140" s="4"/>
      <c r="ABU140" s="4"/>
    </row>
    <row r="141" spans="1:749" s="13" customFormat="1" ht="15" customHeight="1" x14ac:dyDescent="0.2">
      <c r="A141" s="319"/>
      <c r="B141" s="382"/>
      <c r="C141" s="382"/>
      <c r="D141" s="382"/>
      <c r="E141" s="203"/>
      <c r="F141" s="477"/>
      <c r="G141" s="477"/>
      <c r="H141" s="185"/>
      <c r="I141" s="225"/>
      <c r="J141" s="312"/>
      <c r="K141" s="14"/>
      <c r="L141" s="318"/>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c r="GK141" s="4"/>
      <c r="GL141" s="4"/>
      <c r="GM141" s="4"/>
      <c r="GN141" s="4"/>
      <c r="GO141" s="4"/>
      <c r="GP141" s="4"/>
      <c r="GQ141" s="4"/>
      <c r="GR141" s="4"/>
      <c r="GS141" s="4"/>
      <c r="GT141" s="4"/>
      <c r="GU141" s="4"/>
      <c r="GV141" s="4"/>
      <c r="GW141" s="4"/>
      <c r="GX141" s="4"/>
      <c r="GY141" s="4"/>
      <c r="GZ141" s="4"/>
      <c r="HA141" s="4"/>
      <c r="HB141" s="4"/>
      <c r="HC141" s="4"/>
      <c r="HD141" s="4"/>
      <c r="HE141" s="4"/>
      <c r="HF141" s="4"/>
      <c r="HG141" s="4"/>
      <c r="HH141" s="4"/>
      <c r="HI141" s="4"/>
      <c r="HJ141" s="4"/>
      <c r="HK141" s="4"/>
      <c r="HL141" s="4"/>
      <c r="HM141" s="4"/>
      <c r="HN141" s="4"/>
      <c r="HO141" s="4"/>
      <c r="HP141" s="4"/>
      <c r="HQ141" s="4"/>
      <c r="HR141" s="4"/>
      <c r="HS141" s="4"/>
      <c r="HT141" s="4"/>
      <c r="HU141" s="4"/>
      <c r="HV141" s="4"/>
      <c r="HW141" s="4"/>
      <c r="HX141" s="4"/>
      <c r="HY141" s="4"/>
      <c r="HZ141" s="4"/>
      <c r="IA141" s="4"/>
      <c r="IB141" s="4"/>
      <c r="IC141" s="4"/>
      <c r="ID141" s="4"/>
      <c r="IE141" s="4"/>
      <c r="IF141" s="4"/>
      <c r="IG141" s="4"/>
      <c r="IH141" s="4"/>
      <c r="II141" s="4"/>
      <c r="IJ141" s="4"/>
      <c r="IK141" s="4"/>
      <c r="IL141" s="4"/>
      <c r="IM141" s="4"/>
      <c r="IN141" s="4"/>
      <c r="IO141" s="4"/>
      <c r="IP141" s="4"/>
      <c r="IQ141" s="4"/>
      <c r="IR141" s="4"/>
      <c r="IS141" s="4"/>
      <c r="IT141" s="4"/>
      <c r="IU141" s="4"/>
      <c r="IV141" s="4"/>
      <c r="IW141" s="4"/>
      <c r="IX141" s="4"/>
      <c r="IY141" s="4"/>
      <c r="IZ141" s="4"/>
      <c r="JA141" s="4"/>
      <c r="JB141" s="4"/>
      <c r="JC141" s="4"/>
      <c r="JD141" s="4"/>
      <c r="JE141" s="4"/>
      <c r="JF141" s="4"/>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c r="KN141" s="4"/>
      <c r="KO141" s="4"/>
      <c r="KP141" s="4"/>
      <c r="KQ141" s="4"/>
      <c r="KR141" s="4"/>
      <c r="KS141" s="4"/>
      <c r="KT141" s="4"/>
      <c r="KU141" s="4"/>
      <c r="KV141" s="4"/>
      <c r="KW141" s="4"/>
      <c r="KX141" s="4"/>
      <c r="KY141" s="4"/>
      <c r="KZ141" s="4"/>
      <c r="LA141" s="4"/>
      <c r="LB141" s="4"/>
      <c r="LC141" s="4"/>
      <c r="LD141" s="4"/>
      <c r="LE141" s="4"/>
      <c r="LF141" s="4"/>
      <c r="LG141" s="4"/>
      <c r="LH141" s="4"/>
      <c r="LI141" s="4"/>
      <c r="LJ141" s="4"/>
      <c r="LK141" s="4"/>
      <c r="LL141" s="4"/>
      <c r="LM141" s="4"/>
      <c r="LN141" s="4"/>
      <c r="LO141" s="4"/>
      <c r="LP141" s="4"/>
      <c r="LQ141" s="4"/>
      <c r="LR141" s="4"/>
      <c r="LS141" s="4"/>
      <c r="LT141" s="4"/>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c r="NB141" s="4"/>
      <c r="NC141" s="4"/>
      <c r="ND141" s="4"/>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c r="OH141" s="4"/>
      <c r="OI141" s="4"/>
      <c r="OJ141" s="4"/>
      <c r="OK141" s="4"/>
      <c r="OL141" s="4"/>
      <c r="OM141" s="4"/>
      <c r="ON141" s="4"/>
      <c r="OO141" s="4"/>
      <c r="OP141" s="4"/>
      <c r="OQ141" s="4"/>
      <c r="OR141" s="4"/>
      <c r="OS141" s="4"/>
      <c r="OT141" s="4"/>
      <c r="OU141" s="4"/>
      <c r="OV141" s="4"/>
      <c r="OW141" s="4"/>
      <c r="OX141" s="4"/>
      <c r="OY141" s="4"/>
      <c r="OZ141" s="4"/>
      <c r="PA141" s="4"/>
      <c r="PB141" s="4"/>
      <c r="PC141" s="4"/>
      <c r="PD141" s="4"/>
      <c r="PE141" s="4"/>
      <c r="PF141" s="4"/>
      <c r="PG141" s="4"/>
      <c r="PH141" s="4"/>
      <c r="PI141" s="4"/>
      <c r="PJ141" s="4"/>
      <c r="PK141" s="4"/>
      <c r="PL141" s="4"/>
      <c r="PM141" s="4"/>
      <c r="PN141" s="4"/>
      <c r="PO141" s="4"/>
      <c r="PP141" s="4"/>
      <c r="PQ141" s="4"/>
      <c r="PR141" s="4"/>
      <c r="PS141" s="4"/>
      <c r="PT141" s="4"/>
      <c r="PU141" s="4"/>
      <c r="PV141" s="4"/>
      <c r="PW141" s="4"/>
      <c r="PX141" s="4"/>
      <c r="PY141" s="4"/>
      <c r="PZ141" s="4"/>
      <c r="QA141" s="4"/>
      <c r="QB141" s="4"/>
      <c r="QC141" s="4"/>
      <c r="QD141" s="4"/>
      <c r="QE141" s="4"/>
      <c r="QF141" s="4"/>
      <c r="QG141" s="4"/>
      <c r="QH141" s="4"/>
      <c r="QI141" s="4"/>
      <c r="QJ141" s="4"/>
      <c r="QK141" s="4"/>
      <c r="QL141" s="4"/>
      <c r="QM141" s="4"/>
      <c r="QN141" s="4"/>
      <c r="QO141" s="4"/>
      <c r="QP141" s="4"/>
      <c r="QQ141" s="4"/>
      <c r="QR141" s="4"/>
      <c r="QS141" s="4"/>
      <c r="QT141" s="4"/>
      <c r="QU141" s="4"/>
      <c r="QV141" s="4"/>
      <c r="QW141" s="4"/>
      <c r="QX141" s="4"/>
      <c r="QY141" s="4"/>
      <c r="QZ141" s="4"/>
      <c r="RA141" s="4"/>
      <c r="RB141" s="4"/>
      <c r="RC141" s="4"/>
      <c r="RD141" s="4"/>
      <c r="RE141" s="4"/>
      <c r="RF141" s="4"/>
      <c r="RG141" s="4"/>
      <c r="RH141" s="4"/>
      <c r="RI141" s="4"/>
      <c r="RJ141" s="4"/>
      <c r="RK141" s="4"/>
      <c r="RL141" s="4"/>
      <c r="RM141" s="4"/>
      <c r="RN141" s="4"/>
      <c r="RO141" s="4"/>
      <c r="RP141" s="4"/>
      <c r="RQ141" s="4"/>
      <c r="RR141" s="4"/>
      <c r="RS141" s="4"/>
      <c r="RT141" s="4"/>
      <c r="RU141" s="4"/>
      <c r="RV141" s="4"/>
      <c r="RW141" s="4"/>
      <c r="RX141" s="4"/>
      <c r="RY141" s="4"/>
      <c r="RZ141" s="4"/>
      <c r="SA141" s="4"/>
      <c r="SB141" s="4"/>
      <c r="SC141" s="4"/>
      <c r="SD141" s="4"/>
      <c r="SE141" s="4"/>
      <c r="SF141" s="4"/>
      <c r="SG141" s="4"/>
      <c r="SH141" s="4"/>
      <c r="SI141" s="4"/>
      <c r="SJ141" s="4"/>
      <c r="SK141" s="4"/>
      <c r="SL141" s="4"/>
      <c r="SM141" s="4"/>
      <c r="SN141" s="4"/>
      <c r="SO141" s="4"/>
      <c r="SP141" s="4"/>
      <c r="SQ141" s="4"/>
      <c r="SR141" s="4"/>
      <c r="SS141" s="4"/>
      <c r="ST141" s="4"/>
      <c r="SU141" s="4"/>
      <c r="SV141" s="4"/>
      <c r="SW141" s="4"/>
      <c r="SX141" s="4"/>
      <c r="SY141" s="4"/>
      <c r="SZ141" s="4"/>
      <c r="TA141" s="4"/>
      <c r="TB141" s="4"/>
      <c r="TC141" s="4"/>
      <c r="TD141" s="4"/>
      <c r="TE141" s="4"/>
      <c r="TF141" s="4"/>
      <c r="TG141" s="4"/>
      <c r="TH141" s="4"/>
      <c r="TI141" s="4"/>
      <c r="TJ141" s="4"/>
      <c r="TK141" s="4"/>
      <c r="TL141" s="4"/>
      <c r="TM141" s="4"/>
      <c r="TN141" s="4"/>
      <c r="TO141" s="4"/>
      <c r="TP141" s="4"/>
      <c r="TQ141" s="4"/>
      <c r="TR141" s="4"/>
      <c r="TS141" s="4"/>
      <c r="TT141" s="4"/>
      <c r="TU141" s="4"/>
      <c r="TV141" s="4"/>
      <c r="TW141" s="4"/>
      <c r="TX141" s="4"/>
      <c r="TY141" s="4"/>
      <c r="TZ141" s="4"/>
      <c r="UA141" s="4"/>
      <c r="UB141" s="4"/>
      <c r="UC141" s="4"/>
      <c r="UD141" s="4"/>
      <c r="UE141" s="4"/>
      <c r="UF141" s="4"/>
      <c r="UG141" s="4"/>
      <c r="UH141" s="4"/>
      <c r="UI141" s="4"/>
      <c r="UJ141" s="4"/>
      <c r="UK141" s="4"/>
      <c r="UL141" s="4"/>
      <c r="UM141" s="4"/>
      <c r="UN141" s="4"/>
      <c r="UO141" s="4"/>
      <c r="UP141" s="4"/>
      <c r="UQ141" s="4"/>
      <c r="UR141" s="4"/>
      <c r="US141" s="4"/>
      <c r="UT141" s="4"/>
      <c r="UU141" s="4"/>
      <c r="UV141" s="4"/>
      <c r="UW141" s="4"/>
      <c r="UX141" s="4"/>
      <c r="UY141" s="4"/>
      <c r="UZ141" s="4"/>
      <c r="VA141" s="4"/>
      <c r="VB141" s="4"/>
      <c r="VC141" s="4"/>
      <c r="VD141" s="4"/>
      <c r="VE141" s="4"/>
      <c r="VF141" s="4"/>
      <c r="VG141" s="4"/>
      <c r="VH141" s="4"/>
      <c r="VI141" s="4"/>
      <c r="VJ141" s="4"/>
      <c r="VK141" s="4"/>
      <c r="VL141" s="4"/>
      <c r="VM141" s="4"/>
      <c r="VN141" s="4"/>
      <c r="VO141" s="4"/>
      <c r="VP141" s="4"/>
      <c r="VQ141" s="4"/>
      <c r="VR141" s="4"/>
      <c r="VS141" s="4"/>
      <c r="VT141" s="4"/>
      <c r="VU141" s="4"/>
      <c r="VV141" s="4"/>
      <c r="VW141" s="4"/>
      <c r="VX141" s="4"/>
      <c r="VY141" s="4"/>
      <c r="VZ141" s="4"/>
      <c r="WA141" s="4"/>
      <c r="WB141" s="4"/>
      <c r="WC141" s="4"/>
      <c r="WD141" s="4"/>
      <c r="WE141" s="4"/>
      <c r="WF141" s="4"/>
      <c r="WG141" s="4"/>
      <c r="WH141" s="4"/>
      <c r="WI141" s="4"/>
      <c r="WJ141" s="4"/>
      <c r="WK141" s="4"/>
      <c r="WL141" s="4"/>
      <c r="WM141" s="4"/>
      <c r="WN141" s="4"/>
      <c r="WO141" s="4"/>
      <c r="WP141" s="4"/>
      <c r="WQ141" s="4"/>
      <c r="WR141" s="4"/>
      <c r="WS141" s="4"/>
      <c r="WT141" s="4"/>
      <c r="WU141" s="4"/>
      <c r="WV141" s="4"/>
      <c r="WW141" s="4"/>
      <c r="WX141" s="4"/>
      <c r="WY141" s="4"/>
      <c r="WZ141" s="4"/>
      <c r="XA141" s="4"/>
      <c r="XB141" s="4"/>
      <c r="XC141" s="4"/>
      <c r="XD141" s="4"/>
      <c r="XE141" s="4"/>
      <c r="XF141" s="4"/>
      <c r="XG141" s="4"/>
      <c r="XH141" s="4"/>
      <c r="XI141" s="4"/>
      <c r="XJ141" s="4"/>
      <c r="XK141" s="4"/>
      <c r="XL141" s="4"/>
      <c r="XM141" s="4"/>
      <c r="XN141" s="4"/>
      <c r="XO141" s="4"/>
      <c r="XP141" s="4"/>
      <c r="XQ141" s="4"/>
      <c r="XR141" s="4"/>
      <c r="XS141" s="4"/>
      <c r="XT141" s="4"/>
      <c r="XU141" s="4"/>
      <c r="XV141" s="4"/>
      <c r="XW141" s="4"/>
      <c r="XX141" s="4"/>
      <c r="XY141" s="4"/>
      <c r="XZ141" s="4"/>
      <c r="YA141" s="4"/>
      <c r="YB141" s="4"/>
      <c r="YC141" s="4"/>
      <c r="YD141" s="4"/>
      <c r="YE141" s="4"/>
      <c r="YF141" s="4"/>
      <c r="YG141" s="4"/>
      <c r="YH141" s="4"/>
      <c r="YI141" s="4"/>
      <c r="YJ141" s="4"/>
      <c r="YK141" s="4"/>
      <c r="YL141" s="4"/>
      <c r="YM141" s="4"/>
      <c r="YN141" s="4"/>
      <c r="YO141" s="4"/>
      <c r="YP141" s="4"/>
      <c r="YQ141" s="4"/>
      <c r="YR141" s="4"/>
      <c r="YS141" s="4"/>
      <c r="YT141" s="4"/>
      <c r="YU141" s="4"/>
      <c r="YV141" s="4"/>
      <c r="YW141" s="4"/>
      <c r="YX141" s="4"/>
      <c r="YY141" s="4"/>
      <c r="YZ141" s="4"/>
      <c r="ZA141" s="4"/>
      <c r="ZB141" s="4"/>
      <c r="ZC141" s="4"/>
      <c r="ZD141" s="4"/>
      <c r="ZE141" s="4"/>
      <c r="ZF141" s="4"/>
      <c r="ZG141" s="4"/>
      <c r="ZH141" s="4"/>
      <c r="ZI141" s="4"/>
      <c r="ZJ141" s="4"/>
      <c r="ZK141" s="4"/>
      <c r="ZL141" s="4"/>
      <c r="ZM141" s="4"/>
      <c r="ZN141" s="4"/>
      <c r="ZO141" s="4"/>
      <c r="ZP141" s="4"/>
      <c r="ZQ141" s="4"/>
      <c r="ZR141" s="4"/>
      <c r="ZS141" s="4"/>
      <c r="ZT141" s="4"/>
      <c r="ZU141" s="4"/>
      <c r="ZV141" s="4"/>
      <c r="ZW141" s="4"/>
      <c r="ZX141" s="4"/>
      <c r="ZY141" s="4"/>
      <c r="ZZ141" s="4"/>
      <c r="AAA141" s="4"/>
      <c r="AAB141" s="4"/>
      <c r="AAC141" s="4"/>
      <c r="AAD141" s="4"/>
      <c r="AAE141" s="4"/>
      <c r="AAF141" s="4"/>
      <c r="AAG141" s="4"/>
      <c r="AAH141" s="4"/>
      <c r="AAI141" s="4"/>
      <c r="AAJ141" s="4"/>
      <c r="AAK141" s="4"/>
      <c r="AAL141" s="4"/>
      <c r="AAM141" s="4"/>
      <c r="AAN141" s="4"/>
      <c r="AAO141" s="4"/>
      <c r="AAP141" s="4"/>
      <c r="AAQ141" s="4"/>
      <c r="AAR141" s="4"/>
      <c r="AAS141" s="4"/>
      <c r="AAT141" s="4"/>
      <c r="AAU141" s="4"/>
      <c r="AAV141" s="4"/>
      <c r="AAW141" s="4"/>
      <c r="AAX141" s="4"/>
      <c r="AAY141" s="4"/>
      <c r="AAZ141" s="4"/>
      <c r="ABA141" s="4"/>
      <c r="ABB141" s="4"/>
      <c r="ABC141" s="4"/>
      <c r="ABD141" s="4"/>
      <c r="ABE141" s="4"/>
      <c r="ABF141" s="4"/>
      <c r="ABG141" s="4"/>
      <c r="ABH141" s="4"/>
      <c r="ABI141" s="4"/>
      <c r="ABJ141" s="4"/>
      <c r="ABK141" s="4"/>
      <c r="ABL141" s="4"/>
      <c r="ABM141" s="4"/>
      <c r="ABN141" s="4"/>
      <c r="ABO141" s="4"/>
      <c r="ABP141" s="4"/>
      <c r="ABQ141" s="4"/>
      <c r="ABR141" s="4"/>
      <c r="ABS141" s="4"/>
      <c r="ABT141" s="4"/>
      <c r="ABU141" s="4"/>
    </row>
    <row r="142" spans="1:749" s="13" customFormat="1" ht="15" customHeight="1" x14ac:dyDescent="0.2">
      <c r="A142" s="19" t="s">
        <v>331</v>
      </c>
      <c r="B142" s="394" t="s">
        <v>6</v>
      </c>
      <c r="C142" s="3"/>
      <c r="D142" s="3"/>
      <c r="E142" s="172"/>
      <c r="F142" s="479"/>
      <c r="G142" s="516"/>
      <c r="H142" s="316"/>
      <c r="I142" s="491"/>
      <c r="J142" s="4"/>
      <c r="K142" s="312"/>
      <c r="L142" s="313"/>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c r="GK142" s="4"/>
      <c r="GL142" s="4"/>
      <c r="GM142" s="4"/>
      <c r="GN142" s="4"/>
      <c r="GO142" s="4"/>
      <c r="GP142" s="4"/>
      <c r="GQ142" s="4"/>
      <c r="GR142" s="4"/>
      <c r="GS142" s="4"/>
      <c r="GT142" s="4"/>
      <c r="GU142" s="4"/>
      <c r="GV142" s="4"/>
      <c r="GW142" s="4"/>
      <c r="GX142" s="4"/>
      <c r="GY142" s="4"/>
      <c r="GZ142" s="4"/>
      <c r="HA142" s="4"/>
      <c r="HB142" s="4"/>
      <c r="HC142" s="4"/>
      <c r="HD142" s="4"/>
      <c r="HE142" s="4"/>
      <c r="HF142" s="4"/>
      <c r="HG142" s="4"/>
      <c r="HH142" s="4"/>
      <c r="HI142" s="4"/>
      <c r="HJ142" s="4"/>
      <c r="HK142" s="4"/>
      <c r="HL142" s="4"/>
      <c r="HM142" s="4"/>
      <c r="HN142" s="4"/>
      <c r="HO142" s="4"/>
      <c r="HP142" s="4"/>
      <c r="HQ142" s="4"/>
      <c r="HR142" s="4"/>
      <c r="HS142" s="4"/>
      <c r="HT142" s="4"/>
      <c r="HU142" s="4"/>
      <c r="HV142" s="4"/>
      <c r="HW142" s="4"/>
      <c r="HX142" s="4"/>
      <c r="HY142" s="4"/>
      <c r="HZ142" s="4"/>
      <c r="IA142" s="4"/>
      <c r="IB142" s="4"/>
      <c r="IC142" s="4"/>
      <c r="ID142" s="4"/>
      <c r="IE142" s="4"/>
      <c r="IF142" s="4"/>
      <c r="IG142" s="4"/>
      <c r="IH142" s="4"/>
      <c r="II142" s="4"/>
      <c r="IJ142" s="4"/>
      <c r="IK142" s="4"/>
      <c r="IL142" s="4"/>
      <c r="IM142" s="4"/>
      <c r="IN142" s="4"/>
      <c r="IO142" s="4"/>
      <c r="IP142" s="4"/>
      <c r="IQ142" s="4"/>
      <c r="IR142" s="4"/>
      <c r="IS142" s="4"/>
      <c r="IT142" s="4"/>
      <c r="IU142" s="4"/>
      <c r="IV142" s="4"/>
      <c r="IW142" s="4"/>
      <c r="IX142" s="4"/>
      <c r="IY142" s="4"/>
      <c r="IZ142" s="4"/>
      <c r="JA142" s="4"/>
      <c r="JB142" s="4"/>
      <c r="JC142" s="4"/>
      <c r="JD142" s="4"/>
      <c r="JE142" s="4"/>
      <c r="JF142" s="4"/>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c r="LT142" s="4"/>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c r="OH142" s="4"/>
      <c r="OI142" s="4"/>
      <c r="OJ142" s="4"/>
      <c r="OK142" s="4"/>
      <c r="OL142" s="4"/>
      <c r="OM142" s="4"/>
      <c r="ON142" s="4"/>
      <c r="OO142" s="4"/>
      <c r="OP142" s="4"/>
      <c r="OQ142" s="4"/>
      <c r="OR142" s="4"/>
      <c r="OS142" s="4"/>
      <c r="OT142" s="4"/>
      <c r="OU142" s="4"/>
      <c r="OV142" s="4"/>
      <c r="OW142" s="4"/>
      <c r="OX142" s="4"/>
      <c r="OY142" s="4"/>
      <c r="OZ142" s="4"/>
      <c r="PA142" s="4"/>
      <c r="PB142" s="4"/>
      <c r="PC142" s="4"/>
      <c r="PD142" s="4"/>
      <c r="PE142" s="4"/>
      <c r="PF142" s="4"/>
      <c r="PG142" s="4"/>
      <c r="PH142" s="4"/>
      <c r="PI142" s="4"/>
      <c r="PJ142" s="4"/>
      <c r="PK142" s="4"/>
      <c r="PL142" s="4"/>
      <c r="PM142" s="4"/>
      <c r="PN142" s="4"/>
      <c r="PO142" s="4"/>
      <c r="PP142" s="4"/>
      <c r="PQ142" s="4"/>
      <c r="PR142" s="4"/>
      <c r="PS142" s="4"/>
      <c r="PT142" s="4"/>
      <c r="PU142" s="4"/>
      <c r="PV142" s="4"/>
      <c r="PW142" s="4"/>
      <c r="PX142" s="4"/>
      <c r="PY142" s="4"/>
      <c r="PZ142" s="4"/>
      <c r="QA142" s="4"/>
      <c r="QB142" s="4"/>
      <c r="QC142" s="4"/>
      <c r="QD142" s="4"/>
      <c r="QE142" s="4"/>
      <c r="QF142" s="4"/>
      <c r="QG142" s="4"/>
      <c r="QH142" s="4"/>
      <c r="QI142" s="4"/>
      <c r="QJ142" s="4"/>
      <c r="QK142" s="4"/>
      <c r="QL142" s="4"/>
      <c r="QM142" s="4"/>
      <c r="QN142" s="4"/>
      <c r="QO142" s="4"/>
      <c r="QP142" s="4"/>
      <c r="QQ142" s="4"/>
      <c r="QR142" s="4"/>
      <c r="QS142" s="4"/>
      <c r="QT142" s="4"/>
      <c r="QU142" s="4"/>
      <c r="QV142" s="4"/>
      <c r="QW142" s="4"/>
      <c r="QX142" s="4"/>
      <c r="QY142" s="4"/>
      <c r="QZ142" s="4"/>
      <c r="RA142" s="4"/>
      <c r="RB142" s="4"/>
      <c r="RC142" s="4"/>
      <c r="RD142" s="4"/>
      <c r="RE142" s="4"/>
      <c r="RF142" s="4"/>
      <c r="RG142" s="4"/>
      <c r="RH142" s="4"/>
      <c r="RI142" s="4"/>
      <c r="RJ142" s="4"/>
      <c r="RK142" s="4"/>
      <c r="RL142" s="4"/>
      <c r="RM142" s="4"/>
      <c r="RN142" s="4"/>
      <c r="RO142" s="4"/>
      <c r="RP142" s="4"/>
      <c r="RQ142" s="4"/>
      <c r="RR142" s="4"/>
      <c r="RS142" s="4"/>
      <c r="RT142" s="4"/>
      <c r="RU142" s="4"/>
      <c r="RV142" s="4"/>
      <c r="RW142" s="4"/>
      <c r="RX142" s="4"/>
      <c r="RY142" s="4"/>
      <c r="RZ142" s="4"/>
      <c r="SA142" s="4"/>
      <c r="SB142" s="4"/>
      <c r="SC142" s="4"/>
      <c r="SD142" s="4"/>
      <c r="SE142" s="4"/>
      <c r="SF142" s="4"/>
      <c r="SG142" s="4"/>
      <c r="SH142" s="4"/>
      <c r="SI142" s="4"/>
      <c r="SJ142" s="4"/>
      <c r="SK142" s="4"/>
      <c r="SL142" s="4"/>
      <c r="SM142" s="4"/>
      <c r="SN142" s="4"/>
      <c r="SO142" s="4"/>
      <c r="SP142" s="4"/>
      <c r="SQ142" s="4"/>
      <c r="SR142" s="4"/>
      <c r="SS142" s="4"/>
      <c r="ST142" s="4"/>
      <c r="SU142" s="4"/>
      <c r="SV142" s="4"/>
      <c r="SW142" s="4"/>
      <c r="SX142" s="4"/>
      <c r="SY142" s="4"/>
      <c r="SZ142" s="4"/>
      <c r="TA142" s="4"/>
      <c r="TB142" s="4"/>
      <c r="TC142" s="4"/>
      <c r="TD142" s="4"/>
      <c r="TE142" s="4"/>
      <c r="TF142" s="4"/>
      <c r="TG142" s="4"/>
      <c r="TH142" s="4"/>
      <c r="TI142" s="4"/>
      <c r="TJ142" s="4"/>
      <c r="TK142" s="4"/>
      <c r="TL142" s="4"/>
      <c r="TM142" s="4"/>
      <c r="TN142" s="4"/>
      <c r="TO142" s="4"/>
      <c r="TP142" s="4"/>
      <c r="TQ142" s="4"/>
      <c r="TR142" s="4"/>
      <c r="TS142" s="4"/>
      <c r="TT142" s="4"/>
      <c r="TU142" s="4"/>
      <c r="TV142" s="4"/>
      <c r="TW142" s="4"/>
      <c r="TX142" s="4"/>
      <c r="TY142" s="4"/>
      <c r="TZ142" s="4"/>
      <c r="UA142" s="4"/>
      <c r="UB142" s="4"/>
      <c r="UC142" s="4"/>
      <c r="UD142" s="4"/>
      <c r="UE142" s="4"/>
      <c r="UF142" s="4"/>
      <c r="UG142" s="4"/>
      <c r="UH142" s="4"/>
      <c r="UI142" s="4"/>
      <c r="UJ142" s="4"/>
      <c r="UK142" s="4"/>
      <c r="UL142" s="4"/>
      <c r="UM142" s="4"/>
      <c r="UN142" s="4"/>
      <c r="UO142" s="4"/>
      <c r="UP142" s="4"/>
      <c r="UQ142" s="4"/>
      <c r="UR142" s="4"/>
      <c r="US142" s="4"/>
      <c r="UT142" s="4"/>
      <c r="UU142" s="4"/>
      <c r="UV142" s="4"/>
      <c r="UW142" s="4"/>
      <c r="UX142" s="4"/>
      <c r="UY142" s="4"/>
      <c r="UZ142" s="4"/>
      <c r="VA142" s="4"/>
      <c r="VB142" s="4"/>
      <c r="VC142" s="4"/>
      <c r="VD142" s="4"/>
      <c r="VE142" s="4"/>
      <c r="VF142" s="4"/>
      <c r="VG142" s="4"/>
      <c r="VH142" s="4"/>
      <c r="VI142" s="4"/>
      <c r="VJ142" s="4"/>
      <c r="VK142" s="4"/>
      <c r="VL142" s="4"/>
      <c r="VM142" s="4"/>
      <c r="VN142" s="4"/>
      <c r="VO142" s="4"/>
      <c r="VP142" s="4"/>
      <c r="VQ142" s="4"/>
      <c r="VR142" s="4"/>
      <c r="VS142" s="4"/>
      <c r="VT142" s="4"/>
      <c r="VU142" s="4"/>
      <c r="VV142" s="4"/>
      <c r="VW142" s="4"/>
      <c r="VX142" s="4"/>
      <c r="VY142" s="4"/>
      <c r="VZ142" s="4"/>
      <c r="WA142" s="4"/>
      <c r="WB142" s="4"/>
      <c r="WC142" s="4"/>
      <c r="WD142" s="4"/>
      <c r="WE142" s="4"/>
      <c r="WF142" s="4"/>
      <c r="WG142" s="4"/>
      <c r="WH142" s="4"/>
      <c r="WI142" s="4"/>
      <c r="WJ142" s="4"/>
      <c r="WK142" s="4"/>
      <c r="WL142" s="4"/>
      <c r="WM142" s="4"/>
      <c r="WN142" s="4"/>
      <c r="WO142" s="4"/>
      <c r="WP142" s="4"/>
      <c r="WQ142" s="4"/>
      <c r="WR142" s="4"/>
      <c r="WS142" s="4"/>
      <c r="WT142" s="4"/>
      <c r="WU142" s="4"/>
      <c r="WV142" s="4"/>
      <c r="WW142" s="4"/>
      <c r="WX142" s="4"/>
      <c r="WY142" s="4"/>
      <c r="WZ142" s="4"/>
      <c r="XA142" s="4"/>
      <c r="XB142" s="4"/>
      <c r="XC142" s="4"/>
      <c r="XD142" s="4"/>
      <c r="XE142" s="4"/>
      <c r="XF142" s="4"/>
      <c r="XG142" s="4"/>
      <c r="XH142" s="4"/>
      <c r="XI142" s="4"/>
      <c r="XJ142" s="4"/>
      <c r="XK142" s="4"/>
      <c r="XL142" s="4"/>
      <c r="XM142" s="4"/>
      <c r="XN142" s="4"/>
      <c r="XO142" s="4"/>
      <c r="XP142" s="4"/>
      <c r="XQ142" s="4"/>
      <c r="XR142" s="4"/>
      <c r="XS142" s="4"/>
      <c r="XT142" s="4"/>
      <c r="XU142" s="4"/>
      <c r="XV142" s="4"/>
      <c r="XW142" s="4"/>
      <c r="XX142" s="4"/>
      <c r="XY142" s="4"/>
      <c r="XZ142" s="4"/>
      <c r="YA142" s="4"/>
      <c r="YB142" s="4"/>
      <c r="YC142" s="4"/>
      <c r="YD142" s="4"/>
      <c r="YE142" s="4"/>
      <c r="YF142" s="4"/>
      <c r="YG142" s="4"/>
      <c r="YH142" s="4"/>
      <c r="YI142" s="4"/>
      <c r="YJ142" s="4"/>
      <c r="YK142" s="4"/>
      <c r="YL142" s="4"/>
      <c r="YM142" s="4"/>
      <c r="YN142" s="4"/>
      <c r="YO142" s="4"/>
      <c r="YP142" s="4"/>
      <c r="YQ142" s="4"/>
      <c r="YR142" s="4"/>
      <c r="YS142" s="4"/>
      <c r="YT142" s="4"/>
      <c r="YU142" s="4"/>
      <c r="YV142" s="4"/>
      <c r="YW142" s="4"/>
      <c r="YX142" s="4"/>
      <c r="YY142" s="4"/>
      <c r="YZ142" s="4"/>
      <c r="ZA142" s="4"/>
      <c r="ZB142" s="4"/>
      <c r="ZC142" s="4"/>
      <c r="ZD142" s="4"/>
      <c r="ZE142" s="4"/>
      <c r="ZF142" s="4"/>
      <c r="ZG142" s="4"/>
      <c r="ZH142" s="4"/>
      <c r="ZI142" s="4"/>
      <c r="ZJ142" s="4"/>
      <c r="ZK142" s="4"/>
      <c r="ZL142" s="4"/>
      <c r="ZM142" s="4"/>
      <c r="ZN142" s="4"/>
      <c r="ZO142" s="4"/>
      <c r="ZP142" s="4"/>
      <c r="ZQ142" s="4"/>
      <c r="ZR142" s="4"/>
      <c r="ZS142" s="4"/>
      <c r="ZT142" s="4"/>
      <c r="ZU142" s="4"/>
      <c r="ZV142" s="4"/>
      <c r="ZW142" s="4"/>
      <c r="ZX142" s="4"/>
      <c r="ZY142" s="4"/>
      <c r="ZZ142" s="4"/>
      <c r="AAA142" s="4"/>
      <c r="AAB142" s="4"/>
      <c r="AAC142" s="4"/>
      <c r="AAD142" s="4"/>
      <c r="AAE142" s="4"/>
      <c r="AAF142" s="4"/>
      <c r="AAG142" s="4"/>
      <c r="AAH142" s="4"/>
      <c r="AAI142" s="4"/>
      <c r="AAJ142" s="4"/>
      <c r="AAK142" s="4"/>
      <c r="AAL142" s="4"/>
      <c r="AAM142" s="4"/>
      <c r="AAN142" s="4"/>
      <c r="AAO142" s="4"/>
      <c r="AAP142" s="4"/>
      <c r="AAQ142" s="4"/>
      <c r="AAR142" s="4"/>
      <c r="AAS142" s="4"/>
      <c r="AAT142" s="4"/>
      <c r="AAU142" s="4"/>
      <c r="AAV142" s="4"/>
      <c r="AAW142" s="4"/>
      <c r="AAX142" s="4"/>
      <c r="AAY142" s="4"/>
      <c r="AAZ142" s="4"/>
      <c r="ABA142" s="4"/>
      <c r="ABB142" s="4"/>
      <c r="ABC142" s="4"/>
      <c r="ABD142" s="4"/>
      <c r="ABE142" s="4"/>
      <c r="ABF142" s="4"/>
      <c r="ABG142" s="4"/>
      <c r="ABH142" s="4"/>
      <c r="ABI142" s="4"/>
      <c r="ABJ142" s="4"/>
      <c r="ABK142" s="4"/>
      <c r="ABL142" s="4"/>
      <c r="ABM142" s="4"/>
      <c r="ABN142" s="4"/>
      <c r="ABO142" s="4"/>
      <c r="ABP142" s="4"/>
      <c r="ABQ142" s="4"/>
      <c r="ABR142" s="4"/>
      <c r="ABS142" s="4"/>
      <c r="ABT142" s="4"/>
      <c r="ABU142" s="4"/>
    </row>
    <row r="143" spans="1:749" s="13" customFormat="1" ht="15" customHeight="1" collapsed="1" x14ac:dyDescent="0.2">
      <c r="A143" s="4"/>
      <c r="B143" s="4"/>
      <c r="C143" s="4"/>
      <c r="D143" s="4"/>
      <c r="E143" s="161"/>
      <c r="F143" s="189"/>
      <c r="G143" s="189"/>
      <c r="H143" s="173"/>
      <c r="I143" s="225"/>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c r="GK143" s="4"/>
      <c r="GL143" s="4"/>
      <c r="GM143" s="4"/>
      <c r="GN143" s="4"/>
      <c r="GO143" s="4"/>
      <c r="GP143" s="4"/>
      <c r="GQ143" s="4"/>
      <c r="GR143" s="4"/>
      <c r="GS143" s="4"/>
      <c r="GT143" s="4"/>
      <c r="GU143" s="4"/>
      <c r="GV143" s="4"/>
      <c r="GW143" s="4"/>
      <c r="GX143" s="4"/>
      <c r="GY143" s="4"/>
      <c r="GZ143" s="4"/>
      <c r="HA143" s="4"/>
      <c r="HB143" s="4"/>
      <c r="HC143" s="4"/>
      <c r="HD143" s="4"/>
      <c r="HE143" s="4"/>
      <c r="HF143" s="4"/>
      <c r="HG143" s="4"/>
      <c r="HH143" s="4"/>
      <c r="HI143" s="4"/>
      <c r="HJ143" s="4"/>
      <c r="HK143" s="4"/>
      <c r="HL143" s="4"/>
      <c r="HM143" s="4"/>
      <c r="HN143" s="4"/>
      <c r="HO143" s="4"/>
      <c r="HP143" s="4"/>
      <c r="HQ143" s="4"/>
      <c r="HR143" s="4"/>
      <c r="HS143" s="4"/>
      <c r="HT143" s="4"/>
      <c r="HU143" s="4"/>
      <c r="HV143" s="4"/>
      <c r="HW143" s="4"/>
      <c r="HX143" s="4"/>
      <c r="HY143" s="4"/>
      <c r="HZ143" s="4"/>
      <c r="IA143" s="4"/>
      <c r="IB143" s="4"/>
      <c r="IC143" s="4"/>
      <c r="ID143" s="4"/>
      <c r="IE143" s="4"/>
      <c r="IF143" s="4"/>
      <c r="IG143" s="4"/>
      <c r="IH143" s="4"/>
      <c r="II143" s="4"/>
      <c r="IJ143" s="4"/>
      <c r="IK143" s="4"/>
      <c r="IL143" s="4"/>
      <c r="IM143" s="4"/>
      <c r="IN143" s="4"/>
      <c r="IO143" s="4"/>
      <c r="IP143" s="4"/>
      <c r="IQ143" s="4"/>
      <c r="IR143" s="4"/>
      <c r="IS143" s="4"/>
      <c r="IT143" s="4"/>
      <c r="IU143" s="4"/>
      <c r="IV143" s="4"/>
      <c r="IW143" s="4"/>
      <c r="IX143" s="4"/>
      <c r="IY143" s="4"/>
      <c r="IZ143" s="4"/>
      <c r="JA143" s="4"/>
      <c r="JB143" s="4"/>
      <c r="JC143" s="4"/>
      <c r="JD143" s="4"/>
      <c r="JE143" s="4"/>
      <c r="JF143" s="4"/>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c r="LT143" s="4"/>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c r="OH143" s="4"/>
      <c r="OI143" s="4"/>
      <c r="OJ143" s="4"/>
      <c r="OK143" s="4"/>
      <c r="OL143" s="4"/>
      <c r="OM143" s="4"/>
      <c r="ON143" s="4"/>
      <c r="OO143" s="4"/>
      <c r="OP143" s="4"/>
      <c r="OQ143" s="4"/>
      <c r="OR143" s="4"/>
      <c r="OS143" s="4"/>
      <c r="OT143" s="4"/>
      <c r="OU143" s="4"/>
      <c r="OV143" s="4"/>
      <c r="OW143" s="4"/>
      <c r="OX143" s="4"/>
      <c r="OY143" s="4"/>
      <c r="OZ143" s="4"/>
      <c r="PA143" s="4"/>
      <c r="PB143" s="4"/>
      <c r="PC143" s="4"/>
      <c r="PD143" s="4"/>
      <c r="PE143" s="4"/>
      <c r="PF143" s="4"/>
      <c r="PG143" s="4"/>
      <c r="PH143" s="4"/>
      <c r="PI143" s="4"/>
      <c r="PJ143" s="4"/>
      <c r="PK143" s="4"/>
      <c r="PL143" s="4"/>
      <c r="PM143" s="4"/>
      <c r="PN143" s="4"/>
      <c r="PO143" s="4"/>
      <c r="PP143" s="4"/>
      <c r="PQ143" s="4"/>
      <c r="PR143" s="4"/>
      <c r="PS143" s="4"/>
      <c r="PT143" s="4"/>
      <c r="PU143" s="4"/>
      <c r="PV143" s="4"/>
      <c r="PW143" s="4"/>
      <c r="PX143" s="4"/>
      <c r="PY143" s="4"/>
      <c r="PZ143" s="4"/>
      <c r="QA143" s="4"/>
      <c r="QB143" s="4"/>
      <c r="QC143" s="4"/>
      <c r="QD143" s="4"/>
      <c r="QE143" s="4"/>
      <c r="QF143" s="4"/>
      <c r="QG143" s="4"/>
      <c r="QH143" s="4"/>
      <c r="QI143" s="4"/>
      <c r="QJ143" s="4"/>
      <c r="QK143" s="4"/>
      <c r="QL143" s="4"/>
      <c r="QM143" s="4"/>
      <c r="QN143" s="4"/>
      <c r="QO143" s="4"/>
      <c r="QP143" s="4"/>
      <c r="QQ143" s="4"/>
      <c r="QR143" s="4"/>
      <c r="QS143" s="4"/>
      <c r="QT143" s="4"/>
      <c r="QU143" s="4"/>
      <c r="QV143" s="4"/>
      <c r="QW143" s="4"/>
      <c r="QX143" s="4"/>
      <c r="QY143" s="4"/>
      <c r="QZ143" s="4"/>
      <c r="RA143" s="4"/>
      <c r="RB143" s="4"/>
      <c r="RC143" s="4"/>
      <c r="RD143" s="4"/>
      <c r="RE143" s="4"/>
      <c r="RF143" s="4"/>
      <c r="RG143" s="4"/>
      <c r="RH143" s="4"/>
      <c r="RI143" s="4"/>
      <c r="RJ143" s="4"/>
      <c r="RK143" s="4"/>
      <c r="RL143" s="4"/>
      <c r="RM143" s="4"/>
      <c r="RN143" s="4"/>
      <c r="RO143" s="4"/>
      <c r="RP143" s="4"/>
      <c r="RQ143" s="4"/>
      <c r="RR143" s="4"/>
      <c r="RS143" s="4"/>
      <c r="RT143" s="4"/>
      <c r="RU143" s="4"/>
      <c r="RV143" s="4"/>
      <c r="RW143" s="4"/>
      <c r="RX143" s="4"/>
      <c r="RY143" s="4"/>
      <c r="RZ143" s="4"/>
      <c r="SA143" s="4"/>
      <c r="SB143" s="4"/>
      <c r="SC143" s="4"/>
      <c r="SD143" s="4"/>
      <c r="SE143" s="4"/>
      <c r="SF143" s="4"/>
      <c r="SG143" s="4"/>
      <c r="SH143" s="4"/>
      <c r="SI143" s="4"/>
      <c r="SJ143" s="4"/>
      <c r="SK143" s="4"/>
      <c r="SL143" s="4"/>
      <c r="SM143" s="4"/>
      <c r="SN143" s="4"/>
      <c r="SO143" s="4"/>
      <c r="SP143" s="4"/>
      <c r="SQ143" s="4"/>
      <c r="SR143" s="4"/>
      <c r="SS143" s="4"/>
      <c r="ST143" s="4"/>
      <c r="SU143" s="4"/>
      <c r="SV143" s="4"/>
      <c r="SW143" s="4"/>
      <c r="SX143" s="4"/>
      <c r="SY143" s="4"/>
      <c r="SZ143" s="4"/>
      <c r="TA143" s="4"/>
      <c r="TB143" s="4"/>
      <c r="TC143" s="4"/>
      <c r="TD143" s="4"/>
      <c r="TE143" s="4"/>
      <c r="TF143" s="4"/>
      <c r="TG143" s="4"/>
      <c r="TH143" s="4"/>
      <c r="TI143" s="4"/>
      <c r="TJ143" s="4"/>
      <c r="TK143" s="4"/>
      <c r="TL143" s="4"/>
      <c r="TM143" s="4"/>
      <c r="TN143" s="4"/>
      <c r="TO143" s="4"/>
      <c r="TP143" s="4"/>
      <c r="TQ143" s="4"/>
      <c r="TR143" s="4"/>
      <c r="TS143" s="4"/>
      <c r="TT143" s="4"/>
      <c r="TU143" s="4"/>
      <c r="TV143" s="4"/>
      <c r="TW143" s="4"/>
      <c r="TX143" s="4"/>
      <c r="TY143" s="4"/>
      <c r="TZ143" s="4"/>
      <c r="UA143" s="4"/>
      <c r="UB143" s="4"/>
      <c r="UC143" s="4"/>
      <c r="UD143" s="4"/>
      <c r="UE143" s="4"/>
      <c r="UF143" s="4"/>
      <c r="UG143" s="4"/>
      <c r="UH143" s="4"/>
      <c r="UI143" s="4"/>
      <c r="UJ143" s="4"/>
      <c r="UK143" s="4"/>
      <c r="UL143" s="4"/>
      <c r="UM143" s="4"/>
      <c r="UN143" s="4"/>
      <c r="UO143" s="4"/>
      <c r="UP143" s="4"/>
      <c r="UQ143" s="4"/>
      <c r="UR143" s="4"/>
      <c r="US143" s="4"/>
      <c r="UT143" s="4"/>
      <c r="UU143" s="4"/>
      <c r="UV143" s="4"/>
      <c r="UW143" s="4"/>
      <c r="UX143" s="4"/>
      <c r="UY143" s="4"/>
      <c r="UZ143" s="4"/>
      <c r="VA143" s="4"/>
      <c r="VB143" s="4"/>
      <c r="VC143" s="4"/>
      <c r="VD143" s="4"/>
      <c r="VE143" s="4"/>
      <c r="VF143" s="4"/>
      <c r="VG143" s="4"/>
      <c r="VH143" s="4"/>
      <c r="VI143" s="4"/>
      <c r="VJ143" s="4"/>
      <c r="VK143" s="4"/>
      <c r="VL143" s="4"/>
      <c r="VM143" s="4"/>
      <c r="VN143" s="4"/>
      <c r="VO143" s="4"/>
      <c r="VP143" s="4"/>
      <c r="VQ143" s="4"/>
      <c r="VR143" s="4"/>
      <c r="VS143" s="4"/>
      <c r="VT143" s="4"/>
      <c r="VU143" s="4"/>
      <c r="VV143" s="4"/>
      <c r="VW143" s="4"/>
      <c r="VX143" s="4"/>
      <c r="VY143" s="4"/>
      <c r="VZ143" s="4"/>
      <c r="WA143" s="4"/>
      <c r="WB143" s="4"/>
      <c r="WC143" s="4"/>
      <c r="WD143" s="4"/>
      <c r="WE143" s="4"/>
      <c r="WF143" s="4"/>
      <c r="WG143" s="4"/>
      <c r="WH143" s="4"/>
      <c r="WI143" s="4"/>
      <c r="WJ143" s="4"/>
      <c r="WK143" s="4"/>
      <c r="WL143" s="4"/>
      <c r="WM143" s="4"/>
      <c r="WN143" s="4"/>
      <c r="WO143" s="4"/>
      <c r="WP143" s="4"/>
      <c r="WQ143" s="4"/>
      <c r="WR143" s="4"/>
      <c r="WS143" s="4"/>
      <c r="WT143" s="4"/>
      <c r="WU143" s="4"/>
      <c r="WV143" s="4"/>
      <c r="WW143" s="4"/>
      <c r="WX143" s="4"/>
      <c r="WY143" s="4"/>
      <c r="WZ143" s="4"/>
      <c r="XA143" s="4"/>
      <c r="XB143" s="4"/>
      <c r="XC143" s="4"/>
      <c r="XD143" s="4"/>
      <c r="XE143" s="4"/>
      <c r="XF143" s="4"/>
      <c r="XG143" s="4"/>
      <c r="XH143" s="4"/>
      <c r="XI143" s="4"/>
      <c r="XJ143" s="4"/>
      <c r="XK143" s="4"/>
      <c r="XL143" s="4"/>
      <c r="XM143" s="4"/>
      <c r="XN143" s="4"/>
      <c r="XO143" s="4"/>
      <c r="XP143" s="4"/>
      <c r="XQ143" s="4"/>
      <c r="XR143" s="4"/>
      <c r="XS143" s="4"/>
      <c r="XT143" s="4"/>
      <c r="XU143" s="4"/>
      <c r="XV143" s="4"/>
      <c r="XW143" s="4"/>
      <c r="XX143" s="4"/>
      <c r="XY143" s="4"/>
      <c r="XZ143" s="4"/>
      <c r="YA143" s="4"/>
      <c r="YB143" s="4"/>
      <c r="YC143" s="4"/>
      <c r="YD143" s="4"/>
      <c r="YE143" s="4"/>
      <c r="YF143" s="4"/>
      <c r="YG143" s="4"/>
      <c r="YH143" s="4"/>
      <c r="YI143" s="4"/>
      <c r="YJ143" s="4"/>
      <c r="YK143" s="4"/>
      <c r="YL143" s="4"/>
      <c r="YM143" s="4"/>
      <c r="YN143" s="4"/>
      <c r="YO143" s="4"/>
      <c r="YP143" s="4"/>
      <c r="YQ143" s="4"/>
      <c r="YR143" s="4"/>
      <c r="YS143" s="4"/>
      <c r="YT143" s="4"/>
      <c r="YU143" s="4"/>
      <c r="YV143" s="4"/>
      <c r="YW143" s="4"/>
      <c r="YX143" s="4"/>
      <c r="YY143" s="4"/>
      <c r="YZ143" s="4"/>
      <c r="ZA143" s="4"/>
      <c r="ZB143" s="4"/>
      <c r="ZC143" s="4"/>
      <c r="ZD143" s="4"/>
      <c r="ZE143" s="4"/>
      <c r="ZF143" s="4"/>
      <c r="ZG143" s="4"/>
      <c r="ZH143" s="4"/>
      <c r="ZI143" s="4"/>
      <c r="ZJ143" s="4"/>
      <c r="ZK143" s="4"/>
      <c r="ZL143" s="4"/>
      <c r="ZM143" s="4"/>
      <c r="ZN143" s="4"/>
      <c r="ZO143" s="4"/>
      <c r="ZP143" s="4"/>
      <c r="ZQ143" s="4"/>
      <c r="ZR143" s="4"/>
      <c r="ZS143" s="4"/>
      <c r="ZT143" s="4"/>
      <c r="ZU143" s="4"/>
      <c r="ZV143" s="4"/>
      <c r="ZW143" s="4"/>
      <c r="ZX143" s="4"/>
      <c r="ZY143" s="4"/>
      <c r="ZZ143" s="4"/>
      <c r="AAA143" s="4"/>
      <c r="AAB143" s="4"/>
      <c r="AAC143" s="4"/>
      <c r="AAD143" s="4"/>
      <c r="AAE143" s="4"/>
      <c r="AAF143" s="4"/>
      <c r="AAG143" s="4"/>
      <c r="AAH143" s="4"/>
      <c r="AAI143" s="4"/>
      <c r="AAJ143" s="4"/>
      <c r="AAK143" s="4"/>
      <c r="AAL143" s="4"/>
      <c r="AAM143" s="4"/>
      <c r="AAN143" s="4"/>
      <c r="AAO143" s="4"/>
      <c r="AAP143" s="4"/>
      <c r="AAQ143" s="4"/>
      <c r="AAR143" s="4"/>
      <c r="AAS143" s="4"/>
      <c r="AAT143" s="4"/>
      <c r="AAU143" s="4"/>
      <c r="AAV143" s="4"/>
      <c r="AAW143" s="4"/>
      <c r="AAX143" s="4"/>
      <c r="AAY143" s="4"/>
      <c r="AAZ143" s="4"/>
      <c r="ABA143" s="4"/>
      <c r="ABB143" s="4"/>
      <c r="ABC143" s="4"/>
      <c r="ABD143" s="4"/>
      <c r="ABE143" s="4"/>
      <c r="ABF143" s="4"/>
      <c r="ABG143" s="4"/>
      <c r="ABH143" s="4"/>
      <c r="ABI143" s="4"/>
      <c r="ABJ143" s="4"/>
      <c r="ABK143" s="4"/>
      <c r="ABL143" s="4"/>
      <c r="ABM143" s="4"/>
      <c r="ABN143" s="4"/>
      <c r="ABO143" s="4"/>
      <c r="ABP143" s="4"/>
      <c r="ABQ143" s="4"/>
      <c r="ABR143" s="4"/>
      <c r="ABS143" s="4"/>
      <c r="ABT143" s="4"/>
      <c r="ABU143" s="4"/>
    </row>
    <row r="144" spans="1:749" s="13" customFormat="1" ht="15" customHeight="1" x14ac:dyDescent="0.2">
      <c r="A144" s="19" t="s">
        <v>332</v>
      </c>
      <c r="B144" s="19" t="s">
        <v>48</v>
      </c>
      <c r="C144" s="4"/>
      <c r="D144" s="4"/>
      <c r="E144" s="161"/>
      <c r="F144" s="189"/>
      <c r="G144" s="189"/>
      <c r="H144" s="173"/>
      <c r="I144" s="225"/>
      <c r="J144" s="312"/>
      <c r="K144" s="312"/>
      <c r="L144" s="313"/>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c r="GK144" s="4"/>
      <c r="GL144" s="4"/>
      <c r="GM144" s="4"/>
      <c r="GN144" s="4"/>
      <c r="GO144" s="4"/>
      <c r="GP144" s="4"/>
      <c r="GQ144" s="4"/>
      <c r="GR144" s="4"/>
      <c r="GS144" s="4"/>
      <c r="GT144" s="4"/>
      <c r="GU144" s="4"/>
      <c r="GV144" s="4"/>
      <c r="GW144" s="4"/>
      <c r="GX144" s="4"/>
      <c r="GY144" s="4"/>
      <c r="GZ144" s="4"/>
      <c r="HA144" s="4"/>
      <c r="HB144" s="4"/>
      <c r="HC144" s="4"/>
      <c r="HD144" s="4"/>
      <c r="HE144" s="4"/>
      <c r="HF144" s="4"/>
      <c r="HG144" s="4"/>
      <c r="HH144" s="4"/>
      <c r="HI144" s="4"/>
      <c r="HJ144" s="4"/>
      <c r="HK144" s="4"/>
      <c r="HL144" s="4"/>
      <c r="HM144" s="4"/>
      <c r="HN144" s="4"/>
      <c r="HO144" s="4"/>
      <c r="HP144" s="4"/>
      <c r="HQ144" s="4"/>
      <c r="HR144" s="4"/>
      <c r="HS144" s="4"/>
      <c r="HT144" s="4"/>
      <c r="HU144" s="4"/>
      <c r="HV144" s="4"/>
      <c r="HW144" s="4"/>
      <c r="HX144" s="4"/>
      <c r="HY144" s="4"/>
      <c r="HZ144" s="4"/>
      <c r="IA144" s="4"/>
      <c r="IB144" s="4"/>
      <c r="IC144" s="4"/>
      <c r="ID144" s="4"/>
      <c r="IE144" s="4"/>
      <c r="IF144" s="4"/>
      <c r="IG144" s="4"/>
      <c r="IH144" s="4"/>
      <c r="II144" s="4"/>
      <c r="IJ144" s="4"/>
      <c r="IK144" s="4"/>
      <c r="IL144" s="4"/>
      <c r="IM144" s="4"/>
      <c r="IN144" s="4"/>
      <c r="IO144" s="4"/>
      <c r="IP144" s="4"/>
      <c r="IQ144" s="4"/>
      <c r="IR144" s="4"/>
      <c r="IS144" s="4"/>
      <c r="IT144" s="4"/>
      <c r="IU144" s="4"/>
      <c r="IV144" s="4"/>
      <c r="IW144" s="4"/>
      <c r="IX144" s="4"/>
      <c r="IY144" s="4"/>
      <c r="IZ144" s="4"/>
      <c r="JA144" s="4"/>
      <c r="JB144" s="4"/>
      <c r="JC144" s="4"/>
      <c r="JD144" s="4"/>
      <c r="JE144" s="4"/>
      <c r="JF144" s="4"/>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c r="LT144" s="4"/>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c r="OH144" s="4"/>
      <c r="OI144" s="4"/>
      <c r="OJ144" s="4"/>
      <c r="OK144" s="4"/>
      <c r="OL144" s="4"/>
      <c r="OM144" s="4"/>
      <c r="ON144" s="4"/>
      <c r="OO144" s="4"/>
      <c r="OP144" s="4"/>
      <c r="OQ144" s="4"/>
      <c r="OR144" s="4"/>
      <c r="OS144" s="4"/>
      <c r="OT144" s="4"/>
      <c r="OU144" s="4"/>
      <c r="OV144" s="4"/>
      <c r="OW144" s="4"/>
      <c r="OX144" s="4"/>
      <c r="OY144" s="4"/>
      <c r="OZ144" s="4"/>
      <c r="PA144" s="4"/>
      <c r="PB144" s="4"/>
      <c r="PC144" s="4"/>
      <c r="PD144" s="4"/>
      <c r="PE144" s="4"/>
      <c r="PF144" s="4"/>
      <c r="PG144" s="4"/>
      <c r="PH144" s="4"/>
      <c r="PI144" s="4"/>
      <c r="PJ144" s="4"/>
      <c r="PK144" s="4"/>
      <c r="PL144" s="4"/>
      <c r="PM144" s="4"/>
      <c r="PN144" s="4"/>
      <c r="PO144" s="4"/>
      <c r="PP144" s="4"/>
      <c r="PQ144" s="4"/>
      <c r="PR144" s="4"/>
      <c r="PS144" s="4"/>
      <c r="PT144" s="4"/>
      <c r="PU144" s="4"/>
      <c r="PV144" s="4"/>
      <c r="PW144" s="4"/>
      <c r="PX144" s="4"/>
      <c r="PY144" s="4"/>
      <c r="PZ144" s="4"/>
      <c r="QA144" s="4"/>
      <c r="QB144" s="4"/>
      <c r="QC144" s="4"/>
      <c r="QD144" s="4"/>
      <c r="QE144" s="4"/>
      <c r="QF144" s="4"/>
      <c r="QG144" s="4"/>
      <c r="QH144" s="4"/>
      <c r="QI144" s="4"/>
      <c r="QJ144" s="4"/>
      <c r="QK144" s="4"/>
      <c r="QL144" s="4"/>
      <c r="QM144" s="4"/>
      <c r="QN144" s="4"/>
      <c r="QO144" s="4"/>
      <c r="QP144" s="4"/>
      <c r="QQ144" s="4"/>
      <c r="QR144" s="4"/>
      <c r="QS144" s="4"/>
      <c r="QT144" s="4"/>
      <c r="QU144" s="4"/>
      <c r="QV144" s="4"/>
      <c r="QW144" s="4"/>
      <c r="QX144" s="4"/>
      <c r="QY144" s="4"/>
      <c r="QZ144" s="4"/>
      <c r="RA144" s="4"/>
      <c r="RB144" s="4"/>
      <c r="RC144" s="4"/>
      <c r="RD144" s="4"/>
      <c r="RE144" s="4"/>
      <c r="RF144" s="4"/>
      <c r="RG144" s="4"/>
      <c r="RH144" s="4"/>
      <c r="RI144" s="4"/>
      <c r="RJ144" s="4"/>
      <c r="RK144" s="4"/>
      <c r="RL144" s="4"/>
      <c r="RM144" s="4"/>
      <c r="RN144" s="4"/>
      <c r="RO144" s="4"/>
      <c r="RP144" s="4"/>
      <c r="RQ144" s="4"/>
      <c r="RR144" s="4"/>
      <c r="RS144" s="4"/>
      <c r="RT144" s="4"/>
      <c r="RU144" s="4"/>
      <c r="RV144" s="4"/>
      <c r="RW144" s="4"/>
      <c r="RX144" s="4"/>
      <c r="RY144" s="4"/>
      <c r="RZ144" s="4"/>
      <c r="SA144" s="4"/>
      <c r="SB144" s="4"/>
      <c r="SC144" s="4"/>
      <c r="SD144" s="4"/>
      <c r="SE144" s="4"/>
      <c r="SF144" s="4"/>
      <c r="SG144" s="4"/>
      <c r="SH144" s="4"/>
      <c r="SI144" s="4"/>
      <c r="SJ144" s="4"/>
      <c r="SK144" s="4"/>
      <c r="SL144" s="4"/>
      <c r="SM144" s="4"/>
      <c r="SN144" s="4"/>
      <c r="SO144" s="4"/>
      <c r="SP144" s="4"/>
      <c r="SQ144" s="4"/>
      <c r="SR144" s="4"/>
      <c r="SS144" s="4"/>
      <c r="ST144" s="4"/>
      <c r="SU144" s="4"/>
      <c r="SV144" s="4"/>
      <c r="SW144" s="4"/>
      <c r="SX144" s="4"/>
      <c r="SY144" s="4"/>
      <c r="SZ144" s="4"/>
      <c r="TA144" s="4"/>
      <c r="TB144" s="4"/>
      <c r="TC144" s="4"/>
      <c r="TD144" s="4"/>
      <c r="TE144" s="4"/>
      <c r="TF144" s="4"/>
      <c r="TG144" s="4"/>
      <c r="TH144" s="4"/>
      <c r="TI144" s="4"/>
      <c r="TJ144" s="4"/>
      <c r="TK144" s="4"/>
      <c r="TL144" s="4"/>
      <c r="TM144" s="4"/>
      <c r="TN144" s="4"/>
      <c r="TO144" s="4"/>
      <c r="TP144" s="4"/>
      <c r="TQ144" s="4"/>
      <c r="TR144" s="4"/>
      <c r="TS144" s="4"/>
      <c r="TT144" s="4"/>
      <c r="TU144" s="4"/>
      <c r="TV144" s="4"/>
      <c r="TW144" s="4"/>
      <c r="TX144" s="4"/>
      <c r="TY144" s="4"/>
      <c r="TZ144" s="4"/>
      <c r="UA144" s="4"/>
      <c r="UB144" s="4"/>
      <c r="UC144" s="4"/>
      <c r="UD144" s="4"/>
      <c r="UE144" s="4"/>
      <c r="UF144" s="4"/>
      <c r="UG144" s="4"/>
      <c r="UH144" s="4"/>
      <c r="UI144" s="4"/>
      <c r="UJ144" s="4"/>
      <c r="UK144" s="4"/>
      <c r="UL144" s="4"/>
      <c r="UM144" s="4"/>
      <c r="UN144" s="4"/>
      <c r="UO144" s="4"/>
      <c r="UP144" s="4"/>
      <c r="UQ144" s="4"/>
      <c r="UR144" s="4"/>
      <c r="US144" s="4"/>
      <c r="UT144" s="4"/>
      <c r="UU144" s="4"/>
      <c r="UV144" s="4"/>
      <c r="UW144" s="4"/>
      <c r="UX144" s="4"/>
      <c r="UY144" s="4"/>
      <c r="UZ144" s="4"/>
      <c r="VA144" s="4"/>
      <c r="VB144" s="4"/>
      <c r="VC144" s="4"/>
      <c r="VD144" s="4"/>
      <c r="VE144" s="4"/>
      <c r="VF144" s="4"/>
      <c r="VG144" s="4"/>
      <c r="VH144" s="4"/>
      <c r="VI144" s="4"/>
      <c r="VJ144" s="4"/>
      <c r="VK144" s="4"/>
      <c r="VL144" s="4"/>
      <c r="VM144" s="4"/>
      <c r="VN144" s="4"/>
      <c r="VO144" s="4"/>
      <c r="VP144" s="4"/>
      <c r="VQ144" s="4"/>
      <c r="VR144" s="4"/>
      <c r="VS144" s="4"/>
      <c r="VT144" s="4"/>
      <c r="VU144" s="4"/>
      <c r="VV144" s="4"/>
      <c r="VW144" s="4"/>
      <c r="VX144" s="4"/>
      <c r="VY144" s="4"/>
      <c r="VZ144" s="4"/>
      <c r="WA144" s="4"/>
      <c r="WB144" s="4"/>
      <c r="WC144" s="4"/>
      <c r="WD144" s="4"/>
      <c r="WE144" s="4"/>
      <c r="WF144" s="4"/>
      <c r="WG144" s="4"/>
      <c r="WH144" s="4"/>
      <c r="WI144" s="4"/>
      <c r="WJ144" s="4"/>
      <c r="WK144" s="4"/>
      <c r="WL144" s="4"/>
      <c r="WM144" s="4"/>
      <c r="WN144" s="4"/>
      <c r="WO144" s="4"/>
      <c r="WP144" s="4"/>
      <c r="WQ144" s="4"/>
      <c r="WR144" s="4"/>
      <c r="WS144" s="4"/>
      <c r="WT144" s="4"/>
      <c r="WU144" s="4"/>
      <c r="WV144" s="4"/>
      <c r="WW144" s="4"/>
      <c r="WX144" s="4"/>
      <c r="WY144" s="4"/>
      <c r="WZ144" s="4"/>
      <c r="XA144" s="4"/>
      <c r="XB144" s="4"/>
      <c r="XC144" s="4"/>
      <c r="XD144" s="4"/>
      <c r="XE144" s="4"/>
      <c r="XF144" s="4"/>
      <c r="XG144" s="4"/>
      <c r="XH144" s="4"/>
      <c r="XI144" s="4"/>
      <c r="XJ144" s="4"/>
      <c r="XK144" s="4"/>
      <c r="XL144" s="4"/>
      <c r="XM144" s="4"/>
      <c r="XN144" s="4"/>
      <c r="XO144" s="4"/>
      <c r="XP144" s="4"/>
      <c r="XQ144" s="4"/>
      <c r="XR144" s="4"/>
      <c r="XS144" s="4"/>
      <c r="XT144" s="4"/>
      <c r="XU144" s="4"/>
      <c r="XV144" s="4"/>
      <c r="XW144" s="4"/>
      <c r="XX144" s="4"/>
      <c r="XY144" s="4"/>
      <c r="XZ144" s="4"/>
      <c r="YA144" s="4"/>
      <c r="YB144" s="4"/>
      <c r="YC144" s="4"/>
      <c r="YD144" s="4"/>
      <c r="YE144" s="4"/>
      <c r="YF144" s="4"/>
      <c r="YG144" s="4"/>
      <c r="YH144" s="4"/>
      <c r="YI144" s="4"/>
      <c r="YJ144" s="4"/>
      <c r="YK144" s="4"/>
      <c r="YL144" s="4"/>
      <c r="YM144" s="4"/>
      <c r="YN144" s="4"/>
      <c r="YO144" s="4"/>
      <c r="YP144" s="4"/>
      <c r="YQ144" s="4"/>
      <c r="YR144" s="4"/>
      <c r="YS144" s="4"/>
      <c r="YT144" s="4"/>
      <c r="YU144" s="4"/>
      <c r="YV144" s="4"/>
      <c r="YW144" s="4"/>
      <c r="YX144" s="4"/>
      <c r="YY144" s="4"/>
      <c r="YZ144" s="4"/>
      <c r="ZA144" s="4"/>
      <c r="ZB144" s="4"/>
      <c r="ZC144" s="4"/>
      <c r="ZD144" s="4"/>
      <c r="ZE144" s="4"/>
      <c r="ZF144" s="4"/>
      <c r="ZG144" s="4"/>
      <c r="ZH144" s="4"/>
      <c r="ZI144" s="4"/>
      <c r="ZJ144" s="4"/>
      <c r="ZK144" s="4"/>
      <c r="ZL144" s="4"/>
      <c r="ZM144" s="4"/>
      <c r="ZN144" s="4"/>
      <c r="ZO144" s="4"/>
      <c r="ZP144" s="4"/>
      <c r="ZQ144" s="4"/>
      <c r="ZR144" s="4"/>
      <c r="ZS144" s="4"/>
      <c r="ZT144" s="4"/>
      <c r="ZU144" s="4"/>
      <c r="ZV144" s="4"/>
      <c r="ZW144" s="4"/>
      <c r="ZX144" s="4"/>
      <c r="ZY144" s="4"/>
      <c r="ZZ144" s="4"/>
      <c r="AAA144" s="4"/>
      <c r="AAB144" s="4"/>
      <c r="AAC144" s="4"/>
      <c r="AAD144" s="4"/>
      <c r="AAE144" s="4"/>
      <c r="AAF144" s="4"/>
      <c r="AAG144" s="4"/>
      <c r="AAH144" s="4"/>
      <c r="AAI144" s="4"/>
      <c r="AAJ144" s="4"/>
      <c r="AAK144" s="4"/>
      <c r="AAL144" s="4"/>
      <c r="AAM144" s="4"/>
      <c r="AAN144" s="4"/>
      <c r="AAO144" s="4"/>
      <c r="AAP144" s="4"/>
      <c r="AAQ144" s="4"/>
      <c r="AAR144" s="4"/>
      <c r="AAS144" s="4"/>
      <c r="AAT144" s="4"/>
      <c r="AAU144" s="4"/>
      <c r="AAV144" s="4"/>
      <c r="AAW144" s="4"/>
      <c r="AAX144" s="4"/>
      <c r="AAY144" s="4"/>
      <c r="AAZ144" s="4"/>
      <c r="ABA144" s="4"/>
      <c r="ABB144" s="4"/>
      <c r="ABC144" s="4"/>
      <c r="ABD144" s="4"/>
      <c r="ABE144" s="4"/>
      <c r="ABF144" s="4"/>
      <c r="ABG144" s="4"/>
      <c r="ABH144" s="4"/>
      <c r="ABI144" s="4"/>
      <c r="ABJ144" s="4"/>
      <c r="ABK144" s="4"/>
      <c r="ABL144" s="4"/>
      <c r="ABM144" s="4"/>
      <c r="ABN144" s="4"/>
      <c r="ABO144" s="4"/>
      <c r="ABP144" s="4"/>
      <c r="ABQ144" s="4"/>
      <c r="ABR144" s="4"/>
      <c r="ABS144" s="4"/>
      <c r="ABT144" s="4"/>
      <c r="ABU144" s="4"/>
    </row>
    <row r="145" spans="1:749" s="13" customFormat="1" ht="15" customHeight="1" x14ac:dyDescent="0.2">
      <c r="A145" s="20" t="s">
        <v>689</v>
      </c>
      <c r="B145" s="21" t="s">
        <v>50</v>
      </c>
      <c r="C145" s="24" t="s">
        <v>64</v>
      </c>
      <c r="D145" s="21" t="s">
        <v>121</v>
      </c>
      <c r="E145" s="158">
        <f>IF($F$13&gt;0,1,0)</f>
        <v>0</v>
      </c>
      <c r="F145" s="194" t="s">
        <v>524</v>
      </c>
      <c r="G145" s="194">
        <v>15</v>
      </c>
      <c r="H145" s="162">
        <f>_xlfn.CEILING.MATH(G145*E145)</f>
        <v>0</v>
      </c>
      <c r="I145" s="97"/>
      <c r="J145" s="312"/>
      <c r="K145" s="14"/>
      <c r="L145" s="318"/>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c r="GK145" s="4"/>
      <c r="GL145" s="4"/>
      <c r="GM145" s="4"/>
      <c r="GN145" s="4"/>
      <c r="GO145" s="4"/>
      <c r="GP145" s="4"/>
      <c r="GQ145" s="4"/>
      <c r="GR145" s="4"/>
      <c r="GS145" s="4"/>
      <c r="GT145" s="4"/>
      <c r="GU145" s="4"/>
      <c r="GV145" s="4"/>
      <c r="GW145" s="4"/>
      <c r="GX145" s="4"/>
      <c r="GY145" s="4"/>
      <c r="GZ145" s="4"/>
      <c r="HA145" s="4"/>
      <c r="HB145" s="4"/>
      <c r="HC145" s="4"/>
      <c r="HD145" s="4"/>
      <c r="HE145" s="4"/>
      <c r="HF145" s="4"/>
      <c r="HG145" s="4"/>
      <c r="HH145" s="4"/>
      <c r="HI145" s="4"/>
      <c r="HJ145" s="4"/>
      <c r="HK145" s="4"/>
      <c r="HL145" s="4"/>
      <c r="HM145" s="4"/>
      <c r="HN145" s="4"/>
      <c r="HO145" s="4"/>
      <c r="HP145" s="4"/>
      <c r="HQ145" s="4"/>
      <c r="HR145" s="4"/>
      <c r="HS145" s="4"/>
      <c r="HT145" s="4"/>
      <c r="HU145" s="4"/>
      <c r="HV145" s="4"/>
      <c r="HW145" s="4"/>
      <c r="HX145" s="4"/>
      <c r="HY145" s="4"/>
      <c r="HZ145" s="4"/>
      <c r="IA145" s="4"/>
      <c r="IB145" s="4"/>
      <c r="IC145" s="4"/>
      <c r="ID145" s="4"/>
      <c r="IE145" s="4"/>
      <c r="IF145" s="4"/>
      <c r="IG145" s="4"/>
      <c r="IH145" s="4"/>
      <c r="II145" s="4"/>
      <c r="IJ145" s="4"/>
      <c r="IK145" s="4"/>
      <c r="IL145" s="4"/>
      <c r="IM145" s="4"/>
      <c r="IN145" s="4"/>
      <c r="IO145" s="4"/>
      <c r="IP145" s="4"/>
      <c r="IQ145" s="4"/>
      <c r="IR145" s="4"/>
      <c r="IS145" s="4"/>
      <c r="IT145" s="4"/>
      <c r="IU145" s="4"/>
      <c r="IV145" s="4"/>
      <c r="IW145" s="4"/>
      <c r="IX145" s="4"/>
      <c r="IY145" s="4"/>
      <c r="IZ145" s="4"/>
      <c r="JA145" s="4"/>
      <c r="JB145" s="4"/>
      <c r="JC145" s="4"/>
      <c r="JD145" s="4"/>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c r="LT145" s="4"/>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c r="OH145" s="4"/>
      <c r="OI145" s="4"/>
      <c r="OJ145" s="4"/>
      <c r="OK145" s="4"/>
      <c r="OL145" s="4"/>
      <c r="OM145" s="4"/>
      <c r="ON145" s="4"/>
      <c r="OO145" s="4"/>
      <c r="OP145" s="4"/>
      <c r="OQ145" s="4"/>
      <c r="OR145" s="4"/>
      <c r="OS145" s="4"/>
      <c r="OT145" s="4"/>
      <c r="OU145" s="4"/>
      <c r="OV145" s="4"/>
      <c r="OW145" s="4"/>
      <c r="OX145" s="4"/>
      <c r="OY145" s="4"/>
      <c r="OZ145" s="4"/>
      <c r="PA145" s="4"/>
      <c r="PB145" s="4"/>
      <c r="PC145" s="4"/>
      <c r="PD145" s="4"/>
      <c r="PE145" s="4"/>
      <c r="PF145" s="4"/>
      <c r="PG145" s="4"/>
      <c r="PH145" s="4"/>
      <c r="PI145" s="4"/>
      <c r="PJ145" s="4"/>
      <c r="PK145" s="4"/>
      <c r="PL145" s="4"/>
      <c r="PM145" s="4"/>
      <c r="PN145" s="4"/>
      <c r="PO145" s="4"/>
      <c r="PP145" s="4"/>
      <c r="PQ145" s="4"/>
      <c r="PR145" s="4"/>
      <c r="PS145" s="4"/>
      <c r="PT145" s="4"/>
      <c r="PU145" s="4"/>
      <c r="PV145" s="4"/>
      <c r="PW145" s="4"/>
      <c r="PX145" s="4"/>
      <c r="PY145" s="4"/>
      <c r="PZ145" s="4"/>
      <c r="QA145" s="4"/>
      <c r="QB145" s="4"/>
      <c r="QC145" s="4"/>
      <c r="QD145" s="4"/>
      <c r="QE145" s="4"/>
      <c r="QF145" s="4"/>
      <c r="QG145" s="4"/>
      <c r="QH145" s="4"/>
      <c r="QI145" s="4"/>
      <c r="QJ145" s="4"/>
      <c r="QK145" s="4"/>
      <c r="QL145" s="4"/>
      <c r="QM145" s="4"/>
      <c r="QN145" s="4"/>
      <c r="QO145" s="4"/>
      <c r="QP145" s="4"/>
      <c r="QQ145" s="4"/>
      <c r="QR145" s="4"/>
      <c r="QS145" s="4"/>
      <c r="QT145" s="4"/>
      <c r="QU145" s="4"/>
      <c r="QV145" s="4"/>
      <c r="QW145" s="4"/>
      <c r="QX145" s="4"/>
      <c r="QY145" s="4"/>
      <c r="QZ145" s="4"/>
      <c r="RA145" s="4"/>
      <c r="RB145" s="4"/>
      <c r="RC145" s="4"/>
      <c r="RD145" s="4"/>
      <c r="RE145" s="4"/>
      <c r="RF145" s="4"/>
      <c r="RG145" s="4"/>
      <c r="RH145" s="4"/>
      <c r="RI145" s="4"/>
      <c r="RJ145" s="4"/>
      <c r="RK145" s="4"/>
      <c r="RL145" s="4"/>
      <c r="RM145" s="4"/>
      <c r="RN145" s="4"/>
      <c r="RO145" s="4"/>
      <c r="RP145" s="4"/>
      <c r="RQ145" s="4"/>
      <c r="RR145" s="4"/>
      <c r="RS145" s="4"/>
      <c r="RT145" s="4"/>
      <c r="RU145" s="4"/>
      <c r="RV145" s="4"/>
      <c r="RW145" s="4"/>
      <c r="RX145" s="4"/>
      <c r="RY145" s="4"/>
      <c r="RZ145" s="4"/>
      <c r="SA145" s="4"/>
      <c r="SB145" s="4"/>
      <c r="SC145" s="4"/>
      <c r="SD145" s="4"/>
      <c r="SE145" s="4"/>
      <c r="SF145" s="4"/>
      <c r="SG145" s="4"/>
      <c r="SH145" s="4"/>
      <c r="SI145" s="4"/>
      <c r="SJ145" s="4"/>
      <c r="SK145" s="4"/>
      <c r="SL145" s="4"/>
      <c r="SM145" s="4"/>
      <c r="SN145" s="4"/>
      <c r="SO145" s="4"/>
      <c r="SP145" s="4"/>
      <c r="SQ145" s="4"/>
      <c r="SR145" s="4"/>
      <c r="SS145" s="4"/>
      <c r="ST145" s="4"/>
      <c r="SU145" s="4"/>
      <c r="SV145" s="4"/>
      <c r="SW145" s="4"/>
      <c r="SX145" s="4"/>
      <c r="SY145" s="4"/>
      <c r="SZ145" s="4"/>
      <c r="TA145" s="4"/>
      <c r="TB145" s="4"/>
      <c r="TC145" s="4"/>
      <c r="TD145" s="4"/>
      <c r="TE145" s="4"/>
      <c r="TF145" s="4"/>
      <c r="TG145" s="4"/>
      <c r="TH145" s="4"/>
      <c r="TI145" s="4"/>
      <c r="TJ145" s="4"/>
      <c r="TK145" s="4"/>
      <c r="TL145" s="4"/>
      <c r="TM145" s="4"/>
      <c r="TN145" s="4"/>
      <c r="TO145" s="4"/>
      <c r="TP145" s="4"/>
      <c r="TQ145" s="4"/>
      <c r="TR145" s="4"/>
      <c r="TS145" s="4"/>
      <c r="TT145" s="4"/>
      <c r="TU145" s="4"/>
      <c r="TV145" s="4"/>
      <c r="TW145" s="4"/>
      <c r="TX145" s="4"/>
      <c r="TY145" s="4"/>
      <c r="TZ145" s="4"/>
      <c r="UA145" s="4"/>
      <c r="UB145" s="4"/>
      <c r="UC145" s="4"/>
      <c r="UD145" s="4"/>
      <c r="UE145" s="4"/>
      <c r="UF145" s="4"/>
      <c r="UG145" s="4"/>
      <c r="UH145" s="4"/>
      <c r="UI145" s="4"/>
      <c r="UJ145" s="4"/>
      <c r="UK145" s="4"/>
      <c r="UL145" s="4"/>
      <c r="UM145" s="4"/>
      <c r="UN145" s="4"/>
      <c r="UO145" s="4"/>
      <c r="UP145" s="4"/>
      <c r="UQ145" s="4"/>
      <c r="UR145" s="4"/>
      <c r="US145" s="4"/>
      <c r="UT145" s="4"/>
      <c r="UU145" s="4"/>
      <c r="UV145" s="4"/>
      <c r="UW145" s="4"/>
      <c r="UX145" s="4"/>
      <c r="UY145" s="4"/>
      <c r="UZ145" s="4"/>
      <c r="VA145" s="4"/>
      <c r="VB145" s="4"/>
      <c r="VC145" s="4"/>
      <c r="VD145" s="4"/>
      <c r="VE145" s="4"/>
      <c r="VF145" s="4"/>
      <c r="VG145" s="4"/>
      <c r="VH145" s="4"/>
      <c r="VI145" s="4"/>
      <c r="VJ145" s="4"/>
      <c r="VK145" s="4"/>
      <c r="VL145" s="4"/>
      <c r="VM145" s="4"/>
      <c r="VN145" s="4"/>
      <c r="VO145" s="4"/>
      <c r="VP145" s="4"/>
      <c r="VQ145" s="4"/>
      <c r="VR145" s="4"/>
      <c r="VS145" s="4"/>
      <c r="VT145" s="4"/>
      <c r="VU145" s="4"/>
      <c r="VV145" s="4"/>
      <c r="VW145" s="4"/>
      <c r="VX145" s="4"/>
      <c r="VY145" s="4"/>
      <c r="VZ145" s="4"/>
      <c r="WA145" s="4"/>
      <c r="WB145" s="4"/>
      <c r="WC145" s="4"/>
      <c r="WD145" s="4"/>
      <c r="WE145" s="4"/>
      <c r="WF145" s="4"/>
      <c r="WG145" s="4"/>
      <c r="WH145" s="4"/>
      <c r="WI145" s="4"/>
      <c r="WJ145" s="4"/>
      <c r="WK145" s="4"/>
      <c r="WL145" s="4"/>
      <c r="WM145" s="4"/>
      <c r="WN145" s="4"/>
      <c r="WO145" s="4"/>
      <c r="WP145" s="4"/>
      <c r="WQ145" s="4"/>
      <c r="WR145" s="4"/>
      <c r="WS145" s="4"/>
      <c r="WT145" s="4"/>
      <c r="WU145" s="4"/>
      <c r="WV145" s="4"/>
      <c r="WW145" s="4"/>
      <c r="WX145" s="4"/>
      <c r="WY145" s="4"/>
      <c r="WZ145" s="4"/>
      <c r="XA145" s="4"/>
      <c r="XB145" s="4"/>
      <c r="XC145" s="4"/>
      <c r="XD145" s="4"/>
      <c r="XE145" s="4"/>
      <c r="XF145" s="4"/>
      <c r="XG145" s="4"/>
      <c r="XH145" s="4"/>
      <c r="XI145" s="4"/>
      <c r="XJ145" s="4"/>
      <c r="XK145" s="4"/>
      <c r="XL145" s="4"/>
      <c r="XM145" s="4"/>
      <c r="XN145" s="4"/>
      <c r="XO145" s="4"/>
      <c r="XP145" s="4"/>
      <c r="XQ145" s="4"/>
      <c r="XR145" s="4"/>
      <c r="XS145" s="4"/>
      <c r="XT145" s="4"/>
      <c r="XU145" s="4"/>
      <c r="XV145" s="4"/>
      <c r="XW145" s="4"/>
      <c r="XX145" s="4"/>
      <c r="XY145" s="4"/>
      <c r="XZ145" s="4"/>
      <c r="YA145" s="4"/>
      <c r="YB145" s="4"/>
      <c r="YC145" s="4"/>
      <c r="YD145" s="4"/>
      <c r="YE145" s="4"/>
      <c r="YF145" s="4"/>
      <c r="YG145" s="4"/>
      <c r="YH145" s="4"/>
      <c r="YI145" s="4"/>
      <c r="YJ145" s="4"/>
      <c r="YK145" s="4"/>
      <c r="YL145" s="4"/>
      <c r="YM145" s="4"/>
      <c r="YN145" s="4"/>
      <c r="YO145" s="4"/>
      <c r="YP145" s="4"/>
      <c r="YQ145" s="4"/>
      <c r="YR145" s="4"/>
      <c r="YS145" s="4"/>
      <c r="YT145" s="4"/>
      <c r="YU145" s="4"/>
      <c r="YV145" s="4"/>
      <c r="YW145" s="4"/>
      <c r="YX145" s="4"/>
      <c r="YY145" s="4"/>
      <c r="YZ145" s="4"/>
      <c r="ZA145" s="4"/>
      <c r="ZB145" s="4"/>
      <c r="ZC145" s="4"/>
      <c r="ZD145" s="4"/>
      <c r="ZE145" s="4"/>
      <c r="ZF145" s="4"/>
      <c r="ZG145" s="4"/>
      <c r="ZH145" s="4"/>
      <c r="ZI145" s="4"/>
      <c r="ZJ145" s="4"/>
      <c r="ZK145" s="4"/>
      <c r="ZL145" s="4"/>
      <c r="ZM145" s="4"/>
      <c r="ZN145" s="4"/>
      <c r="ZO145" s="4"/>
      <c r="ZP145" s="4"/>
      <c r="ZQ145" s="4"/>
      <c r="ZR145" s="4"/>
      <c r="ZS145" s="4"/>
      <c r="ZT145" s="4"/>
      <c r="ZU145" s="4"/>
      <c r="ZV145" s="4"/>
      <c r="ZW145" s="4"/>
      <c r="ZX145" s="4"/>
      <c r="ZY145" s="4"/>
      <c r="ZZ145" s="4"/>
      <c r="AAA145" s="4"/>
      <c r="AAB145" s="4"/>
      <c r="AAC145" s="4"/>
      <c r="AAD145" s="4"/>
      <c r="AAE145" s="4"/>
      <c r="AAF145" s="4"/>
      <c r="AAG145" s="4"/>
      <c r="AAH145" s="4"/>
      <c r="AAI145" s="4"/>
      <c r="AAJ145" s="4"/>
      <c r="AAK145" s="4"/>
      <c r="AAL145" s="4"/>
      <c r="AAM145" s="4"/>
      <c r="AAN145" s="4"/>
      <c r="AAO145" s="4"/>
      <c r="AAP145" s="4"/>
      <c r="AAQ145" s="4"/>
      <c r="AAR145" s="4"/>
      <c r="AAS145" s="4"/>
      <c r="AAT145" s="4"/>
      <c r="AAU145" s="4"/>
      <c r="AAV145" s="4"/>
      <c r="AAW145" s="4"/>
      <c r="AAX145" s="4"/>
      <c r="AAY145" s="4"/>
      <c r="AAZ145" s="4"/>
      <c r="ABA145" s="4"/>
      <c r="ABB145" s="4"/>
      <c r="ABC145" s="4"/>
      <c r="ABD145" s="4"/>
      <c r="ABE145" s="4"/>
      <c r="ABF145" s="4"/>
      <c r="ABG145" s="4"/>
      <c r="ABH145" s="4"/>
      <c r="ABI145" s="4"/>
      <c r="ABJ145" s="4"/>
      <c r="ABK145" s="4"/>
      <c r="ABL145" s="4"/>
      <c r="ABM145" s="4"/>
      <c r="ABN145" s="4"/>
      <c r="ABO145" s="4"/>
      <c r="ABP145" s="4"/>
      <c r="ABQ145" s="4"/>
      <c r="ABR145" s="4"/>
      <c r="ABS145" s="4"/>
      <c r="ABT145" s="4"/>
      <c r="ABU145" s="4"/>
    </row>
    <row r="146" spans="1:749" s="13" customFormat="1" ht="15" customHeight="1" collapsed="1" x14ac:dyDescent="0.2">
      <c r="A146" s="4"/>
      <c r="B146" s="4"/>
      <c r="C146" s="4"/>
      <c r="D146" s="4"/>
      <c r="E146" s="161"/>
      <c r="F146" s="189"/>
      <c r="G146" s="189"/>
      <c r="H146" s="173"/>
      <c r="I146" s="225"/>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c r="GK146" s="4"/>
      <c r="GL146" s="4"/>
      <c r="GM146" s="4"/>
      <c r="GN146" s="4"/>
      <c r="GO146" s="4"/>
      <c r="GP146" s="4"/>
      <c r="GQ146" s="4"/>
      <c r="GR146" s="4"/>
      <c r="GS146" s="4"/>
      <c r="GT146" s="4"/>
      <c r="GU146" s="4"/>
      <c r="GV146" s="4"/>
      <c r="GW146" s="4"/>
      <c r="GX146" s="4"/>
      <c r="GY146" s="4"/>
      <c r="GZ146" s="4"/>
      <c r="HA146" s="4"/>
      <c r="HB146" s="4"/>
      <c r="HC146" s="4"/>
      <c r="HD146" s="4"/>
      <c r="HE146" s="4"/>
      <c r="HF146" s="4"/>
      <c r="HG146" s="4"/>
      <c r="HH146" s="4"/>
      <c r="HI146" s="4"/>
      <c r="HJ146" s="4"/>
      <c r="HK146" s="4"/>
      <c r="HL146" s="4"/>
      <c r="HM146" s="4"/>
      <c r="HN146" s="4"/>
      <c r="HO146" s="4"/>
      <c r="HP146" s="4"/>
      <c r="HQ146" s="4"/>
      <c r="HR146" s="4"/>
      <c r="HS146" s="4"/>
      <c r="HT146" s="4"/>
      <c r="HU146" s="4"/>
      <c r="HV146" s="4"/>
      <c r="HW146" s="4"/>
      <c r="HX146" s="4"/>
      <c r="HY146" s="4"/>
      <c r="HZ146" s="4"/>
      <c r="IA146" s="4"/>
      <c r="IB146" s="4"/>
      <c r="IC146" s="4"/>
      <c r="ID146" s="4"/>
      <c r="IE146" s="4"/>
      <c r="IF146" s="4"/>
      <c r="IG146" s="4"/>
      <c r="IH146" s="4"/>
      <c r="II146" s="4"/>
      <c r="IJ146" s="4"/>
      <c r="IK146" s="4"/>
      <c r="IL146" s="4"/>
      <c r="IM146" s="4"/>
      <c r="IN146" s="4"/>
      <c r="IO146" s="4"/>
      <c r="IP146" s="4"/>
      <c r="IQ146" s="4"/>
      <c r="IR146" s="4"/>
      <c r="IS146" s="4"/>
      <c r="IT146" s="4"/>
      <c r="IU146" s="4"/>
      <c r="IV146" s="4"/>
      <c r="IW146" s="4"/>
      <c r="IX146" s="4"/>
      <c r="IY146" s="4"/>
      <c r="IZ146" s="4"/>
      <c r="JA146" s="4"/>
      <c r="JB146" s="4"/>
      <c r="JC146" s="4"/>
      <c r="JD146" s="4"/>
      <c r="JE146" s="4"/>
      <c r="JF146" s="4"/>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c r="KN146" s="4"/>
      <c r="KO146" s="4"/>
      <c r="KP146" s="4"/>
      <c r="KQ146" s="4"/>
      <c r="KR146" s="4"/>
      <c r="KS146" s="4"/>
      <c r="KT146" s="4"/>
      <c r="KU146" s="4"/>
      <c r="KV146" s="4"/>
      <c r="KW146" s="4"/>
      <c r="KX146" s="4"/>
      <c r="KY146" s="4"/>
      <c r="KZ146" s="4"/>
      <c r="LA146" s="4"/>
      <c r="LB146" s="4"/>
      <c r="LC146" s="4"/>
      <c r="LD146" s="4"/>
      <c r="LE146" s="4"/>
      <c r="LF146" s="4"/>
      <c r="LG146" s="4"/>
      <c r="LH146" s="4"/>
      <c r="LI146" s="4"/>
      <c r="LJ146" s="4"/>
      <c r="LK146" s="4"/>
      <c r="LL146" s="4"/>
      <c r="LM146" s="4"/>
      <c r="LN146" s="4"/>
      <c r="LO146" s="4"/>
      <c r="LP146" s="4"/>
      <c r="LQ146" s="4"/>
      <c r="LR146" s="4"/>
      <c r="LS146" s="4"/>
      <c r="LT146" s="4"/>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c r="NB146" s="4"/>
      <c r="NC146" s="4"/>
      <c r="ND146" s="4"/>
      <c r="NE146" s="4"/>
      <c r="NF146" s="4"/>
      <c r="NG146" s="4"/>
      <c r="NH146" s="4"/>
      <c r="NI146" s="4"/>
      <c r="NJ146" s="4"/>
      <c r="NK146" s="4"/>
      <c r="NL146" s="4"/>
      <c r="NM146" s="4"/>
      <c r="NN146" s="4"/>
      <c r="NO146" s="4"/>
      <c r="NP146" s="4"/>
      <c r="NQ146" s="4"/>
      <c r="NR146" s="4"/>
      <c r="NS146" s="4"/>
      <c r="NT146" s="4"/>
      <c r="NU146" s="4"/>
      <c r="NV146" s="4"/>
      <c r="NW146" s="4"/>
      <c r="NX146" s="4"/>
      <c r="NY146" s="4"/>
      <c r="NZ146" s="4"/>
      <c r="OA146" s="4"/>
      <c r="OB146" s="4"/>
      <c r="OC146" s="4"/>
      <c r="OD146" s="4"/>
      <c r="OE146" s="4"/>
      <c r="OF146" s="4"/>
      <c r="OG146" s="4"/>
      <c r="OH146" s="4"/>
      <c r="OI146" s="4"/>
      <c r="OJ146" s="4"/>
      <c r="OK146" s="4"/>
      <c r="OL146" s="4"/>
      <c r="OM146" s="4"/>
      <c r="ON146" s="4"/>
      <c r="OO146" s="4"/>
      <c r="OP146" s="4"/>
      <c r="OQ146" s="4"/>
      <c r="OR146" s="4"/>
      <c r="OS146" s="4"/>
      <c r="OT146" s="4"/>
      <c r="OU146" s="4"/>
      <c r="OV146" s="4"/>
      <c r="OW146" s="4"/>
      <c r="OX146" s="4"/>
      <c r="OY146" s="4"/>
      <c r="OZ146" s="4"/>
      <c r="PA146" s="4"/>
      <c r="PB146" s="4"/>
      <c r="PC146" s="4"/>
      <c r="PD146" s="4"/>
      <c r="PE146" s="4"/>
      <c r="PF146" s="4"/>
      <c r="PG146" s="4"/>
      <c r="PH146" s="4"/>
      <c r="PI146" s="4"/>
      <c r="PJ146" s="4"/>
      <c r="PK146" s="4"/>
      <c r="PL146" s="4"/>
      <c r="PM146" s="4"/>
      <c r="PN146" s="4"/>
      <c r="PO146" s="4"/>
      <c r="PP146" s="4"/>
      <c r="PQ146" s="4"/>
      <c r="PR146" s="4"/>
      <c r="PS146" s="4"/>
      <c r="PT146" s="4"/>
      <c r="PU146" s="4"/>
      <c r="PV146" s="4"/>
      <c r="PW146" s="4"/>
      <c r="PX146" s="4"/>
      <c r="PY146" s="4"/>
      <c r="PZ146" s="4"/>
      <c r="QA146" s="4"/>
      <c r="QB146" s="4"/>
      <c r="QC146" s="4"/>
      <c r="QD146" s="4"/>
      <c r="QE146" s="4"/>
      <c r="QF146" s="4"/>
      <c r="QG146" s="4"/>
      <c r="QH146" s="4"/>
      <c r="QI146" s="4"/>
      <c r="QJ146" s="4"/>
      <c r="QK146" s="4"/>
      <c r="QL146" s="4"/>
      <c r="QM146" s="4"/>
      <c r="QN146" s="4"/>
      <c r="QO146" s="4"/>
      <c r="QP146" s="4"/>
      <c r="QQ146" s="4"/>
      <c r="QR146" s="4"/>
      <c r="QS146" s="4"/>
      <c r="QT146" s="4"/>
      <c r="QU146" s="4"/>
      <c r="QV146" s="4"/>
      <c r="QW146" s="4"/>
      <c r="QX146" s="4"/>
      <c r="QY146" s="4"/>
      <c r="QZ146" s="4"/>
      <c r="RA146" s="4"/>
      <c r="RB146" s="4"/>
      <c r="RC146" s="4"/>
      <c r="RD146" s="4"/>
      <c r="RE146" s="4"/>
      <c r="RF146" s="4"/>
      <c r="RG146" s="4"/>
      <c r="RH146" s="4"/>
      <c r="RI146" s="4"/>
      <c r="RJ146" s="4"/>
      <c r="RK146" s="4"/>
      <c r="RL146" s="4"/>
      <c r="RM146" s="4"/>
      <c r="RN146" s="4"/>
      <c r="RO146" s="4"/>
      <c r="RP146" s="4"/>
      <c r="RQ146" s="4"/>
      <c r="RR146" s="4"/>
      <c r="RS146" s="4"/>
      <c r="RT146" s="4"/>
      <c r="RU146" s="4"/>
      <c r="RV146" s="4"/>
      <c r="RW146" s="4"/>
      <c r="RX146" s="4"/>
      <c r="RY146" s="4"/>
      <c r="RZ146" s="4"/>
      <c r="SA146" s="4"/>
      <c r="SB146" s="4"/>
      <c r="SC146" s="4"/>
      <c r="SD146" s="4"/>
      <c r="SE146" s="4"/>
      <c r="SF146" s="4"/>
      <c r="SG146" s="4"/>
      <c r="SH146" s="4"/>
      <c r="SI146" s="4"/>
      <c r="SJ146" s="4"/>
      <c r="SK146" s="4"/>
      <c r="SL146" s="4"/>
      <c r="SM146" s="4"/>
      <c r="SN146" s="4"/>
      <c r="SO146" s="4"/>
      <c r="SP146" s="4"/>
      <c r="SQ146" s="4"/>
      <c r="SR146" s="4"/>
      <c r="SS146" s="4"/>
      <c r="ST146" s="4"/>
      <c r="SU146" s="4"/>
      <c r="SV146" s="4"/>
      <c r="SW146" s="4"/>
      <c r="SX146" s="4"/>
      <c r="SY146" s="4"/>
      <c r="SZ146" s="4"/>
      <c r="TA146" s="4"/>
      <c r="TB146" s="4"/>
      <c r="TC146" s="4"/>
      <c r="TD146" s="4"/>
      <c r="TE146" s="4"/>
      <c r="TF146" s="4"/>
      <c r="TG146" s="4"/>
      <c r="TH146" s="4"/>
      <c r="TI146" s="4"/>
      <c r="TJ146" s="4"/>
      <c r="TK146" s="4"/>
      <c r="TL146" s="4"/>
      <c r="TM146" s="4"/>
      <c r="TN146" s="4"/>
      <c r="TO146" s="4"/>
      <c r="TP146" s="4"/>
      <c r="TQ146" s="4"/>
      <c r="TR146" s="4"/>
      <c r="TS146" s="4"/>
      <c r="TT146" s="4"/>
      <c r="TU146" s="4"/>
      <c r="TV146" s="4"/>
      <c r="TW146" s="4"/>
      <c r="TX146" s="4"/>
      <c r="TY146" s="4"/>
      <c r="TZ146" s="4"/>
      <c r="UA146" s="4"/>
      <c r="UB146" s="4"/>
      <c r="UC146" s="4"/>
      <c r="UD146" s="4"/>
      <c r="UE146" s="4"/>
      <c r="UF146" s="4"/>
      <c r="UG146" s="4"/>
      <c r="UH146" s="4"/>
      <c r="UI146" s="4"/>
      <c r="UJ146" s="4"/>
      <c r="UK146" s="4"/>
      <c r="UL146" s="4"/>
      <c r="UM146" s="4"/>
      <c r="UN146" s="4"/>
      <c r="UO146" s="4"/>
      <c r="UP146" s="4"/>
      <c r="UQ146" s="4"/>
      <c r="UR146" s="4"/>
      <c r="US146" s="4"/>
      <c r="UT146" s="4"/>
      <c r="UU146" s="4"/>
      <c r="UV146" s="4"/>
      <c r="UW146" s="4"/>
      <c r="UX146" s="4"/>
      <c r="UY146" s="4"/>
      <c r="UZ146" s="4"/>
      <c r="VA146" s="4"/>
      <c r="VB146" s="4"/>
      <c r="VC146" s="4"/>
      <c r="VD146" s="4"/>
      <c r="VE146" s="4"/>
      <c r="VF146" s="4"/>
      <c r="VG146" s="4"/>
      <c r="VH146" s="4"/>
      <c r="VI146" s="4"/>
      <c r="VJ146" s="4"/>
      <c r="VK146" s="4"/>
      <c r="VL146" s="4"/>
      <c r="VM146" s="4"/>
      <c r="VN146" s="4"/>
      <c r="VO146" s="4"/>
      <c r="VP146" s="4"/>
      <c r="VQ146" s="4"/>
      <c r="VR146" s="4"/>
      <c r="VS146" s="4"/>
      <c r="VT146" s="4"/>
      <c r="VU146" s="4"/>
      <c r="VV146" s="4"/>
      <c r="VW146" s="4"/>
      <c r="VX146" s="4"/>
      <c r="VY146" s="4"/>
      <c r="VZ146" s="4"/>
      <c r="WA146" s="4"/>
      <c r="WB146" s="4"/>
      <c r="WC146" s="4"/>
      <c r="WD146" s="4"/>
      <c r="WE146" s="4"/>
      <c r="WF146" s="4"/>
      <c r="WG146" s="4"/>
      <c r="WH146" s="4"/>
      <c r="WI146" s="4"/>
      <c r="WJ146" s="4"/>
      <c r="WK146" s="4"/>
      <c r="WL146" s="4"/>
      <c r="WM146" s="4"/>
      <c r="WN146" s="4"/>
      <c r="WO146" s="4"/>
      <c r="WP146" s="4"/>
      <c r="WQ146" s="4"/>
      <c r="WR146" s="4"/>
      <c r="WS146" s="4"/>
      <c r="WT146" s="4"/>
      <c r="WU146" s="4"/>
      <c r="WV146" s="4"/>
      <c r="WW146" s="4"/>
      <c r="WX146" s="4"/>
      <c r="WY146" s="4"/>
      <c r="WZ146" s="4"/>
      <c r="XA146" s="4"/>
      <c r="XB146" s="4"/>
      <c r="XC146" s="4"/>
      <c r="XD146" s="4"/>
      <c r="XE146" s="4"/>
      <c r="XF146" s="4"/>
      <c r="XG146" s="4"/>
      <c r="XH146" s="4"/>
      <c r="XI146" s="4"/>
      <c r="XJ146" s="4"/>
      <c r="XK146" s="4"/>
      <c r="XL146" s="4"/>
      <c r="XM146" s="4"/>
      <c r="XN146" s="4"/>
      <c r="XO146" s="4"/>
      <c r="XP146" s="4"/>
      <c r="XQ146" s="4"/>
      <c r="XR146" s="4"/>
      <c r="XS146" s="4"/>
      <c r="XT146" s="4"/>
      <c r="XU146" s="4"/>
      <c r="XV146" s="4"/>
      <c r="XW146" s="4"/>
      <c r="XX146" s="4"/>
      <c r="XY146" s="4"/>
      <c r="XZ146" s="4"/>
      <c r="YA146" s="4"/>
      <c r="YB146" s="4"/>
      <c r="YC146" s="4"/>
      <c r="YD146" s="4"/>
      <c r="YE146" s="4"/>
      <c r="YF146" s="4"/>
      <c r="YG146" s="4"/>
      <c r="YH146" s="4"/>
      <c r="YI146" s="4"/>
      <c r="YJ146" s="4"/>
      <c r="YK146" s="4"/>
      <c r="YL146" s="4"/>
      <c r="YM146" s="4"/>
      <c r="YN146" s="4"/>
      <c r="YO146" s="4"/>
      <c r="YP146" s="4"/>
      <c r="YQ146" s="4"/>
      <c r="YR146" s="4"/>
      <c r="YS146" s="4"/>
      <c r="YT146" s="4"/>
      <c r="YU146" s="4"/>
      <c r="YV146" s="4"/>
      <c r="YW146" s="4"/>
      <c r="YX146" s="4"/>
      <c r="YY146" s="4"/>
      <c r="YZ146" s="4"/>
      <c r="ZA146" s="4"/>
      <c r="ZB146" s="4"/>
      <c r="ZC146" s="4"/>
      <c r="ZD146" s="4"/>
      <c r="ZE146" s="4"/>
      <c r="ZF146" s="4"/>
      <c r="ZG146" s="4"/>
      <c r="ZH146" s="4"/>
      <c r="ZI146" s="4"/>
      <c r="ZJ146" s="4"/>
      <c r="ZK146" s="4"/>
      <c r="ZL146" s="4"/>
      <c r="ZM146" s="4"/>
      <c r="ZN146" s="4"/>
      <c r="ZO146" s="4"/>
      <c r="ZP146" s="4"/>
      <c r="ZQ146" s="4"/>
      <c r="ZR146" s="4"/>
      <c r="ZS146" s="4"/>
      <c r="ZT146" s="4"/>
      <c r="ZU146" s="4"/>
      <c r="ZV146" s="4"/>
      <c r="ZW146" s="4"/>
      <c r="ZX146" s="4"/>
      <c r="ZY146" s="4"/>
      <c r="ZZ146" s="4"/>
      <c r="AAA146" s="4"/>
      <c r="AAB146" s="4"/>
      <c r="AAC146" s="4"/>
      <c r="AAD146" s="4"/>
      <c r="AAE146" s="4"/>
      <c r="AAF146" s="4"/>
      <c r="AAG146" s="4"/>
      <c r="AAH146" s="4"/>
      <c r="AAI146" s="4"/>
      <c r="AAJ146" s="4"/>
      <c r="AAK146" s="4"/>
      <c r="AAL146" s="4"/>
      <c r="AAM146" s="4"/>
      <c r="AAN146" s="4"/>
      <c r="AAO146" s="4"/>
      <c r="AAP146" s="4"/>
      <c r="AAQ146" s="4"/>
      <c r="AAR146" s="4"/>
      <c r="AAS146" s="4"/>
      <c r="AAT146" s="4"/>
      <c r="AAU146" s="4"/>
      <c r="AAV146" s="4"/>
      <c r="AAW146" s="4"/>
      <c r="AAX146" s="4"/>
      <c r="AAY146" s="4"/>
      <c r="AAZ146" s="4"/>
      <c r="ABA146" s="4"/>
      <c r="ABB146" s="4"/>
      <c r="ABC146" s="4"/>
      <c r="ABD146" s="4"/>
      <c r="ABE146" s="4"/>
      <c r="ABF146" s="4"/>
      <c r="ABG146" s="4"/>
      <c r="ABH146" s="4"/>
      <c r="ABI146" s="4"/>
      <c r="ABJ146" s="4"/>
      <c r="ABK146" s="4"/>
      <c r="ABL146" s="4"/>
      <c r="ABM146" s="4"/>
      <c r="ABN146" s="4"/>
      <c r="ABO146" s="4"/>
      <c r="ABP146" s="4"/>
      <c r="ABQ146" s="4"/>
      <c r="ABR146" s="4"/>
      <c r="ABS146" s="4"/>
      <c r="ABT146" s="4"/>
      <c r="ABU146" s="4"/>
    </row>
    <row r="147" spans="1:749" s="13" customFormat="1" ht="15" customHeight="1" x14ac:dyDescent="0.2">
      <c r="A147" s="19" t="s">
        <v>333</v>
      </c>
      <c r="B147" s="19" t="s">
        <v>379</v>
      </c>
      <c r="C147" s="4"/>
      <c r="D147" s="4"/>
      <c r="E147" s="161"/>
      <c r="F147" s="189"/>
      <c r="G147" s="189"/>
      <c r="H147" s="173"/>
      <c r="I147" s="225"/>
      <c r="J147" s="312"/>
      <c r="K147" s="312"/>
      <c r="L147" s="313"/>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c r="GK147" s="4"/>
      <c r="GL147" s="4"/>
      <c r="GM147" s="4"/>
      <c r="GN147" s="4"/>
      <c r="GO147" s="4"/>
      <c r="GP147" s="4"/>
      <c r="GQ147" s="4"/>
      <c r="GR147" s="4"/>
      <c r="GS147" s="4"/>
      <c r="GT147" s="4"/>
      <c r="GU147" s="4"/>
      <c r="GV147" s="4"/>
      <c r="GW147" s="4"/>
      <c r="GX147" s="4"/>
      <c r="GY147" s="4"/>
      <c r="GZ147" s="4"/>
      <c r="HA147" s="4"/>
      <c r="HB147" s="4"/>
      <c r="HC147" s="4"/>
      <c r="HD147" s="4"/>
      <c r="HE147" s="4"/>
      <c r="HF147" s="4"/>
      <c r="HG147" s="4"/>
      <c r="HH147" s="4"/>
      <c r="HI147" s="4"/>
      <c r="HJ147" s="4"/>
      <c r="HK147" s="4"/>
      <c r="HL147" s="4"/>
      <c r="HM147" s="4"/>
      <c r="HN147" s="4"/>
      <c r="HO147" s="4"/>
      <c r="HP147" s="4"/>
      <c r="HQ147" s="4"/>
      <c r="HR147" s="4"/>
      <c r="HS147" s="4"/>
      <c r="HT147" s="4"/>
      <c r="HU147" s="4"/>
      <c r="HV147" s="4"/>
      <c r="HW147" s="4"/>
      <c r="HX147" s="4"/>
      <c r="HY147" s="4"/>
      <c r="HZ147" s="4"/>
      <c r="IA147" s="4"/>
      <c r="IB147" s="4"/>
      <c r="IC147" s="4"/>
      <c r="ID147" s="4"/>
      <c r="IE147" s="4"/>
      <c r="IF147" s="4"/>
      <c r="IG147" s="4"/>
      <c r="IH147" s="4"/>
      <c r="II147" s="4"/>
      <c r="IJ147" s="4"/>
      <c r="IK147" s="4"/>
      <c r="IL147" s="4"/>
      <c r="IM147" s="4"/>
      <c r="IN147" s="4"/>
      <c r="IO147" s="4"/>
      <c r="IP147" s="4"/>
      <c r="IQ147" s="4"/>
      <c r="IR147" s="4"/>
      <c r="IS147" s="4"/>
      <c r="IT147" s="4"/>
      <c r="IU147" s="4"/>
      <c r="IV147" s="4"/>
      <c r="IW147" s="4"/>
      <c r="IX147" s="4"/>
      <c r="IY147" s="4"/>
      <c r="IZ147" s="4"/>
      <c r="JA147" s="4"/>
      <c r="JB147" s="4"/>
      <c r="JC147" s="4"/>
      <c r="JD147" s="4"/>
      <c r="JE147" s="4"/>
      <c r="JF147" s="4"/>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c r="KN147" s="4"/>
      <c r="KO147" s="4"/>
      <c r="KP147" s="4"/>
      <c r="KQ147" s="4"/>
      <c r="KR147" s="4"/>
      <c r="KS147" s="4"/>
      <c r="KT147" s="4"/>
      <c r="KU147" s="4"/>
      <c r="KV147" s="4"/>
      <c r="KW147" s="4"/>
      <c r="KX147" s="4"/>
      <c r="KY147" s="4"/>
      <c r="KZ147" s="4"/>
      <c r="LA147" s="4"/>
      <c r="LB147" s="4"/>
      <c r="LC147" s="4"/>
      <c r="LD147" s="4"/>
      <c r="LE147" s="4"/>
      <c r="LF147" s="4"/>
      <c r="LG147" s="4"/>
      <c r="LH147" s="4"/>
      <c r="LI147" s="4"/>
      <c r="LJ147" s="4"/>
      <c r="LK147" s="4"/>
      <c r="LL147" s="4"/>
      <c r="LM147" s="4"/>
      <c r="LN147" s="4"/>
      <c r="LO147" s="4"/>
      <c r="LP147" s="4"/>
      <c r="LQ147" s="4"/>
      <c r="LR147" s="4"/>
      <c r="LS147" s="4"/>
      <c r="LT147" s="4"/>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c r="NB147" s="4"/>
      <c r="NC147" s="4"/>
      <c r="ND147" s="4"/>
      <c r="NE147" s="4"/>
      <c r="NF147" s="4"/>
      <c r="NG147" s="4"/>
      <c r="NH147" s="4"/>
      <c r="NI147" s="4"/>
      <c r="NJ147" s="4"/>
      <c r="NK147" s="4"/>
      <c r="NL147" s="4"/>
      <c r="NM147" s="4"/>
      <c r="NN147" s="4"/>
      <c r="NO147" s="4"/>
      <c r="NP147" s="4"/>
      <c r="NQ147" s="4"/>
      <c r="NR147" s="4"/>
      <c r="NS147" s="4"/>
      <c r="NT147" s="4"/>
      <c r="NU147" s="4"/>
      <c r="NV147" s="4"/>
      <c r="NW147" s="4"/>
      <c r="NX147" s="4"/>
      <c r="NY147" s="4"/>
      <c r="NZ147" s="4"/>
      <c r="OA147" s="4"/>
      <c r="OB147" s="4"/>
      <c r="OC147" s="4"/>
      <c r="OD147" s="4"/>
      <c r="OE147" s="4"/>
      <c r="OF147" s="4"/>
      <c r="OG147" s="4"/>
      <c r="OH147" s="4"/>
      <c r="OI147" s="4"/>
      <c r="OJ147" s="4"/>
      <c r="OK147" s="4"/>
      <c r="OL147" s="4"/>
      <c r="OM147" s="4"/>
      <c r="ON147" s="4"/>
      <c r="OO147" s="4"/>
      <c r="OP147" s="4"/>
      <c r="OQ147" s="4"/>
      <c r="OR147" s="4"/>
      <c r="OS147" s="4"/>
      <c r="OT147" s="4"/>
      <c r="OU147" s="4"/>
      <c r="OV147" s="4"/>
      <c r="OW147" s="4"/>
      <c r="OX147" s="4"/>
      <c r="OY147" s="4"/>
      <c r="OZ147" s="4"/>
      <c r="PA147" s="4"/>
      <c r="PB147" s="4"/>
      <c r="PC147" s="4"/>
      <c r="PD147" s="4"/>
      <c r="PE147" s="4"/>
      <c r="PF147" s="4"/>
      <c r="PG147" s="4"/>
      <c r="PH147" s="4"/>
      <c r="PI147" s="4"/>
      <c r="PJ147" s="4"/>
      <c r="PK147" s="4"/>
      <c r="PL147" s="4"/>
      <c r="PM147" s="4"/>
      <c r="PN147" s="4"/>
      <c r="PO147" s="4"/>
      <c r="PP147" s="4"/>
      <c r="PQ147" s="4"/>
      <c r="PR147" s="4"/>
      <c r="PS147" s="4"/>
      <c r="PT147" s="4"/>
      <c r="PU147" s="4"/>
      <c r="PV147" s="4"/>
      <c r="PW147" s="4"/>
      <c r="PX147" s="4"/>
      <c r="PY147" s="4"/>
      <c r="PZ147" s="4"/>
      <c r="QA147" s="4"/>
      <c r="QB147" s="4"/>
      <c r="QC147" s="4"/>
      <c r="QD147" s="4"/>
      <c r="QE147" s="4"/>
      <c r="QF147" s="4"/>
      <c r="QG147" s="4"/>
      <c r="QH147" s="4"/>
      <c r="QI147" s="4"/>
      <c r="QJ147" s="4"/>
      <c r="QK147" s="4"/>
      <c r="QL147" s="4"/>
      <c r="QM147" s="4"/>
      <c r="QN147" s="4"/>
      <c r="QO147" s="4"/>
      <c r="QP147" s="4"/>
      <c r="QQ147" s="4"/>
      <c r="QR147" s="4"/>
      <c r="QS147" s="4"/>
      <c r="QT147" s="4"/>
      <c r="QU147" s="4"/>
      <c r="QV147" s="4"/>
      <c r="QW147" s="4"/>
      <c r="QX147" s="4"/>
      <c r="QY147" s="4"/>
      <c r="QZ147" s="4"/>
      <c r="RA147" s="4"/>
      <c r="RB147" s="4"/>
      <c r="RC147" s="4"/>
      <c r="RD147" s="4"/>
      <c r="RE147" s="4"/>
      <c r="RF147" s="4"/>
      <c r="RG147" s="4"/>
      <c r="RH147" s="4"/>
      <c r="RI147" s="4"/>
      <c r="RJ147" s="4"/>
      <c r="RK147" s="4"/>
      <c r="RL147" s="4"/>
      <c r="RM147" s="4"/>
      <c r="RN147" s="4"/>
      <c r="RO147" s="4"/>
      <c r="RP147" s="4"/>
      <c r="RQ147" s="4"/>
      <c r="RR147" s="4"/>
      <c r="RS147" s="4"/>
      <c r="RT147" s="4"/>
      <c r="RU147" s="4"/>
      <c r="RV147" s="4"/>
      <c r="RW147" s="4"/>
      <c r="RX147" s="4"/>
      <c r="RY147" s="4"/>
      <c r="RZ147" s="4"/>
      <c r="SA147" s="4"/>
      <c r="SB147" s="4"/>
      <c r="SC147" s="4"/>
      <c r="SD147" s="4"/>
      <c r="SE147" s="4"/>
      <c r="SF147" s="4"/>
      <c r="SG147" s="4"/>
      <c r="SH147" s="4"/>
      <c r="SI147" s="4"/>
      <c r="SJ147" s="4"/>
      <c r="SK147" s="4"/>
      <c r="SL147" s="4"/>
      <c r="SM147" s="4"/>
      <c r="SN147" s="4"/>
      <c r="SO147" s="4"/>
      <c r="SP147" s="4"/>
      <c r="SQ147" s="4"/>
      <c r="SR147" s="4"/>
      <c r="SS147" s="4"/>
      <c r="ST147" s="4"/>
      <c r="SU147" s="4"/>
      <c r="SV147" s="4"/>
      <c r="SW147" s="4"/>
      <c r="SX147" s="4"/>
      <c r="SY147" s="4"/>
      <c r="SZ147" s="4"/>
      <c r="TA147" s="4"/>
      <c r="TB147" s="4"/>
      <c r="TC147" s="4"/>
      <c r="TD147" s="4"/>
      <c r="TE147" s="4"/>
      <c r="TF147" s="4"/>
      <c r="TG147" s="4"/>
      <c r="TH147" s="4"/>
      <c r="TI147" s="4"/>
      <c r="TJ147" s="4"/>
      <c r="TK147" s="4"/>
      <c r="TL147" s="4"/>
      <c r="TM147" s="4"/>
      <c r="TN147" s="4"/>
      <c r="TO147" s="4"/>
      <c r="TP147" s="4"/>
      <c r="TQ147" s="4"/>
      <c r="TR147" s="4"/>
      <c r="TS147" s="4"/>
      <c r="TT147" s="4"/>
      <c r="TU147" s="4"/>
      <c r="TV147" s="4"/>
      <c r="TW147" s="4"/>
      <c r="TX147" s="4"/>
      <c r="TY147" s="4"/>
      <c r="TZ147" s="4"/>
      <c r="UA147" s="4"/>
      <c r="UB147" s="4"/>
      <c r="UC147" s="4"/>
      <c r="UD147" s="4"/>
      <c r="UE147" s="4"/>
      <c r="UF147" s="4"/>
      <c r="UG147" s="4"/>
      <c r="UH147" s="4"/>
      <c r="UI147" s="4"/>
      <c r="UJ147" s="4"/>
      <c r="UK147" s="4"/>
      <c r="UL147" s="4"/>
      <c r="UM147" s="4"/>
      <c r="UN147" s="4"/>
      <c r="UO147" s="4"/>
      <c r="UP147" s="4"/>
      <c r="UQ147" s="4"/>
      <c r="UR147" s="4"/>
      <c r="US147" s="4"/>
      <c r="UT147" s="4"/>
      <c r="UU147" s="4"/>
      <c r="UV147" s="4"/>
      <c r="UW147" s="4"/>
      <c r="UX147" s="4"/>
      <c r="UY147" s="4"/>
      <c r="UZ147" s="4"/>
      <c r="VA147" s="4"/>
      <c r="VB147" s="4"/>
      <c r="VC147" s="4"/>
      <c r="VD147" s="4"/>
      <c r="VE147" s="4"/>
      <c r="VF147" s="4"/>
      <c r="VG147" s="4"/>
      <c r="VH147" s="4"/>
      <c r="VI147" s="4"/>
      <c r="VJ147" s="4"/>
      <c r="VK147" s="4"/>
      <c r="VL147" s="4"/>
      <c r="VM147" s="4"/>
      <c r="VN147" s="4"/>
      <c r="VO147" s="4"/>
      <c r="VP147" s="4"/>
      <c r="VQ147" s="4"/>
      <c r="VR147" s="4"/>
      <c r="VS147" s="4"/>
      <c r="VT147" s="4"/>
      <c r="VU147" s="4"/>
      <c r="VV147" s="4"/>
      <c r="VW147" s="4"/>
      <c r="VX147" s="4"/>
      <c r="VY147" s="4"/>
      <c r="VZ147" s="4"/>
      <c r="WA147" s="4"/>
      <c r="WB147" s="4"/>
      <c r="WC147" s="4"/>
      <c r="WD147" s="4"/>
      <c r="WE147" s="4"/>
      <c r="WF147" s="4"/>
      <c r="WG147" s="4"/>
      <c r="WH147" s="4"/>
      <c r="WI147" s="4"/>
      <c r="WJ147" s="4"/>
      <c r="WK147" s="4"/>
      <c r="WL147" s="4"/>
      <c r="WM147" s="4"/>
      <c r="WN147" s="4"/>
      <c r="WO147" s="4"/>
      <c r="WP147" s="4"/>
      <c r="WQ147" s="4"/>
      <c r="WR147" s="4"/>
      <c r="WS147" s="4"/>
      <c r="WT147" s="4"/>
      <c r="WU147" s="4"/>
      <c r="WV147" s="4"/>
      <c r="WW147" s="4"/>
      <c r="WX147" s="4"/>
      <c r="WY147" s="4"/>
      <c r="WZ147" s="4"/>
      <c r="XA147" s="4"/>
      <c r="XB147" s="4"/>
      <c r="XC147" s="4"/>
      <c r="XD147" s="4"/>
      <c r="XE147" s="4"/>
      <c r="XF147" s="4"/>
      <c r="XG147" s="4"/>
      <c r="XH147" s="4"/>
      <c r="XI147" s="4"/>
      <c r="XJ147" s="4"/>
      <c r="XK147" s="4"/>
      <c r="XL147" s="4"/>
      <c r="XM147" s="4"/>
      <c r="XN147" s="4"/>
      <c r="XO147" s="4"/>
      <c r="XP147" s="4"/>
      <c r="XQ147" s="4"/>
      <c r="XR147" s="4"/>
      <c r="XS147" s="4"/>
      <c r="XT147" s="4"/>
      <c r="XU147" s="4"/>
      <c r="XV147" s="4"/>
      <c r="XW147" s="4"/>
      <c r="XX147" s="4"/>
      <c r="XY147" s="4"/>
      <c r="XZ147" s="4"/>
      <c r="YA147" s="4"/>
      <c r="YB147" s="4"/>
      <c r="YC147" s="4"/>
      <c r="YD147" s="4"/>
      <c r="YE147" s="4"/>
      <c r="YF147" s="4"/>
      <c r="YG147" s="4"/>
      <c r="YH147" s="4"/>
      <c r="YI147" s="4"/>
      <c r="YJ147" s="4"/>
      <c r="YK147" s="4"/>
      <c r="YL147" s="4"/>
      <c r="YM147" s="4"/>
      <c r="YN147" s="4"/>
      <c r="YO147" s="4"/>
      <c r="YP147" s="4"/>
      <c r="YQ147" s="4"/>
      <c r="YR147" s="4"/>
      <c r="YS147" s="4"/>
      <c r="YT147" s="4"/>
      <c r="YU147" s="4"/>
      <c r="YV147" s="4"/>
      <c r="YW147" s="4"/>
      <c r="YX147" s="4"/>
      <c r="YY147" s="4"/>
      <c r="YZ147" s="4"/>
      <c r="ZA147" s="4"/>
      <c r="ZB147" s="4"/>
      <c r="ZC147" s="4"/>
      <c r="ZD147" s="4"/>
      <c r="ZE147" s="4"/>
      <c r="ZF147" s="4"/>
      <c r="ZG147" s="4"/>
      <c r="ZH147" s="4"/>
      <c r="ZI147" s="4"/>
      <c r="ZJ147" s="4"/>
      <c r="ZK147" s="4"/>
      <c r="ZL147" s="4"/>
      <c r="ZM147" s="4"/>
      <c r="ZN147" s="4"/>
      <c r="ZO147" s="4"/>
      <c r="ZP147" s="4"/>
      <c r="ZQ147" s="4"/>
      <c r="ZR147" s="4"/>
      <c r="ZS147" s="4"/>
      <c r="ZT147" s="4"/>
      <c r="ZU147" s="4"/>
      <c r="ZV147" s="4"/>
      <c r="ZW147" s="4"/>
      <c r="ZX147" s="4"/>
      <c r="ZY147" s="4"/>
      <c r="ZZ147" s="4"/>
      <c r="AAA147" s="4"/>
      <c r="AAB147" s="4"/>
      <c r="AAC147" s="4"/>
      <c r="AAD147" s="4"/>
      <c r="AAE147" s="4"/>
      <c r="AAF147" s="4"/>
      <c r="AAG147" s="4"/>
      <c r="AAH147" s="4"/>
      <c r="AAI147" s="4"/>
      <c r="AAJ147" s="4"/>
      <c r="AAK147" s="4"/>
      <c r="AAL147" s="4"/>
      <c r="AAM147" s="4"/>
      <c r="AAN147" s="4"/>
      <c r="AAO147" s="4"/>
      <c r="AAP147" s="4"/>
      <c r="AAQ147" s="4"/>
      <c r="AAR147" s="4"/>
      <c r="AAS147" s="4"/>
      <c r="AAT147" s="4"/>
      <c r="AAU147" s="4"/>
      <c r="AAV147" s="4"/>
      <c r="AAW147" s="4"/>
      <c r="AAX147" s="4"/>
      <c r="AAY147" s="4"/>
      <c r="AAZ147" s="4"/>
      <c r="ABA147" s="4"/>
      <c r="ABB147" s="4"/>
      <c r="ABC147" s="4"/>
      <c r="ABD147" s="4"/>
      <c r="ABE147" s="4"/>
      <c r="ABF147" s="4"/>
      <c r="ABG147" s="4"/>
      <c r="ABH147" s="4"/>
      <c r="ABI147" s="4"/>
      <c r="ABJ147" s="4"/>
      <c r="ABK147" s="4"/>
      <c r="ABL147" s="4"/>
      <c r="ABM147" s="4"/>
      <c r="ABN147" s="4"/>
      <c r="ABO147" s="4"/>
      <c r="ABP147" s="4"/>
      <c r="ABQ147" s="4"/>
      <c r="ABR147" s="4"/>
      <c r="ABS147" s="4"/>
      <c r="ABT147" s="4"/>
      <c r="ABU147" s="4"/>
    </row>
    <row r="148" spans="1:749" s="13" customFormat="1" ht="15" customHeight="1" x14ac:dyDescent="0.2">
      <c r="A148" s="20" t="s">
        <v>690</v>
      </c>
      <c r="B148" s="21" t="s">
        <v>661</v>
      </c>
      <c r="C148" s="24" t="s">
        <v>64</v>
      </c>
      <c r="D148" s="21" t="s">
        <v>121</v>
      </c>
      <c r="E148" s="158">
        <f>IF($F$13&gt;0,1,0)</f>
        <v>0</v>
      </c>
      <c r="F148" s="194" t="s">
        <v>524</v>
      </c>
      <c r="G148" s="194">
        <v>15</v>
      </c>
      <c r="H148" s="162">
        <f>_xlfn.CEILING.MATH(G148*E148)</f>
        <v>0</v>
      </c>
      <c r="I148" s="97"/>
      <c r="J148" s="312"/>
      <c r="K148" s="14"/>
      <c r="L148" s="318"/>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c r="GK148" s="4"/>
      <c r="GL148" s="4"/>
      <c r="GM148" s="4"/>
      <c r="GN148" s="4"/>
      <c r="GO148" s="4"/>
      <c r="GP148" s="4"/>
      <c r="GQ148" s="4"/>
      <c r="GR148" s="4"/>
      <c r="GS148" s="4"/>
      <c r="GT148" s="4"/>
      <c r="GU148" s="4"/>
      <c r="GV148" s="4"/>
      <c r="GW148" s="4"/>
      <c r="GX148" s="4"/>
      <c r="GY148" s="4"/>
      <c r="GZ148" s="4"/>
      <c r="HA148" s="4"/>
      <c r="HB148" s="4"/>
      <c r="HC148" s="4"/>
      <c r="HD148" s="4"/>
      <c r="HE148" s="4"/>
      <c r="HF148" s="4"/>
      <c r="HG148" s="4"/>
      <c r="HH148" s="4"/>
      <c r="HI148" s="4"/>
      <c r="HJ148" s="4"/>
      <c r="HK148" s="4"/>
      <c r="HL148" s="4"/>
      <c r="HM148" s="4"/>
      <c r="HN148" s="4"/>
      <c r="HO148" s="4"/>
      <c r="HP148" s="4"/>
      <c r="HQ148" s="4"/>
      <c r="HR148" s="4"/>
      <c r="HS148" s="4"/>
      <c r="HT148" s="4"/>
      <c r="HU148" s="4"/>
      <c r="HV148" s="4"/>
      <c r="HW148" s="4"/>
      <c r="HX148" s="4"/>
      <c r="HY148" s="4"/>
      <c r="HZ148" s="4"/>
      <c r="IA148" s="4"/>
      <c r="IB148" s="4"/>
      <c r="IC148" s="4"/>
      <c r="ID148" s="4"/>
      <c r="IE148" s="4"/>
      <c r="IF148" s="4"/>
      <c r="IG148" s="4"/>
      <c r="IH148" s="4"/>
      <c r="II148" s="4"/>
      <c r="IJ148" s="4"/>
      <c r="IK148" s="4"/>
      <c r="IL148" s="4"/>
      <c r="IM148" s="4"/>
      <c r="IN148" s="4"/>
      <c r="IO148" s="4"/>
      <c r="IP148" s="4"/>
      <c r="IQ148" s="4"/>
      <c r="IR148" s="4"/>
      <c r="IS148" s="4"/>
      <c r="IT148" s="4"/>
      <c r="IU148" s="4"/>
      <c r="IV148" s="4"/>
      <c r="IW148" s="4"/>
      <c r="IX148" s="4"/>
      <c r="IY148" s="4"/>
      <c r="IZ148" s="4"/>
      <c r="JA148" s="4"/>
      <c r="JB148" s="4"/>
      <c r="JC148" s="4"/>
      <c r="JD148" s="4"/>
      <c r="JE148" s="4"/>
      <c r="JF148" s="4"/>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c r="KN148" s="4"/>
      <c r="KO148" s="4"/>
      <c r="KP148" s="4"/>
      <c r="KQ148" s="4"/>
      <c r="KR148" s="4"/>
      <c r="KS148" s="4"/>
      <c r="KT148" s="4"/>
      <c r="KU148" s="4"/>
      <c r="KV148" s="4"/>
      <c r="KW148" s="4"/>
      <c r="KX148" s="4"/>
      <c r="KY148" s="4"/>
      <c r="KZ148" s="4"/>
      <c r="LA148" s="4"/>
      <c r="LB148" s="4"/>
      <c r="LC148" s="4"/>
      <c r="LD148" s="4"/>
      <c r="LE148" s="4"/>
      <c r="LF148" s="4"/>
      <c r="LG148" s="4"/>
      <c r="LH148" s="4"/>
      <c r="LI148" s="4"/>
      <c r="LJ148" s="4"/>
      <c r="LK148" s="4"/>
      <c r="LL148" s="4"/>
      <c r="LM148" s="4"/>
      <c r="LN148" s="4"/>
      <c r="LO148" s="4"/>
      <c r="LP148" s="4"/>
      <c r="LQ148" s="4"/>
      <c r="LR148" s="4"/>
      <c r="LS148" s="4"/>
      <c r="LT148" s="4"/>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c r="NB148" s="4"/>
      <c r="NC148" s="4"/>
      <c r="ND148" s="4"/>
      <c r="NE148" s="4"/>
      <c r="NF148" s="4"/>
      <c r="NG148" s="4"/>
      <c r="NH148" s="4"/>
      <c r="NI148" s="4"/>
      <c r="NJ148" s="4"/>
      <c r="NK148" s="4"/>
      <c r="NL148" s="4"/>
      <c r="NM148" s="4"/>
      <c r="NN148" s="4"/>
      <c r="NO148" s="4"/>
      <c r="NP148" s="4"/>
      <c r="NQ148" s="4"/>
      <c r="NR148" s="4"/>
      <c r="NS148" s="4"/>
      <c r="NT148" s="4"/>
      <c r="NU148" s="4"/>
      <c r="NV148" s="4"/>
      <c r="NW148" s="4"/>
      <c r="NX148" s="4"/>
      <c r="NY148" s="4"/>
      <c r="NZ148" s="4"/>
      <c r="OA148" s="4"/>
      <c r="OB148" s="4"/>
      <c r="OC148" s="4"/>
      <c r="OD148" s="4"/>
      <c r="OE148" s="4"/>
      <c r="OF148" s="4"/>
      <c r="OG148" s="4"/>
      <c r="OH148" s="4"/>
      <c r="OI148" s="4"/>
      <c r="OJ148" s="4"/>
      <c r="OK148" s="4"/>
      <c r="OL148" s="4"/>
      <c r="OM148" s="4"/>
      <c r="ON148" s="4"/>
      <c r="OO148" s="4"/>
      <c r="OP148" s="4"/>
      <c r="OQ148" s="4"/>
      <c r="OR148" s="4"/>
      <c r="OS148" s="4"/>
      <c r="OT148" s="4"/>
      <c r="OU148" s="4"/>
      <c r="OV148" s="4"/>
      <c r="OW148" s="4"/>
      <c r="OX148" s="4"/>
      <c r="OY148" s="4"/>
      <c r="OZ148" s="4"/>
      <c r="PA148" s="4"/>
      <c r="PB148" s="4"/>
      <c r="PC148" s="4"/>
      <c r="PD148" s="4"/>
      <c r="PE148" s="4"/>
      <c r="PF148" s="4"/>
      <c r="PG148" s="4"/>
      <c r="PH148" s="4"/>
      <c r="PI148" s="4"/>
      <c r="PJ148" s="4"/>
      <c r="PK148" s="4"/>
      <c r="PL148" s="4"/>
      <c r="PM148" s="4"/>
      <c r="PN148" s="4"/>
      <c r="PO148" s="4"/>
      <c r="PP148" s="4"/>
      <c r="PQ148" s="4"/>
      <c r="PR148" s="4"/>
      <c r="PS148" s="4"/>
      <c r="PT148" s="4"/>
      <c r="PU148" s="4"/>
      <c r="PV148" s="4"/>
      <c r="PW148" s="4"/>
      <c r="PX148" s="4"/>
      <c r="PY148" s="4"/>
      <c r="PZ148" s="4"/>
      <c r="QA148" s="4"/>
      <c r="QB148" s="4"/>
      <c r="QC148" s="4"/>
      <c r="QD148" s="4"/>
      <c r="QE148" s="4"/>
      <c r="QF148" s="4"/>
      <c r="QG148" s="4"/>
      <c r="QH148" s="4"/>
      <c r="QI148" s="4"/>
      <c r="QJ148" s="4"/>
      <c r="QK148" s="4"/>
      <c r="QL148" s="4"/>
      <c r="QM148" s="4"/>
      <c r="QN148" s="4"/>
      <c r="QO148" s="4"/>
      <c r="QP148" s="4"/>
      <c r="QQ148" s="4"/>
      <c r="QR148" s="4"/>
      <c r="QS148" s="4"/>
      <c r="QT148" s="4"/>
      <c r="QU148" s="4"/>
      <c r="QV148" s="4"/>
      <c r="QW148" s="4"/>
      <c r="QX148" s="4"/>
      <c r="QY148" s="4"/>
      <c r="QZ148" s="4"/>
      <c r="RA148" s="4"/>
      <c r="RB148" s="4"/>
      <c r="RC148" s="4"/>
      <c r="RD148" s="4"/>
      <c r="RE148" s="4"/>
      <c r="RF148" s="4"/>
      <c r="RG148" s="4"/>
      <c r="RH148" s="4"/>
      <c r="RI148" s="4"/>
      <c r="RJ148" s="4"/>
      <c r="RK148" s="4"/>
      <c r="RL148" s="4"/>
      <c r="RM148" s="4"/>
      <c r="RN148" s="4"/>
      <c r="RO148" s="4"/>
      <c r="RP148" s="4"/>
      <c r="RQ148" s="4"/>
      <c r="RR148" s="4"/>
      <c r="RS148" s="4"/>
      <c r="RT148" s="4"/>
      <c r="RU148" s="4"/>
      <c r="RV148" s="4"/>
      <c r="RW148" s="4"/>
      <c r="RX148" s="4"/>
      <c r="RY148" s="4"/>
      <c r="RZ148" s="4"/>
      <c r="SA148" s="4"/>
      <c r="SB148" s="4"/>
      <c r="SC148" s="4"/>
      <c r="SD148" s="4"/>
      <c r="SE148" s="4"/>
      <c r="SF148" s="4"/>
      <c r="SG148" s="4"/>
      <c r="SH148" s="4"/>
      <c r="SI148" s="4"/>
      <c r="SJ148" s="4"/>
      <c r="SK148" s="4"/>
      <c r="SL148" s="4"/>
      <c r="SM148" s="4"/>
      <c r="SN148" s="4"/>
      <c r="SO148" s="4"/>
      <c r="SP148" s="4"/>
      <c r="SQ148" s="4"/>
      <c r="SR148" s="4"/>
      <c r="SS148" s="4"/>
      <c r="ST148" s="4"/>
      <c r="SU148" s="4"/>
      <c r="SV148" s="4"/>
      <c r="SW148" s="4"/>
      <c r="SX148" s="4"/>
      <c r="SY148" s="4"/>
      <c r="SZ148" s="4"/>
      <c r="TA148" s="4"/>
      <c r="TB148" s="4"/>
      <c r="TC148" s="4"/>
      <c r="TD148" s="4"/>
      <c r="TE148" s="4"/>
      <c r="TF148" s="4"/>
      <c r="TG148" s="4"/>
      <c r="TH148" s="4"/>
      <c r="TI148" s="4"/>
      <c r="TJ148" s="4"/>
      <c r="TK148" s="4"/>
      <c r="TL148" s="4"/>
      <c r="TM148" s="4"/>
      <c r="TN148" s="4"/>
      <c r="TO148" s="4"/>
      <c r="TP148" s="4"/>
      <c r="TQ148" s="4"/>
      <c r="TR148" s="4"/>
      <c r="TS148" s="4"/>
      <c r="TT148" s="4"/>
      <c r="TU148" s="4"/>
      <c r="TV148" s="4"/>
      <c r="TW148" s="4"/>
      <c r="TX148" s="4"/>
      <c r="TY148" s="4"/>
      <c r="TZ148" s="4"/>
      <c r="UA148" s="4"/>
      <c r="UB148" s="4"/>
      <c r="UC148" s="4"/>
      <c r="UD148" s="4"/>
      <c r="UE148" s="4"/>
      <c r="UF148" s="4"/>
      <c r="UG148" s="4"/>
      <c r="UH148" s="4"/>
      <c r="UI148" s="4"/>
      <c r="UJ148" s="4"/>
      <c r="UK148" s="4"/>
      <c r="UL148" s="4"/>
      <c r="UM148" s="4"/>
      <c r="UN148" s="4"/>
      <c r="UO148" s="4"/>
      <c r="UP148" s="4"/>
      <c r="UQ148" s="4"/>
      <c r="UR148" s="4"/>
      <c r="US148" s="4"/>
      <c r="UT148" s="4"/>
      <c r="UU148" s="4"/>
      <c r="UV148" s="4"/>
      <c r="UW148" s="4"/>
      <c r="UX148" s="4"/>
      <c r="UY148" s="4"/>
      <c r="UZ148" s="4"/>
      <c r="VA148" s="4"/>
      <c r="VB148" s="4"/>
      <c r="VC148" s="4"/>
      <c r="VD148" s="4"/>
      <c r="VE148" s="4"/>
      <c r="VF148" s="4"/>
      <c r="VG148" s="4"/>
      <c r="VH148" s="4"/>
      <c r="VI148" s="4"/>
      <c r="VJ148" s="4"/>
      <c r="VK148" s="4"/>
      <c r="VL148" s="4"/>
      <c r="VM148" s="4"/>
      <c r="VN148" s="4"/>
      <c r="VO148" s="4"/>
      <c r="VP148" s="4"/>
      <c r="VQ148" s="4"/>
      <c r="VR148" s="4"/>
      <c r="VS148" s="4"/>
      <c r="VT148" s="4"/>
      <c r="VU148" s="4"/>
      <c r="VV148" s="4"/>
      <c r="VW148" s="4"/>
      <c r="VX148" s="4"/>
      <c r="VY148" s="4"/>
      <c r="VZ148" s="4"/>
      <c r="WA148" s="4"/>
      <c r="WB148" s="4"/>
      <c r="WC148" s="4"/>
      <c r="WD148" s="4"/>
      <c r="WE148" s="4"/>
      <c r="WF148" s="4"/>
      <c r="WG148" s="4"/>
      <c r="WH148" s="4"/>
      <c r="WI148" s="4"/>
      <c r="WJ148" s="4"/>
      <c r="WK148" s="4"/>
      <c r="WL148" s="4"/>
      <c r="WM148" s="4"/>
      <c r="WN148" s="4"/>
      <c r="WO148" s="4"/>
      <c r="WP148" s="4"/>
      <c r="WQ148" s="4"/>
      <c r="WR148" s="4"/>
      <c r="WS148" s="4"/>
      <c r="WT148" s="4"/>
      <c r="WU148" s="4"/>
      <c r="WV148" s="4"/>
      <c r="WW148" s="4"/>
      <c r="WX148" s="4"/>
      <c r="WY148" s="4"/>
      <c r="WZ148" s="4"/>
      <c r="XA148" s="4"/>
      <c r="XB148" s="4"/>
      <c r="XC148" s="4"/>
      <c r="XD148" s="4"/>
      <c r="XE148" s="4"/>
      <c r="XF148" s="4"/>
      <c r="XG148" s="4"/>
      <c r="XH148" s="4"/>
      <c r="XI148" s="4"/>
      <c r="XJ148" s="4"/>
      <c r="XK148" s="4"/>
      <c r="XL148" s="4"/>
      <c r="XM148" s="4"/>
      <c r="XN148" s="4"/>
      <c r="XO148" s="4"/>
      <c r="XP148" s="4"/>
      <c r="XQ148" s="4"/>
      <c r="XR148" s="4"/>
      <c r="XS148" s="4"/>
      <c r="XT148" s="4"/>
      <c r="XU148" s="4"/>
      <c r="XV148" s="4"/>
      <c r="XW148" s="4"/>
      <c r="XX148" s="4"/>
      <c r="XY148" s="4"/>
      <c r="XZ148" s="4"/>
      <c r="YA148" s="4"/>
      <c r="YB148" s="4"/>
      <c r="YC148" s="4"/>
      <c r="YD148" s="4"/>
      <c r="YE148" s="4"/>
      <c r="YF148" s="4"/>
      <c r="YG148" s="4"/>
      <c r="YH148" s="4"/>
      <c r="YI148" s="4"/>
      <c r="YJ148" s="4"/>
      <c r="YK148" s="4"/>
      <c r="YL148" s="4"/>
      <c r="YM148" s="4"/>
      <c r="YN148" s="4"/>
      <c r="YO148" s="4"/>
      <c r="YP148" s="4"/>
      <c r="YQ148" s="4"/>
      <c r="YR148" s="4"/>
      <c r="YS148" s="4"/>
      <c r="YT148" s="4"/>
      <c r="YU148" s="4"/>
      <c r="YV148" s="4"/>
      <c r="YW148" s="4"/>
      <c r="YX148" s="4"/>
      <c r="YY148" s="4"/>
      <c r="YZ148" s="4"/>
      <c r="ZA148" s="4"/>
      <c r="ZB148" s="4"/>
      <c r="ZC148" s="4"/>
      <c r="ZD148" s="4"/>
      <c r="ZE148" s="4"/>
      <c r="ZF148" s="4"/>
      <c r="ZG148" s="4"/>
      <c r="ZH148" s="4"/>
      <c r="ZI148" s="4"/>
      <c r="ZJ148" s="4"/>
      <c r="ZK148" s="4"/>
      <c r="ZL148" s="4"/>
      <c r="ZM148" s="4"/>
      <c r="ZN148" s="4"/>
      <c r="ZO148" s="4"/>
      <c r="ZP148" s="4"/>
      <c r="ZQ148" s="4"/>
      <c r="ZR148" s="4"/>
      <c r="ZS148" s="4"/>
      <c r="ZT148" s="4"/>
      <c r="ZU148" s="4"/>
      <c r="ZV148" s="4"/>
      <c r="ZW148" s="4"/>
      <c r="ZX148" s="4"/>
      <c r="ZY148" s="4"/>
      <c r="ZZ148" s="4"/>
      <c r="AAA148" s="4"/>
      <c r="AAB148" s="4"/>
      <c r="AAC148" s="4"/>
      <c r="AAD148" s="4"/>
      <c r="AAE148" s="4"/>
      <c r="AAF148" s="4"/>
      <c r="AAG148" s="4"/>
      <c r="AAH148" s="4"/>
      <c r="AAI148" s="4"/>
      <c r="AAJ148" s="4"/>
      <c r="AAK148" s="4"/>
      <c r="AAL148" s="4"/>
      <c r="AAM148" s="4"/>
      <c r="AAN148" s="4"/>
      <c r="AAO148" s="4"/>
      <c r="AAP148" s="4"/>
      <c r="AAQ148" s="4"/>
      <c r="AAR148" s="4"/>
      <c r="AAS148" s="4"/>
      <c r="AAT148" s="4"/>
      <c r="AAU148" s="4"/>
      <c r="AAV148" s="4"/>
      <c r="AAW148" s="4"/>
      <c r="AAX148" s="4"/>
      <c r="AAY148" s="4"/>
      <c r="AAZ148" s="4"/>
      <c r="ABA148" s="4"/>
      <c r="ABB148" s="4"/>
      <c r="ABC148" s="4"/>
      <c r="ABD148" s="4"/>
      <c r="ABE148" s="4"/>
      <c r="ABF148" s="4"/>
      <c r="ABG148" s="4"/>
      <c r="ABH148" s="4"/>
      <c r="ABI148" s="4"/>
      <c r="ABJ148" s="4"/>
      <c r="ABK148" s="4"/>
      <c r="ABL148" s="4"/>
      <c r="ABM148" s="4"/>
      <c r="ABN148" s="4"/>
      <c r="ABO148" s="4"/>
      <c r="ABP148" s="4"/>
      <c r="ABQ148" s="4"/>
      <c r="ABR148" s="4"/>
      <c r="ABS148" s="4"/>
      <c r="ABT148" s="4"/>
      <c r="ABU148" s="4"/>
    </row>
    <row r="149" spans="1:749" s="13" customFormat="1" ht="15" customHeight="1" x14ac:dyDescent="0.2">
      <c r="A149" s="20" t="s">
        <v>725</v>
      </c>
      <c r="B149" s="21" t="s">
        <v>77</v>
      </c>
      <c r="C149" s="24" t="s">
        <v>64</v>
      </c>
      <c r="D149" s="21" t="s">
        <v>121</v>
      </c>
      <c r="E149" s="158">
        <f>IF($F$13&gt;0,1,0)</f>
        <v>0</v>
      </c>
      <c r="F149" s="194" t="s">
        <v>524</v>
      </c>
      <c r="G149" s="194">
        <v>8</v>
      </c>
      <c r="H149" s="162">
        <f>_xlfn.CEILING.MATH(G149*E149)</f>
        <v>0</v>
      </c>
      <c r="I149" s="97"/>
      <c r="J149" s="312"/>
      <c r="K149" s="14"/>
      <c r="L149" s="318"/>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c r="GK149" s="4"/>
      <c r="GL149" s="4"/>
      <c r="GM149" s="4"/>
      <c r="GN149" s="4"/>
      <c r="GO149" s="4"/>
      <c r="GP149" s="4"/>
      <c r="GQ149" s="4"/>
      <c r="GR149" s="4"/>
      <c r="GS149" s="4"/>
      <c r="GT149" s="4"/>
      <c r="GU149" s="4"/>
      <c r="GV149" s="4"/>
      <c r="GW149" s="4"/>
      <c r="GX149" s="4"/>
      <c r="GY149" s="4"/>
      <c r="GZ149" s="4"/>
      <c r="HA149" s="4"/>
      <c r="HB149" s="4"/>
      <c r="HC149" s="4"/>
      <c r="HD149" s="4"/>
      <c r="HE149" s="4"/>
      <c r="HF149" s="4"/>
      <c r="HG149" s="4"/>
      <c r="HH149" s="4"/>
      <c r="HI149" s="4"/>
      <c r="HJ149" s="4"/>
      <c r="HK149" s="4"/>
      <c r="HL149" s="4"/>
      <c r="HM149" s="4"/>
      <c r="HN149" s="4"/>
      <c r="HO149" s="4"/>
      <c r="HP149" s="4"/>
      <c r="HQ149" s="4"/>
      <c r="HR149" s="4"/>
      <c r="HS149" s="4"/>
      <c r="HT149" s="4"/>
      <c r="HU149" s="4"/>
      <c r="HV149" s="4"/>
      <c r="HW149" s="4"/>
      <c r="HX149" s="4"/>
      <c r="HY149" s="4"/>
      <c r="HZ149" s="4"/>
      <c r="IA149" s="4"/>
      <c r="IB149" s="4"/>
      <c r="IC149" s="4"/>
      <c r="ID149" s="4"/>
      <c r="IE149" s="4"/>
      <c r="IF149" s="4"/>
      <c r="IG149" s="4"/>
      <c r="IH149" s="4"/>
      <c r="II149" s="4"/>
      <c r="IJ149" s="4"/>
      <c r="IK149" s="4"/>
      <c r="IL149" s="4"/>
      <c r="IM149" s="4"/>
      <c r="IN149" s="4"/>
      <c r="IO149" s="4"/>
      <c r="IP149" s="4"/>
      <c r="IQ149" s="4"/>
      <c r="IR149" s="4"/>
      <c r="IS149" s="4"/>
      <c r="IT149" s="4"/>
      <c r="IU149" s="4"/>
      <c r="IV149" s="4"/>
      <c r="IW149" s="4"/>
      <c r="IX149" s="4"/>
      <c r="IY149" s="4"/>
      <c r="IZ149" s="4"/>
      <c r="JA149" s="4"/>
      <c r="JB149" s="4"/>
      <c r="JC149" s="4"/>
      <c r="JD149" s="4"/>
      <c r="JE149" s="4"/>
      <c r="JF149" s="4"/>
      <c r="JG149" s="4"/>
      <c r="JH149" s="4"/>
      <c r="JI149" s="4"/>
      <c r="JJ149" s="4"/>
      <c r="JK149" s="4"/>
      <c r="JL149" s="4"/>
      <c r="JM149" s="4"/>
      <c r="JN149" s="4"/>
      <c r="JO149" s="4"/>
      <c r="JP149" s="4"/>
      <c r="JQ149" s="4"/>
      <c r="JR149" s="4"/>
      <c r="JS149" s="4"/>
      <c r="JT149" s="4"/>
      <c r="JU149" s="4"/>
      <c r="JV149" s="4"/>
      <c r="JW149" s="4"/>
      <c r="JX149" s="4"/>
      <c r="JY149" s="4"/>
      <c r="JZ149" s="4"/>
      <c r="KA149" s="4"/>
      <c r="KB149" s="4"/>
      <c r="KC149" s="4"/>
      <c r="KD149" s="4"/>
      <c r="KE149" s="4"/>
      <c r="KF149" s="4"/>
      <c r="KG149" s="4"/>
      <c r="KH149" s="4"/>
      <c r="KI149" s="4"/>
      <c r="KJ149" s="4"/>
      <c r="KK149" s="4"/>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c r="LT149" s="4"/>
      <c r="LU149" s="4"/>
      <c r="LV149" s="4"/>
      <c r="LW149" s="4"/>
      <c r="LX149" s="4"/>
      <c r="LY149" s="4"/>
      <c r="LZ149" s="4"/>
      <c r="MA149" s="4"/>
      <c r="MB149" s="4"/>
      <c r="MC149" s="4"/>
      <c r="MD149" s="4"/>
      <c r="ME149" s="4"/>
      <c r="MF149" s="4"/>
      <c r="MG149" s="4"/>
      <c r="MH149" s="4"/>
      <c r="MI149" s="4"/>
      <c r="MJ149" s="4"/>
      <c r="MK149" s="4"/>
      <c r="ML149" s="4"/>
      <c r="MM149" s="4"/>
      <c r="MN149" s="4"/>
      <c r="MO149" s="4"/>
      <c r="MP149" s="4"/>
      <c r="MQ149" s="4"/>
      <c r="MR149" s="4"/>
      <c r="MS149" s="4"/>
      <c r="MT149" s="4"/>
      <c r="MU149" s="4"/>
      <c r="MV149" s="4"/>
      <c r="MW149" s="4"/>
      <c r="MX149" s="4"/>
      <c r="MY149" s="4"/>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c r="OH149" s="4"/>
      <c r="OI149" s="4"/>
      <c r="OJ149" s="4"/>
      <c r="OK149" s="4"/>
      <c r="OL149" s="4"/>
      <c r="OM149" s="4"/>
      <c r="ON149" s="4"/>
      <c r="OO149" s="4"/>
      <c r="OP149" s="4"/>
      <c r="OQ149" s="4"/>
      <c r="OR149" s="4"/>
      <c r="OS149" s="4"/>
      <c r="OT149" s="4"/>
      <c r="OU149" s="4"/>
      <c r="OV149" s="4"/>
      <c r="OW149" s="4"/>
      <c r="OX149" s="4"/>
      <c r="OY149" s="4"/>
      <c r="OZ149" s="4"/>
      <c r="PA149" s="4"/>
      <c r="PB149" s="4"/>
      <c r="PC149" s="4"/>
      <c r="PD149" s="4"/>
      <c r="PE149" s="4"/>
      <c r="PF149" s="4"/>
      <c r="PG149" s="4"/>
      <c r="PH149" s="4"/>
      <c r="PI149" s="4"/>
      <c r="PJ149" s="4"/>
      <c r="PK149" s="4"/>
      <c r="PL149" s="4"/>
      <c r="PM149" s="4"/>
      <c r="PN149" s="4"/>
      <c r="PO149" s="4"/>
      <c r="PP149" s="4"/>
      <c r="PQ149" s="4"/>
      <c r="PR149" s="4"/>
      <c r="PS149" s="4"/>
      <c r="PT149" s="4"/>
      <c r="PU149" s="4"/>
      <c r="PV149" s="4"/>
      <c r="PW149" s="4"/>
      <c r="PX149" s="4"/>
      <c r="PY149" s="4"/>
      <c r="PZ149" s="4"/>
      <c r="QA149" s="4"/>
      <c r="QB149" s="4"/>
      <c r="QC149" s="4"/>
      <c r="QD149" s="4"/>
      <c r="QE149" s="4"/>
      <c r="QF149" s="4"/>
      <c r="QG149" s="4"/>
      <c r="QH149" s="4"/>
      <c r="QI149" s="4"/>
      <c r="QJ149" s="4"/>
      <c r="QK149" s="4"/>
      <c r="QL149" s="4"/>
      <c r="QM149" s="4"/>
      <c r="QN149" s="4"/>
      <c r="QO149" s="4"/>
      <c r="QP149" s="4"/>
      <c r="QQ149" s="4"/>
      <c r="QR149" s="4"/>
      <c r="QS149" s="4"/>
      <c r="QT149" s="4"/>
      <c r="QU149" s="4"/>
      <c r="QV149" s="4"/>
      <c r="QW149" s="4"/>
      <c r="QX149" s="4"/>
      <c r="QY149" s="4"/>
      <c r="QZ149" s="4"/>
      <c r="RA149" s="4"/>
      <c r="RB149" s="4"/>
      <c r="RC149" s="4"/>
      <c r="RD149" s="4"/>
      <c r="RE149" s="4"/>
      <c r="RF149" s="4"/>
      <c r="RG149" s="4"/>
      <c r="RH149" s="4"/>
      <c r="RI149" s="4"/>
      <c r="RJ149" s="4"/>
      <c r="RK149" s="4"/>
      <c r="RL149" s="4"/>
      <c r="RM149" s="4"/>
      <c r="RN149" s="4"/>
      <c r="RO149" s="4"/>
      <c r="RP149" s="4"/>
      <c r="RQ149" s="4"/>
      <c r="RR149" s="4"/>
      <c r="RS149" s="4"/>
      <c r="RT149" s="4"/>
      <c r="RU149" s="4"/>
      <c r="RV149" s="4"/>
      <c r="RW149" s="4"/>
      <c r="RX149" s="4"/>
      <c r="RY149" s="4"/>
      <c r="RZ149" s="4"/>
      <c r="SA149" s="4"/>
      <c r="SB149" s="4"/>
      <c r="SC149" s="4"/>
      <c r="SD149" s="4"/>
      <c r="SE149" s="4"/>
      <c r="SF149" s="4"/>
      <c r="SG149" s="4"/>
      <c r="SH149" s="4"/>
      <c r="SI149" s="4"/>
      <c r="SJ149" s="4"/>
      <c r="SK149" s="4"/>
      <c r="SL149" s="4"/>
      <c r="SM149" s="4"/>
      <c r="SN149" s="4"/>
      <c r="SO149" s="4"/>
      <c r="SP149" s="4"/>
      <c r="SQ149" s="4"/>
      <c r="SR149" s="4"/>
      <c r="SS149" s="4"/>
      <c r="ST149" s="4"/>
      <c r="SU149" s="4"/>
      <c r="SV149" s="4"/>
      <c r="SW149" s="4"/>
      <c r="SX149" s="4"/>
      <c r="SY149" s="4"/>
      <c r="SZ149" s="4"/>
      <c r="TA149" s="4"/>
      <c r="TB149" s="4"/>
      <c r="TC149" s="4"/>
      <c r="TD149" s="4"/>
      <c r="TE149" s="4"/>
      <c r="TF149" s="4"/>
      <c r="TG149" s="4"/>
      <c r="TH149" s="4"/>
      <c r="TI149" s="4"/>
      <c r="TJ149" s="4"/>
      <c r="TK149" s="4"/>
      <c r="TL149" s="4"/>
      <c r="TM149" s="4"/>
      <c r="TN149" s="4"/>
      <c r="TO149" s="4"/>
      <c r="TP149" s="4"/>
      <c r="TQ149" s="4"/>
      <c r="TR149" s="4"/>
      <c r="TS149" s="4"/>
      <c r="TT149" s="4"/>
      <c r="TU149" s="4"/>
      <c r="TV149" s="4"/>
      <c r="TW149" s="4"/>
      <c r="TX149" s="4"/>
      <c r="TY149" s="4"/>
      <c r="TZ149" s="4"/>
      <c r="UA149" s="4"/>
      <c r="UB149" s="4"/>
      <c r="UC149" s="4"/>
      <c r="UD149" s="4"/>
      <c r="UE149" s="4"/>
      <c r="UF149" s="4"/>
      <c r="UG149" s="4"/>
      <c r="UH149" s="4"/>
      <c r="UI149" s="4"/>
      <c r="UJ149" s="4"/>
      <c r="UK149" s="4"/>
      <c r="UL149" s="4"/>
      <c r="UM149" s="4"/>
      <c r="UN149" s="4"/>
      <c r="UO149" s="4"/>
      <c r="UP149" s="4"/>
      <c r="UQ149" s="4"/>
      <c r="UR149" s="4"/>
      <c r="US149" s="4"/>
      <c r="UT149" s="4"/>
      <c r="UU149" s="4"/>
      <c r="UV149" s="4"/>
      <c r="UW149" s="4"/>
      <c r="UX149" s="4"/>
      <c r="UY149" s="4"/>
      <c r="UZ149" s="4"/>
      <c r="VA149" s="4"/>
      <c r="VB149" s="4"/>
      <c r="VC149" s="4"/>
      <c r="VD149" s="4"/>
      <c r="VE149" s="4"/>
      <c r="VF149" s="4"/>
      <c r="VG149" s="4"/>
      <c r="VH149" s="4"/>
      <c r="VI149" s="4"/>
      <c r="VJ149" s="4"/>
      <c r="VK149" s="4"/>
      <c r="VL149" s="4"/>
      <c r="VM149" s="4"/>
      <c r="VN149" s="4"/>
      <c r="VO149" s="4"/>
      <c r="VP149" s="4"/>
      <c r="VQ149" s="4"/>
      <c r="VR149" s="4"/>
      <c r="VS149" s="4"/>
      <c r="VT149" s="4"/>
      <c r="VU149" s="4"/>
      <c r="VV149" s="4"/>
      <c r="VW149" s="4"/>
      <c r="VX149" s="4"/>
      <c r="VY149" s="4"/>
      <c r="VZ149" s="4"/>
      <c r="WA149" s="4"/>
      <c r="WB149" s="4"/>
      <c r="WC149" s="4"/>
      <c r="WD149" s="4"/>
      <c r="WE149" s="4"/>
      <c r="WF149" s="4"/>
      <c r="WG149" s="4"/>
      <c r="WH149" s="4"/>
      <c r="WI149" s="4"/>
      <c r="WJ149" s="4"/>
      <c r="WK149" s="4"/>
      <c r="WL149" s="4"/>
      <c r="WM149" s="4"/>
      <c r="WN149" s="4"/>
      <c r="WO149" s="4"/>
      <c r="WP149" s="4"/>
      <c r="WQ149" s="4"/>
      <c r="WR149" s="4"/>
      <c r="WS149" s="4"/>
      <c r="WT149" s="4"/>
      <c r="WU149" s="4"/>
      <c r="WV149" s="4"/>
      <c r="WW149" s="4"/>
      <c r="WX149" s="4"/>
      <c r="WY149" s="4"/>
      <c r="WZ149" s="4"/>
      <c r="XA149" s="4"/>
      <c r="XB149" s="4"/>
      <c r="XC149" s="4"/>
      <c r="XD149" s="4"/>
      <c r="XE149" s="4"/>
      <c r="XF149" s="4"/>
      <c r="XG149" s="4"/>
      <c r="XH149" s="4"/>
      <c r="XI149" s="4"/>
      <c r="XJ149" s="4"/>
      <c r="XK149" s="4"/>
      <c r="XL149" s="4"/>
      <c r="XM149" s="4"/>
      <c r="XN149" s="4"/>
      <c r="XO149" s="4"/>
      <c r="XP149" s="4"/>
      <c r="XQ149" s="4"/>
      <c r="XR149" s="4"/>
      <c r="XS149" s="4"/>
      <c r="XT149" s="4"/>
      <c r="XU149" s="4"/>
      <c r="XV149" s="4"/>
      <c r="XW149" s="4"/>
      <c r="XX149" s="4"/>
      <c r="XY149" s="4"/>
      <c r="XZ149" s="4"/>
      <c r="YA149" s="4"/>
      <c r="YB149" s="4"/>
      <c r="YC149" s="4"/>
      <c r="YD149" s="4"/>
      <c r="YE149" s="4"/>
      <c r="YF149" s="4"/>
      <c r="YG149" s="4"/>
      <c r="YH149" s="4"/>
      <c r="YI149" s="4"/>
      <c r="YJ149" s="4"/>
      <c r="YK149" s="4"/>
      <c r="YL149" s="4"/>
      <c r="YM149" s="4"/>
      <c r="YN149" s="4"/>
      <c r="YO149" s="4"/>
      <c r="YP149" s="4"/>
      <c r="YQ149" s="4"/>
      <c r="YR149" s="4"/>
      <c r="YS149" s="4"/>
      <c r="YT149" s="4"/>
      <c r="YU149" s="4"/>
      <c r="YV149" s="4"/>
      <c r="YW149" s="4"/>
      <c r="YX149" s="4"/>
      <c r="YY149" s="4"/>
      <c r="YZ149" s="4"/>
      <c r="ZA149" s="4"/>
      <c r="ZB149" s="4"/>
      <c r="ZC149" s="4"/>
      <c r="ZD149" s="4"/>
      <c r="ZE149" s="4"/>
      <c r="ZF149" s="4"/>
      <c r="ZG149" s="4"/>
      <c r="ZH149" s="4"/>
      <c r="ZI149" s="4"/>
      <c r="ZJ149" s="4"/>
      <c r="ZK149" s="4"/>
      <c r="ZL149" s="4"/>
      <c r="ZM149" s="4"/>
      <c r="ZN149" s="4"/>
      <c r="ZO149" s="4"/>
      <c r="ZP149" s="4"/>
      <c r="ZQ149" s="4"/>
      <c r="ZR149" s="4"/>
      <c r="ZS149" s="4"/>
      <c r="ZT149" s="4"/>
      <c r="ZU149" s="4"/>
      <c r="ZV149" s="4"/>
      <c r="ZW149" s="4"/>
      <c r="ZX149" s="4"/>
      <c r="ZY149" s="4"/>
      <c r="ZZ149" s="4"/>
      <c r="AAA149" s="4"/>
      <c r="AAB149" s="4"/>
      <c r="AAC149" s="4"/>
      <c r="AAD149" s="4"/>
      <c r="AAE149" s="4"/>
      <c r="AAF149" s="4"/>
      <c r="AAG149" s="4"/>
      <c r="AAH149" s="4"/>
      <c r="AAI149" s="4"/>
      <c r="AAJ149" s="4"/>
      <c r="AAK149" s="4"/>
      <c r="AAL149" s="4"/>
      <c r="AAM149" s="4"/>
      <c r="AAN149" s="4"/>
      <c r="AAO149" s="4"/>
      <c r="AAP149" s="4"/>
      <c r="AAQ149" s="4"/>
      <c r="AAR149" s="4"/>
      <c r="AAS149" s="4"/>
      <c r="AAT149" s="4"/>
      <c r="AAU149" s="4"/>
      <c r="AAV149" s="4"/>
      <c r="AAW149" s="4"/>
      <c r="AAX149" s="4"/>
      <c r="AAY149" s="4"/>
      <c r="AAZ149" s="4"/>
      <c r="ABA149" s="4"/>
      <c r="ABB149" s="4"/>
      <c r="ABC149" s="4"/>
      <c r="ABD149" s="4"/>
      <c r="ABE149" s="4"/>
      <c r="ABF149" s="4"/>
      <c r="ABG149" s="4"/>
      <c r="ABH149" s="4"/>
      <c r="ABI149" s="4"/>
      <c r="ABJ149" s="4"/>
      <c r="ABK149" s="4"/>
      <c r="ABL149" s="4"/>
      <c r="ABM149" s="4"/>
      <c r="ABN149" s="4"/>
      <c r="ABO149" s="4"/>
      <c r="ABP149" s="4"/>
      <c r="ABQ149" s="4"/>
      <c r="ABR149" s="4"/>
      <c r="ABS149" s="4"/>
      <c r="ABT149" s="4"/>
      <c r="ABU149" s="4"/>
    </row>
    <row r="150" spans="1:749" s="13" customFormat="1" ht="15" customHeight="1" collapsed="1" x14ac:dyDescent="0.2">
      <c r="A150" s="4"/>
      <c r="B150" s="4"/>
      <c r="C150" s="4"/>
      <c r="D150" s="4"/>
      <c r="E150" s="161"/>
      <c r="F150" s="189"/>
      <c r="G150" s="189"/>
      <c r="H150" s="173"/>
      <c r="I150" s="225"/>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c r="GK150" s="4"/>
      <c r="GL150" s="4"/>
      <c r="GM150" s="4"/>
      <c r="GN150" s="4"/>
      <c r="GO150" s="4"/>
      <c r="GP150" s="4"/>
      <c r="GQ150" s="4"/>
      <c r="GR150" s="4"/>
      <c r="GS150" s="4"/>
      <c r="GT150" s="4"/>
      <c r="GU150" s="4"/>
      <c r="GV150" s="4"/>
      <c r="GW150" s="4"/>
      <c r="GX150" s="4"/>
      <c r="GY150" s="4"/>
      <c r="GZ150" s="4"/>
      <c r="HA150" s="4"/>
      <c r="HB150" s="4"/>
      <c r="HC150" s="4"/>
      <c r="HD150" s="4"/>
      <c r="HE150" s="4"/>
      <c r="HF150" s="4"/>
      <c r="HG150" s="4"/>
      <c r="HH150" s="4"/>
      <c r="HI150" s="4"/>
      <c r="HJ150" s="4"/>
      <c r="HK150" s="4"/>
      <c r="HL150" s="4"/>
      <c r="HM150" s="4"/>
      <c r="HN150" s="4"/>
      <c r="HO150" s="4"/>
      <c r="HP150" s="4"/>
      <c r="HQ150" s="4"/>
      <c r="HR150" s="4"/>
      <c r="HS150" s="4"/>
      <c r="HT150" s="4"/>
      <c r="HU150" s="4"/>
      <c r="HV150" s="4"/>
      <c r="HW150" s="4"/>
      <c r="HX150" s="4"/>
      <c r="HY150" s="4"/>
      <c r="HZ150" s="4"/>
      <c r="IA150" s="4"/>
      <c r="IB150" s="4"/>
      <c r="IC150" s="4"/>
      <c r="ID150" s="4"/>
      <c r="IE150" s="4"/>
      <c r="IF150" s="4"/>
      <c r="IG150" s="4"/>
      <c r="IH150" s="4"/>
      <c r="II150" s="4"/>
      <c r="IJ150" s="4"/>
      <c r="IK150" s="4"/>
      <c r="IL150" s="4"/>
      <c r="IM150" s="4"/>
      <c r="IN150" s="4"/>
      <c r="IO150" s="4"/>
      <c r="IP150" s="4"/>
      <c r="IQ150" s="4"/>
      <c r="IR150" s="4"/>
      <c r="IS150" s="4"/>
      <c r="IT150" s="4"/>
      <c r="IU150" s="4"/>
      <c r="IV150" s="4"/>
      <c r="IW150" s="4"/>
      <c r="IX150" s="4"/>
      <c r="IY150" s="4"/>
      <c r="IZ150" s="4"/>
      <c r="JA150" s="4"/>
      <c r="JB150" s="4"/>
      <c r="JC150" s="4"/>
      <c r="JD150" s="4"/>
      <c r="JE150" s="4"/>
      <c r="JF150" s="4"/>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c r="KN150" s="4"/>
      <c r="KO150" s="4"/>
      <c r="KP150" s="4"/>
      <c r="KQ150" s="4"/>
      <c r="KR150" s="4"/>
      <c r="KS150" s="4"/>
      <c r="KT150" s="4"/>
      <c r="KU150" s="4"/>
      <c r="KV150" s="4"/>
      <c r="KW150" s="4"/>
      <c r="KX150" s="4"/>
      <c r="KY150" s="4"/>
      <c r="KZ150" s="4"/>
      <c r="LA150" s="4"/>
      <c r="LB150" s="4"/>
      <c r="LC150" s="4"/>
      <c r="LD150" s="4"/>
      <c r="LE150" s="4"/>
      <c r="LF150" s="4"/>
      <c r="LG150" s="4"/>
      <c r="LH150" s="4"/>
      <c r="LI150" s="4"/>
      <c r="LJ150" s="4"/>
      <c r="LK150" s="4"/>
      <c r="LL150" s="4"/>
      <c r="LM150" s="4"/>
      <c r="LN150" s="4"/>
      <c r="LO150" s="4"/>
      <c r="LP150" s="4"/>
      <c r="LQ150" s="4"/>
      <c r="LR150" s="4"/>
      <c r="LS150" s="4"/>
      <c r="LT150" s="4"/>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c r="NB150" s="4"/>
      <c r="NC150" s="4"/>
      <c r="ND150" s="4"/>
      <c r="NE150" s="4"/>
      <c r="NF150" s="4"/>
      <c r="NG150" s="4"/>
      <c r="NH150" s="4"/>
      <c r="NI150" s="4"/>
      <c r="NJ150" s="4"/>
      <c r="NK150" s="4"/>
      <c r="NL150" s="4"/>
      <c r="NM150" s="4"/>
      <c r="NN150" s="4"/>
      <c r="NO150" s="4"/>
      <c r="NP150" s="4"/>
      <c r="NQ150" s="4"/>
      <c r="NR150" s="4"/>
      <c r="NS150" s="4"/>
      <c r="NT150" s="4"/>
      <c r="NU150" s="4"/>
      <c r="NV150" s="4"/>
      <c r="NW150" s="4"/>
      <c r="NX150" s="4"/>
      <c r="NY150" s="4"/>
      <c r="NZ150" s="4"/>
      <c r="OA150" s="4"/>
      <c r="OB150" s="4"/>
      <c r="OC150" s="4"/>
      <c r="OD150" s="4"/>
      <c r="OE150" s="4"/>
      <c r="OF150" s="4"/>
      <c r="OG150" s="4"/>
      <c r="OH150" s="4"/>
      <c r="OI150" s="4"/>
      <c r="OJ150" s="4"/>
      <c r="OK150" s="4"/>
      <c r="OL150" s="4"/>
      <c r="OM150" s="4"/>
      <c r="ON150" s="4"/>
      <c r="OO150" s="4"/>
      <c r="OP150" s="4"/>
      <c r="OQ150" s="4"/>
      <c r="OR150" s="4"/>
      <c r="OS150" s="4"/>
      <c r="OT150" s="4"/>
      <c r="OU150" s="4"/>
      <c r="OV150" s="4"/>
      <c r="OW150" s="4"/>
      <c r="OX150" s="4"/>
      <c r="OY150" s="4"/>
      <c r="OZ150" s="4"/>
      <c r="PA150" s="4"/>
      <c r="PB150" s="4"/>
      <c r="PC150" s="4"/>
      <c r="PD150" s="4"/>
      <c r="PE150" s="4"/>
      <c r="PF150" s="4"/>
      <c r="PG150" s="4"/>
      <c r="PH150" s="4"/>
      <c r="PI150" s="4"/>
      <c r="PJ150" s="4"/>
      <c r="PK150" s="4"/>
      <c r="PL150" s="4"/>
      <c r="PM150" s="4"/>
      <c r="PN150" s="4"/>
      <c r="PO150" s="4"/>
      <c r="PP150" s="4"/>
      <c r="PQ150" s="4"/>
      <c r="PR150" s="4"/>
      <c r="PS150" s="4"/>
      <c r="PT150" s="4"/>
      <c r="PU150" s="4"/>
      <c r="PV150" s="4"/>
      <c r="PW150" s="4"/>
      <c r="PX150" s="4"/>
      <c r="PY150" s="4"/>
      <c r="PZ150" s="4"/>
      <c r="QA150" s="4"/>
      <c r="QB150" s="4"/>
      <c r="QC150" s="4"/>
      <c r="QD150" s="4"/>
      <c r="QE150" s="4"/>
      <c r="QF150" s="4"/>
      <c r="QG150" s="4"/>
      <c r="QH150" s="4"/>
      <c r="QI150" s="4"/>
      <c r="QJ150" s="4"/>
      <c r="QK150" s="4"/>
      <c r="QL150" s="4"/>
      <c r="QM150" s="4"/>
      <c r="QN150" s="4"/>
      <c r="QO150" s="4"/>
      <c r="QP150" s="4"/>
      <c r="QQ150" s="4"/>
      <c r="QR150" s="4"/>
      <c r="QS150" s="4"/>
      <c r="QT150" s="4"/>
      <c r="QU150" s="4"/>
      <c r="QV150" s="4"/>
      <c r="QW150" s="4"/>
      <c r="QX150" s="4"/>
      <c r="QY150" s="4"/>
      <c r="QZ150" s="4"/>
      <c r="RA150" s="4"/>
      <c r="RB150" s="4"/>
      <c r="RC150" s="4"/>
      <c r="RD150" s="4"/>
      <c r="RE150" s="4"/>
      <c r="RF150" s="4"/>
      <c r="RG150" s="4"/>
      <c r="RH150" s="4"/>
      <c r="RI150" s="4"/>
      <c r="RJ150" s="4"/>
      <c r="RK150" s="4"/>
      <c r="RL150" s="4"/>
      <c r="RM150" s="4"/>
      <c r="RN150" s="4"/>
      <c r="RO150" s="4"/>
      <c r="RP150" s="4"/>
      <c r="RQ150" s="4"/>
      <c r="RR150" s="4"/>
      <c r="RS150" s="4"/>
      <c r="RT150" s="4"/>
      <c r="RU150" s="4"/>
      <c r="RV150" s="4"/>
      <c r="RW150" s="4"/>
      <c r="RX150" s="4"/>
      <c r="RY150" s="4"/>
      <c r="RZ150" s="4"/>
      <c r="SA150" s="4"/>
      <c r="SB150" s="4"/>
      <c r="SC150" s="4"/>
      <c r="SD150" s="4"/>
      <c r="SE150" s="4"/>
      <c r="SF150" s="4"/>
      <c r="SG150" s="4"/>
      <c r="SH150" s="4"/>
      <c r="SI150" s="4"/>
      <c r="SJ150" s="4"/>
      <c r="SK150" s="4"/>
      <c r="SL150" s="4"/>
      <c r="SM150" s="4"/>
      <c r="SN150" s="4"/>
      <c r="SO150" s="4"/>
      <c r="SP150" s="4"/>
      <c r="SQ150" s="4"/>
      <c r="SR150" s="4"/>
      <c r="SS150" s="4"/>
      <c r="ST150" s="4"/>
      <c r="SU150" s="4"/>
      <c r="SV150" s="4"/>
      <c r="SW150" s="4"/>
      <c r="SX150" s="4"/>
      <c r="SY150" s="4"/>
      <c r="SZ150" s="4"/>
      <c r="TA150" s="4"/>
      <c r="TB150" s="4"/>
      <c r="TC150" s="4"/>
      <c r="TD150" s="4"/>
      <c r="TE150" s="4"/>
      <c r="TF150" s="4"/>
      <c r="TG150" s="4"/>
      <c r="TH150" s="4"/>
      <c r="TI150" s="4"/>
      <c r="TJ150" s="4"/>
      <c r="TK150" s="4"/>
      <c r="TL150" s="4"/>
      <c r="TM150" s="4"/>
      <c r="TN150" s="4"/>
      <c r="TO150" s="4"/>
      <c r="TP150" s="4"/>
      <c r="TQ150" s="4"/>
      <c r="TR150" s="4"/>
      <c r="TS150" s="4"/>
      <c r="TT150" s="4"/>
      <c r="TU150" s="4"/>
      <c r="TV150" s="4"/>
      <c r="TW150" s="4"/>
      <c r="TX150" s="4"/>
      <c r="TY150" s="4"/>
      <c r="TZ150" s="4"/>
      <c r="UA150" s="4"/>
      <c r="UB150" s="4"/>
      <c r="UC150" s="4"/>
      <c r="UD150" s="4"/>
      <c r="UE150" s="4"/>
      <c r="UF150" s="4"/>
      <c r="UG150" s="4"/>
      <c r="UH150" s="4"/>
      <c r="UI150" s="4"/>
      <c r="UJ150" s="4"/>
      <c r="UK150" s="4"/>
      <c r="UL150" s="4"/>
      <c r="UM150" s="4"/>
      <c r="UN150" s="4"/>
      <c r="UO150" s="4"/>
      <c r="UP150" s="4"/>
      <c r="UQ150" s="4"/>
      <c r="UR150" s="4"/>
      <c r="US150" s="4"/>
      <c r="UT150" s="4"/>
      <c r="UU150" s="4"/>
      <c r="UV150" s="4"/>
      <c r="UW150" s="4"/>
      <c r="UX150" s="4"/>
      <c r="UY150" s="4"/>
      <c r="UZ150" s="4"/>
      <c r="VA150" s="4"/>
      <c r="VB150" s="4"/>
      <c r="VC150" s="4"/>
      <c r="VD150" s="4"/>
      <c r="VE150" s="4"/>
      <c r="VF150" s="4"/>
      <c r="VG150" s="4"/>
      <c r="VH150" s="4"/>
      <c r="VI150" s="4"/>
      <c r="VJ150" s="4"/>
      <c r="VK150" s="4"/>
      <c r="VL150" s="4"/>
      <c r="VM150" s="4"/>
      <c r="VN150" s="4"/>
      <c r="VO150" s="4"/>
      <c r="VP150" s="4"/>
      <c r="VQ150" s="4"/>
      <c r="VR150" s="4"/>
      <c r="VS150" s="4"/>
      <c r="VT150" s="4"/>
      <c r="VU150" s="4"/>
      <c r="VV150" s="4"/>
      <c r="VW150" s="4"/>
      <c r="VX150" s="4"/>
      <c r="VY150" s="4"/>
      <c r="VZ150" s="4"/>
      <c r="WA150" s="4"/>
      <c r="WB150" s="4"/>
      <c r="WC150" s="4"/>
      <c r="WD150" s="4"/>
      <c r="WE150" s="4"/>
      <c r="WF150" s="4"/>
      <c r="WG150" s="4"/>
      <c r="WH150" s="4"/>
      <c r="WI150" s="4"/>
      <c r="WJ150" s="4"/>
      <c r="WK150" s="4"/>
      <c r="WL150" s="4"/>
      <c r="WM150" s="4"/>
      <c r="WN150" s="4"/>
      <c r="WO150" s="4"/>
      <c r="WP150" s="4"/>
      <c r="WQ150" s="4"/>
      <c r="WR150" s="4"/>
      <c r="WS150" s="4"/>
      <c r="WT150" s="4"/>
      <c r="WU150" s="4"/>
      <c r="WV150" s="4"/>
      <c r="WW150" s="4"/>
      <c r="WX150" s="4"/>
      <c r="WY150" s="4"/>
      <c r="WZ150" s="4"/>
      <c r="XA150" s="4"/>
      <c r="XB150" s="4"/>
      <c r="XC150" s="4"/>
      <c r="XD150" s="4"/>
      <c r="XE150" s="4"/>
      <c r="XF150" s="4"/>
      <c r="XG150" s="4"/>
      <c r="XH150" s="4"/>
      <c r="XI150" s="4"/>
      <c r="XJ150" s="4"/>
      <c r="XK150" s="4"/>
      <c r="XL150" s="4"/>
      <c r="XM150" s="4"/>
      <c r="XN150" s="4"/>
      <c r="XO150" s="4"/>
      <c r="XP150" s="4"/>
      <c r="XQ150" s="4"/>
      <c r="XR150" s="4"/>
      <c r="XS150" s="4"/>
      <c r="XT150" s="4"/>
      <c r="XU150" s="4"/>
      <c r="XV150" s="4"/>
      <c r="XW150" s="4"/>
      <c r="XX150" s="4"/>
      <c r="XY150" s="4"/>
      <c r="XZ150" s="4"/>
      <c r="YA150" s="4"/>
      <c r="YB150" s="4"/>
      <c r="YC150" s="4"/>
      <c r="YD150" s="4"/>
      <c r="YE150" s="4"/>
      <c r="YF150" s="4"/>
      <c r="YG150" s="4"/>
      <c r="YH150" s="4"/>
      <c r="YI150" s="4"/>
      <c r="YJ150" s="4"/>
      <c r="YK150" s="4"/>
      <c r="YL150" s="4"/>
      <c r="YM150" s="4"/>
      <c r="YN150" s="4"/>
      <c r="YO150" s="4"/>
      <c r="YP150" s="4"/>
      <c r="YQ150" s="4"/>
      <c r="YR150" s="4"/>
      <c r="YS150" s="4"/>
      <c r="YT150" s="4"/>
      <c r="YU150" s="4"/>
      <c r="YV150" s="4"/>
      <c r="YW150" s="4"/>
      <c r="YX150" s="4"/>
      <c r="YY150" s="4"/>
      <c r="YZ150" s="4"/>
      <c r="ZA150" s="4"/>
      <c r="ZB150" s="4"/>
      <c r="ZC150" s="4"/>
      <c r="ZD150" s="4"/>
      <c r="ZE150" s="4"/>
      <c r="ZF150" s="4"/>
      <c r="ZG150" s="4"/>
      <c r="ZH150" s="4"/>
      <c r="ZI150" s="4"/>
      <c r="ZJ150" s="4"/>
      <c r="ZK150" s="4"/>
      <c r="ZL150" s="4"/>
      <c r="ZM150" s="4"/>
      <c r="ZN150" s="4"/>
      <c r="ZO150" s="4"/>
      <c r="ZP150" s="4"/>
      <c r="ZQ150" s="4"/>
      <c r="ZR150" s="4"/>
      <c r="ZS150" s="4"/>
      <c r="ZT150" s="4"/>
      <c r="ZU150" s="4"/>
      <c r="ZV150" s="4"/>
      <c r="ZW150" s="4"/>
      <c r="ZX150" s="4"/>
      <c r="ZY150" s="4"/>
      <c r="ZZ150" s="4"/>
      <c r="AAA150" s="4"/>
      <c r="AAB150" s="4"/>
      <c r="AAC150" s="4"/>
      <c r="AAD150" s="4"/>
      <c r="AAE150" s="4"/>
      <c r="AAF150" s="4"/>
      <c r="AAG150" s="4"/>
      <c r="AAH150" s="4"/>
      <c r="AAI150" s="4"/>
      <c r="AAJ150" s="4"/>
      <c r="AAK150" s="4"/>
      <c r="AAL150" s="4"/>
      <c r="AAM150" s="4"/>
      <c r="AAN150" s="4"/>
      <c r="AAO150" s="4"/>
      <c r="AAP150" s="4"/>
      <c r="AAQ150" s="4"/>
      <c r="AAR150" s="4"/>
      <c r="AAS150" s="4"/>
      <c r="AAT150" s="4"/>
      <c r="AAU150" s="4"/>
      <c r="AAV150" s="4"/>
      <c r="AAW150" s="4"/>
      <c r="AAX150" s="4"/>
      <c r="AAY150" s="4"/>
      <c r="AAZ150" s="4"/>
      <c r="ABA150" s="4"/>
      <c r="ABB150" s="4"/>
      <c r="ABC150" s="4"/>
      <c r="ABD150" s="4"/>
      <c r="ABE150" s="4"/>
      <c r="ABF150" s="4"/>
      <c r="ABG150" s="4"/>
      <c r="ABH150" s="4"/>
      <c r="ABI150" s="4"/>
      <c r="ABJ150" s="4"/>
      <c r="ABK150" s="4"/>
      <c r="ABL150" s="4"/>
      <c r="ABM150" s="4"/>
      <c r="ABN150" s="4"/>
      <c r="ABO150" s="4"/>
      <c r="ABP150" s="4"/>
      <c r="ABQ150" s="4"/>
      <c r="ABR150" s="4"/>
      <c r="ABS150" s="4"/>
      <c r="ABT150" s="4"/>
      <c r="ABU150" s="4"/>
    </row>
    <row r="151" spans="1:749" s="13" customFormat="1" ht="15" customHeight="1" x14ac:dyDescent="0.2">
      <c r="A151" s="19" t="s">
        <v>334</v>
      </c>
      <c r="B151" s="19" t="s">
        <v>23</v>
      </c>
      <c r="C151" s="4"/>
      <c r="D151" s="4"/>
      <c r="E151" s="161"/>
      <c r="F151" s="189"/>
      <c r="G151" s="189"/>
      <c r="H151" s="173"/>
      <c r="I151" s="225"/>
      <c r="J151" s="312"/>
      <c r="K151" s="312"/>
      <c r="L151" s="313"/>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c r="GK151" s="4"/>
      <c r="GL151" s="4"/>
      <c r="GM151" s="4"/>
      <c r="GN151" s="4"/>
      <c r="GO151" s="4"/>
      <c r="GP151" s="4"/>
      <c r="GQ151" s="4"/>
      <c r="GR151" s="4"/>
      <c r="GS151" s="4"/>
      <c r="GT151" s="4"/>
      <c r="GU151" s="4"/>
      <c r="GV151" s="4"/>
      <c r="GW151" s="4"/>
      <c r="GX151" s="4"/>
      <c r="GY151" s="4"/>
      <c r="GZ151" s="4"/>
      <c r="HA151" s="4"/>
      <c r="HB151" s="4"/>
      <c r="HC151" s="4"/>
      <c r="HD151" s="4"/>
      <c r="HE151" s="4"/>
      <c r="HF151" s="4"/>
      <c r="HG151" s="4"/>
      <c r="HH151" s="4"/>
      <c r="HI151" s="4"/>
      <c r="HJ151" s="4"/>
      <c r="HK151" s="4"/>
      <c r="HL151" s="4"/>
      <c r="HM151" s="4"/>
      <c r="HN151" s="4"/>
      <c r="HO151" s="4"/>
      <c r="HP151" s="4"/>
      <c r="HQ151" s="4"/>
      <c r="HR151" s="4"/>
      <c r="HS151" s="4"/>
      <c r="HT151" s="4"/>
      <c r="HU151" s="4"/>
      <c r="HV151" s="4"/>
      <c r="HW151" s="4"/>
      <c r="HX151" s="4"/>
      <c r="HY151" s="4"/>
      <c r="HZ151" s="4"/>
      <c r="IA151" s="4"/>
      <c r="IB151" s="4"/>
      <c r="IC151" s="4"/>
      <c r="ID151" s="4"/>
      <c r="IE151" s="4"/>
      <c r="IF151" s="4"/>
      <c r="IG151" s="4"/>
      <c r="IH151" s="4"/>
      <c r="II151" s="4"/>
      <c r="IJ151" s="4"/>
      <c r="IK151" s="4"/>
      <c r="IL151" s="4"/>
      <c r="IM151" s="4"/>
      <c r="IN151" s="4"/>
      <c r="IO151" s="4"/>
      <c r="IP151" s="4"/>
      <c r="IQ151" s="4"/>
      <c r="IR151" s="4"/>
      <c r="IS151" s="4"/>
      <c r="IT151" s="4"/>
      <c r="IU151" s="4"/>
      <c r="IV151" s="4"/>
      <c r="IW151" s="4"/>
      <c r="IX151" s="4"/>
      <c r="IY151" s="4"/>
      <c r="IZ151" s="4"/>
      <c r="JA151" s="4"/>
      <c r="JB151" s="4"/>
      <c r="JC151" s="4"/>
      <c r="JD151" s="4"/>
      <c r="JE151" s="4"/>
      <c r="JF151" s="4"/>
      <c r="JG151" s="4"/>
      <c r="JH151" s="4"/>
      <c r="JI151" s="4"/>
      <c r="JJ151" s="4"/>
      <c r="JK151" s="4"/>
      <c r="JL151" s="4"/>
      <c r="JM151" s="4"/>
      <c r="JN151" s="4"/>
      <c r="JO151" s="4"/>
      <c r="JP151" s="4"/>
      <c r="JQ151" s="4"/>
      <c r="JR151" s="4"/>
      <c r="JS151" s="4"/>
      <c r="JT151" s="4"/>
      <c r="JU151" s="4"/>
      <c r="JV151" s="4"/>
      <c r="JW151" s="4"/>
      <c r="JX151" s="4"/>
      <c r="JY151" s="4"/>
      <c r="JZ151" s="4"/>
      <c r="KA151" s="4"/>
      <c r="KB151" s="4"/>
      <c r="KC151" s="4"/>
      <c r="KD151" s="4"/>
      <c r="KE151" s="4"/>
      <c r="KF151" s="4"/>
      <c r="KG151" s="4"/>
      <c r="KH151" s="4"/>
      <c r="KI151" s="4"/>
      <c r="KJ151" s="4"/>
      <c r="KK151" s="4"/>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c r="LT151" s="4"/>
      <c r="LU151" s="4"/>
      <c r="LV151" s="4"/>
      <c r="LW151" s="4"/>
      <c r="LX151" s="4"/>
      <c r="LY151" s="4"/>
      <c r="LZ151" s="4"/>
      <c r="MA151" s="4"/>
      <c r="MB151" s="4"/>
      <c r="MC151" s="4"/>
      <c r="MD151" s="4"/>
      <c r="ME151" s="4"/>
      <c r="MF151" s="4"/>
      <c r="MG151" s="4"/>
      <c r="MH151" s="4"/>
      <c r="MI151" s="4"/>
      <c r="MJ151" s="4"/>
      <c r="MK151" s="4"/>
      <c r="ML151" s="4"/>
      <c r="MM151" s="4"/>
      <c r="MN151" s="4"/>
      <c r="MO151" s="4"/>
      <c r="MP151" s="4"/>
      <c r="MQ151" s="4"/>
      <c r="MR151" s="4"/>
      <c r="MS151" s="4"/>
      <c r="MT151" s="4"/>
      <c r="MU151" s="4"/>
      <c r="MV151" s="4"/>
      <c r="MW151" s="4"/>
      <c r="MX151" s="4"/>
      <c r="MY151" s="4"/>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c r="OH151" s="4"/>
      <c r="OI151" s="4"/>
      <c r="OJ151" s="4"/>
      <c r="OK151" s="4"/>
      <c r="OL151" s="4"/>
      <c r="OM151" s="4"/>
      <c r="ON151" s="4"/>
      <c r="OO151" s="4"/>
      <c r="OP151" s="4"/>
      <c r="OQ151" s="4"/>
      <c r="OR151" s="4"/>
      <c r="OS151" s="4"/>
      <c r="OT151" s="4"/>
      <c r="OU151" s="4"/>
      <c r="OV151" s="4"/>
      <c r="OW151" s="4"/>
      <c r="OX151" s="4"/>
      <c r="OY151" s="4"/>
      <c r="OZ151" s="4"/>
      <c r="PA151" s="4"/>
      <c r="PB151" s="4"/>
      <c r="PC151" s="4"/>
      <c r="PD151" s="4"/>
      <c r="PE151" s="4"/>
      <c r="PF151" s="4"/>
      <c r="PG151" s="4"/>
      <c r="PH151" s="4"/>
      <c r="PI151" s="4"/>
      <c r="PJ151" s="4"/>
      <c r="PK151" s="4"/>
      <c r="PL151" s="4"/>
      <c r="PM151" s="4"/>
      <c r="PN151" s="4"/>
      <c r="PO151" s="4"/>
      <c r="PP151" s="4"/>
      <c r="PQ151" s="4"/>
      <c r="PR151" s="4"/>
      <c r="PS151" s="4"/>
      <c r="PT151" s="4"/>
      <c r="PU151" s="4"/>
      <c r="PV151" s="4"/>
      <c r="PW151" s="4"/>
      <c r="PX151" s="4"/>
      <c r="PY151" s="4"/>
      <c r="PZ151" s="4"/>
      <c r="QA151" s="4"/>
      <c r="QB151" s="4"/>
      <c r="QC151" s="4"/>
      <c r="QD151" s="4"/>
      <c r="QE151" s="4"/>
      <c r="QF151" s="4"/>
      <c r="QG151" s="4"/>
      <c r="QH151" s="4"/>
      <c r="QI151" s="4"/>
      <c r="QJ151" s="4"/>
      <c r="QK151" s="4"/>
      <c r="QL151" s="4"/>
      <c r="QM151" s="4"/>
      <c r="QN151" s="4"/>
      <c r="QO151" s="4"/>
      <c r="QP151" s="4"/>
      <c r="QQ151" s="4"/>
      <c r="QR151" s="4"/>
      <c r="QS151" s="4"/>
      <c r="QT151" s="4"/>
      <c r="QU151" s="4"/>
      <c r="QV151" s="4"/>
      <c r="QW151" s="4"/>
      <c r="QX151" s="4"/>
      <c r="QY151" s="4"/>
      <c r="QZ151" s="4"/>
      <c r="RA151" s="4"/>
      <c r="RB151" s="4"/>
      <c r="RC151" s="4"/>
      <c r="RD151" s="4"/>
      <c r="RE151" s="4"/>
      <c r="RF151" s="4"/>
      <c r="RG151" s="4"/>
      <c r="RH151" s="4"/>
      <c r="RI151" s="4"/>
      <c r="RJ151" s="4"/>
      <c r="RK151" s="4"/>
      <c r="RL151" s="4"/>
      <c r="RM151" s="4"/>
      <c r="RN151" s="4"/>
      <c r="RO151" s="4"/>
      <c r="RP151" s="4"/>
      <c r="RQ151" s="4"/>
      <c r="RR151" s="4"/>
      <c r="RS151" s="4"/>
      <c r="RT151" s="4"/>
      <c r="RU151" s="4"/>
      <c r="RV151" s="4"/>
      <c r="RW151" s="4"/>
      <c r="RX151" s="4"/>
      <c r="RY151" s="4"/>
      <c r="RZ151" s="4"/>
      <c r="SA151" s="4"/>
      <c r="SB151" s="4"/>
      <c r="SC151" s="4"/>
      <c r="SD151" s="4"/>
      <c r="SE151" s="4"/>
      <c r="SF151" s="4"/>
      <c r="SG151" s="4"/>
      <c r="SH151" s="4"/>
      <c r="SI151" s="4"/>
      <c r="SJ151" s="4"/>
      <c r="SK151" s="4"/>
      <c r="SL151" s="4"/>
      <c r="SM151" s="4"/>
      <c r="SN151" s="4"/>
      <c r="SO151" s="4"/>
      <c r="SP151" s="4"/>
      <c r="SQ151" s="4"/>
      <c r="SR151" s="4"/>
      <c r="SS151" s="4"/>
      <c r="ST151" s="4"/>
      <c r="SU151" s="4"/>
      <c r="SV151" s="4"/>
      <c r="SW151" s="4"/>
      <c r="SX151" s="4"/>
      <c r="SY151" s="4"/>
      <c r="SZ151" s="4"/>
      <c r="TA151" s="4"/>
      <c r="TB151" s="4"/>
      <c r="TC151" s="4"/>
      <c r="TD151" s="4"/>
      <c r="TE151" s="4"/>
      <c r="TF151" s="4"/>
      <c r="TG151" s="4"/>
      <c r="TH151" s="4"/>
      <c r="TI151" s="4"/>
      <c r="TJ151" s="4"/>
      <c r="TK151" s="4"/>
      <c r="TL151" s="4"/>
      <c r="TM151" s="4"/>
      <c r="TN151" s="4"/>
      <c r="TO151" s="4"/>
      <c r="TP151" s="4"/>
      <c r="TQ151" s="4"/>
      <c r="TR151" s="4"/>
      <c r="TS151" s="4"/>
      <c r="TT151" s="4"/>
      <c r="TU151" s="4"/>
      <c r="TV151" s="4"/>
      <c r="TW151" s="4"/>
      <c r="TX151" s="4"/>
      <c r="TY151" s="4"/>
      <c r="TZ151" s="4"/>
      <c r="UA151" s="4"/>
      <c r="UB151" s="4"/>
      <c r="UC151" s="4"/>
      <c r="UD151" s="4"/>
      <c r="UE151" s="4"/>
      <c r="UF151" s="4"/>
      <c r="UG151" s="4"/>
      <c r="UH151" s="4"/>
      <c r="UI151" s="4"/>
      <c r="UJ151" s="4"/>
      <c r="UK151" s="4"/>
      <c r="UL151" s="4"/>
      <c r="UM151" s="4"/>
      <c r="UN151" s="4"/>
      <c r="UO151" s="4"/>
      <c r="UP151" s="4"/>
      <c r="UQ151" s="4"/>
      <c r="UR151" s="4"/>
      <c r="US151" s="4"/>
      <c r="UT151" s="4"/>
      <c r="UU151" s="4"/>
      <c r="UV151" s="4"/>
      <c r="UW151" s="4"/>
      <c r="UX151" s="4"/>
      <c r="UY151" s="4"/>
      <c r="UZ151" s="4"/>
      <c r="VA151" s="4"/>
      <c r="VB151" s="4"/>
      <c r="VC151" s="4"/>
      <c r="VD151" s="4"/>
      <c r="VE151" s="4"/>
      <c r="VF151" s="4"/>
      <c r="VG151" s="4"/>
      <c r="VH151" s="4"/>
      <c r="VI151" s="4"/>
      <c r="VJ151" s="4"/>
      <c r="VK151" s="4"/>
      <c r="VL151" s="4"/>
      <c r="VM151" s="4"/>
      <c r="VN151" s="4"/>
      <c r="VO151" s="4"/>
      <c r="VP151" s="4"/>
      <c r="VQ151" s="4"/>
      <c r="VR151" s="4"/>
      <c r="VS151" s="4"/>
      <c r="VT151" s="4"/>
      <c r="VU151" s="4"/>
      <c r="VV151" s="4"/>
      <c r="VW151" s="4"/>
      <c r="VX151" s="4"/>
      <c r="VY151" s="4"/>
      <c r="VZ151" s="4"/>
      <c r="WA151" s="4"/>
      <c r="WB151" s="4"/>
      <c r="WC151" s="4"/>
      <c r="WD151" s="4"/>
      <c r="WE151" s="4"/>
      <c r="WF151" s="4"/>
      <c r="WG151" s="4"/>
      <c r="WH151" s="4"/>
      <c r="WI151" s="4"/>
      <c r="WJ151" s="4"/>
      <c r="WK151" s="4"/>
      <c r="WL151" s="4"/>
      <c r="WM151" s="4"/>
      <c r="WN151" s="4"/>
      <c r="WO151" s="4"/>
      <c r="WP151" s="4"/>
      <c r="WQ151" s="4"/>
      <c r="WR151" s="4"/>
      <c r="WS151" s="4"/>
      <c r="WT151" s="4"/>
      <c r="WU151" s="4"/>
      <c r="WV151" s="4"/>
      <c r="WW151" s="4"/>
      <c r="WX151" s="4"/>
      <c r="WY151" s="4"/>
      <c r="WZ151" s="4"/>
      <c r="XA151" s="4"/>
      <c r="XB151" s="4"/>
      <c r="XC151" s="4"/>
      <c r="XD151" s="4"/>
      <c r="XE151" s="4"/>
      <c r="XF151" s="4"/>
      <c r="XG151" s="4"/>
      <c r="XH151" s="4"/>
      <c r="XI151" s="4"/>
      <c r="XJ151" s="4"/>
      <c r="XK151" s="4"/>
      <c r="XL151" s="4"/>
      <c r="XM151" s="4"/>
      <c r="XN151" s="4"/>
      <c r="XO151" s="4"/>
      <c r="XP151" s="4"/>
      <c r="XQ151" s="4"/>
      <c r="XR151" s="4"/>
      <c r="XS151" s="4"/>
      <c r="XT151" s="4"/>
      <c r="XU151" s="4"/>
      <c r="XV151" s="4"/>
      <c r="XW151" s="4"/>
      <c r="XX151" s="4"/>
      <c r="XY151" s="4"/>
      <c r="XZ151" s="4"/>
      <c r="YA151" s="4"/>
      <c r="YB151" s="4"/>
      <c r="YC151" s="4"/>
      <c r="YD151" s="4"/>
      <c r="YE151" s="4"/>
      <c r="YF151" s="4"/>
      <c r="YG151" s="4"/>
      <c r="YH151" s="4"/>
      <c r="YI151" s="4"/>
      <c r="YJ151" s="4"/>
      <c r="YK151" s="4"/>
      <c r="YL151" s="4"/>
      <c r="YM151" s="4"/>
      <c r="YN151" s="4"/>
      <c r="YO151" s="4"/>
      <c r="YP151" s="4"/>
      <c r="YQ151" s="4"/>
      <c r="YR151" s="4"/>
      <c r="YS151" s="4"/>
      <c r="YT151" s="4"/>
      <c r="YU151" s="4"/>
      <c r="YV151" s="4"/>
      <c r="YW151" s="4"/>
      <c r="YX151" s="4"/>
      <c r="YY151" s="4"/>
      <c r="YZ151" s="4"/>
      <c r="ZA151" s="4"/>
      <c r="ZB151" s="4"/>
      <c r="ZC151" s="4"/>
      <c r="ZD151" s="4"/>
      <c r="ZE151" s="4"/>
      <c r="ZF151" s="4"/>
      <c r="ZG151" s="4"/>
      <c r="ZH151" s="4"/>
      <c r="ZI151" s="4"/>
      <c r="ZJ151" s="4"/>
      <c r="ZK151" s="4"/>
      <c r="ZL151" s="4"/>
      <c r="ZM151" s="4"/>
      <c r="ZN151" s="4"/>
      <c r="ZO151" s="4"/>
      <c r="ZP151" s="4"/>
      <c r="ZQ151" s="4"/>
      <c r="ZR151" s="4"/>
      <c r="ZS151" s="4"/>
      <c r="ZT151" s="4"/>
      <c r="ZU151" s="4"/>
      <c r="ZV151" s="4"/>
      <c r="ZW151" s="4"/>
      <c r="ZX151" s="4"/>
      <c r="ZY151" s="4"/>
      <c r="ZZ151" s="4"/>
      <c r="AAA151" s="4"/>
      <c r="AAB151" s="4"/>
      <c r="AAC151" s="4"/>
      <c r="AAD151" s="4"/>
      <c r="AAE151" s="4"/>
      <c r="AAF151" s="4"/>
      <c r="AAG151" s="4"/>
      <c r="AAH151" s="4"/>
      <c r="AAI151" s="4"/>
      <c r="AAJ151" s="4"/>
      <c r="AAK151" s="4"/>
      <c r="AAL151" s="4"/>
      <c r="AAM151" s="4"/>
      <c r="AAN151" s="4"/>
      <c r="AAO151" s="4"/>
      <c r="AAP151" s="4"/>
      <c r="AAQ151" s="4"/>
      <c r="AAR151" s="4"/>
      <c r="AAS151" s="4"/>
      <c r="AAT151" s="4"/>
      <c r="AAU151" s="4"/>
      <c r="AAV151" s="4"/>
      <c r="AAW151" s="4"/>
      <c r="AAX151" s="4"/>
      <c r="AAY151" s="4"/>
      <c r="AAZ151" s="4"/>
      <c r="ABA151" s="4"/>
      <c r="ABB151" s="4"/>
      <c r="ABC151" s="4"/>
      <c r="ABD151" s="4"/>
      <c r="ABE151" s="4"/>
      <c r="ABF151" s="4"/>
      <c r="ABG151" s="4"/>
      <c r="ABH151" s="4"/>
      <c r="ABI151" s="4"/>
      <c r="ABJ151" s="4"/>
      <c r="ABK151" s="4"/>
      <c r="ABL151" s="4"/>
      <c r="ABM151" s="4"/>
      <c r="ABN151" s="4"/>
      <c r="ABO151" s="4"/>
      <c r="ABP151" s="4"/>
      <c r="ABQ151" s="4"/>
      <c r="ABR151" s="4"/>
      <c r="ABS151" s="4"/>
      <c r="ABT151" s="4"/>
      <c r="ABU151" s="4"/>
    </row>
    <row r="152" spans="1:749" s="13" customFormat="1" ht="15" customHeight="1" x14ac:dyDescent="0.2">
      <c r="A152" s="20" t="s">
        <v>691</v>
      </c>
      <c r="B152" s="21" t="s">
        <v>54</v>
      </c>
      <c r="C152" s="24" t="s">
        <v>64</v>
      </c>
      <c r="D152" s="21" t="s">
        <v>115</v>
      </c>
      <c r="E152" s="158">
        <f>IF($F$13&gt;0,4,0)</f>
        <v>0</v>
      </c>
      <c r="F152" s="194">
        <v>9</v>
      </c>
      <c r="G152" s="194" t="s">
        <v>524</v>
      </c>
      <c r="H152" s="162">
        <f>_xlfn.CEILING.MATH(F152*E152)</f>
        <v>0</v>
      </c>
      <c r="I152" s="97"/>
      <c r="J152" s="312"/>
      <c r="K152" s="14"/>
      <c r="L152" s="318"/>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c r="GK152" s="4"/>
      <c r="GL152" s="4"/>
      <c r="GM152" s="4"/>
      <c r="GN152" s="4"/>
      <c r="GO152" s="4"/>
      <c r="GP152" s="4"/>
      <c r="GQ152" s="4"/>
      <c r="GR152" s="4"/>
      <c r="GS152" s="4"/>
      <c r="GT152" s="4"/>
      <c r="GU152" s="4"/>
      <c r="GV152" s="4"/>
      <c r="GW152" s="4"/>
      <c r="GX152" s="4"/>
      <c r="GY152" s="4"/>
      <c r="GZ152" s="4"/>
      <c r="HA152" s="4"/>
      <c r="HB152" s="4"/>
      <c r="HC152" s="4"/>
      <c r="HD152" s="4"/>
      <c r="HE152" s="4"/>
      <c r="HF152" s="4"/>
      <c r="HG152" s="4"/>
      <c r="HH152" s="4"/>
      <c r="HI152" s="4"/>
      <c r="HJ152" s="4"/>
      <c r="HK152" s="4"/>
      <c r="HL152" s="4"/>
      <c r="HM152" s="4"/>
      <c r="HN152" s="4"/>
      <c r="HO152" s="4"/>
      <c r="HP152" s="4"/>
      <c r="HQ152" s="4"/>
      <c r="HR152" s="4"/>
      <c r="HS152" s="4"/>
      <c r="HT152" s="4"/>
      <c r="HU152" s="4"/>
      <c r="HV152" s="4"/>
      <c r="HW152" s="4"/>
      <c r="HX152" s="4"/>
      <c r="HY152" s="4"/>
      <c r="HZ152" s="4"/>
      <c r="IA152" s="4"/>
      <c r="IB152" s="4"/>
      <c r="IC152" s="4"/>
      <c r="ID152" s="4"/>
      <c r="IE152" s="4"/>
      <c r="IF152" s="4"/>
      <c r="IG152" s="4"/>
      <c r="IH152" s="4"/>
      <c r="II152" s="4"/>
      <c r="IJ152" s="4"/>
      <c r="IK152" s="4"/>
      <c r="IL152" s="4"/>
      <c r="IM152" s="4"/>
      <c r="IN152" s="4"/>
      <c r="IO152" s="4"/>
      <c r="IP152" s="4"/>
      <c r="IQ152" s="4"/>
      <c r="IR152" s="4"/>
      <c r="IS152" s="4"/>
      <c r="IT152" s="4"/>
      <c r="IU152" s="4"/>
      <c r="IV152" s="4"/>
      <c r="IW152" s="4"/>
      <c r="IX152" s="4"/>
      <c r="IY152" s="4"/>
      <c r="IZ152" s="4"/>
      <c r="JA152" s="4"/>
      <c r="JB152" s="4"/>
      <c r="JC152" s="4"/>
      <c r="JD152" s="4"/>
      <c r="JE152" s="4"/>
      <c r="JF152" s="4"/>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c r="KN152" s="4"/>
      <c r="KO152" s="4"/>
      <c r="KP152" s="4"/>
      <c r="KQ152" s="4"/>
      <c r="KR152" s="4"/>
      <c r="KS152" s="4"/>
      <c r="KT152" s="4"/>
      <c r="KU152" s="4"/>
      <c r="KV152" s="4"/>
      <c r="KW152" s="4"/>
      <c r="KX152" s="4"/>
      <c r="KY152" s="4"/>
      <c r="KZ152" s="4"/>
      <c r="LA152" s="4"/>
      <c r="LB152" s="4"/>
      <c r="LC152" s="4"/>
      <c r="LD152" s="4"/>
      <c r="LE152" s="4"/>
      <c r="LF152" s="4"/>
      <c r="LG152" s="4"/>
      <c r="LH152" s="4"/>
      <c r="LI152" s="4"/>
      <c r="LJ152" s="4"/>
      <c r="LK152" s="4"/>
      <c r="LL152" s="4"/>
      <c r="LM152" s="4"/>
      <c r="LN152" s="4"/>
      <c r="LO152" s="4"/>
      <c r="LP152" s="4"/>
      <c r="LQ152" s="4"/>
      <c r="LR152" s="4"/>
      <c r="LS152" s="4"/>
      <c r="LT152" s="4"/>
      <c r="LU152" s="4"/>
      <c r="LV152" s="4"/>
      <c r="LW152" s="4"/>
      <c r="LX152" s="4"/>
      <c r="LY152" s="4"/>
      <c r="LZ152" s="4"/>
      <c r="MA152" s="4"/>
      <c r="MB152" s="4"/>
      <c r="MC152" s="4"/>
      <c r="MD152" s="4"/>
      <c r="ME152" s="4"/>
      <c r="MF152" s="4"/>
      <c r="MG152" s="4"/>
      <c r="MH152" s="4"/>
      <c r="MI152" s="4"/>
      <c r="MJ152" s="4"/>
      <c r="MK152" s="4"/>
      <c r="ML152" s="4"/>
      <c r="MM152" s="4"/>
      <c r="MN152" s="4"/>
      <c r="MO152" s="4"/>
      <c r="MP152" s="4"/>
      <c r="MQ152" s="4"/>
      <c r="MR152" s="4"/>
      <c r="MS152" s="4"/>
      <c r="MT152" s="4"/>
      <c r="MU152" s="4"/>
      <c r="MV152" s="4"/>
      <c r="MW152" s="4"/>
      <c r="MX152" s="4"/>
      <c r="MY152" s="4"/>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c r="OH152" s="4"/>
      <c r="OI152" s="4"/>
      <c r="OJ152" s="4"/>
      <c r="OK152" s="4"/>
      <c r="OL152" s="4"/>
      <c r="OM152" s="4"/>
      <c r="ON152" s="4"/>
      <c r="OO152" s="4"/>
      <c r="OP152" s="4"/>
      <c r="OQ152" s="4"/>
      <c r="OR152" s="4"/>
      <c r="OS152" s="4"/>
      <c r="OT152" s="4"/>
      <c r="OU152" s="4"/>
      <c r="OV152" s="4"/>
      <c r="OW152" s="4"/>
      <c r="OX152" s="4"/>
      <c r="OY152" s="4"/>
      <c r="OZ152" s="4"/>
      <c r="PA152" s="4"/>
      <c r="PB152" s="4"/>
      <c r="PC152" s="4"/>
      <c r="PD152" s="4"/>
      <c r="PE152" s="4"/>
      <c r="PF152" s="4"/>
      <c r="PG152" s="4"/>
      <c r="PH152" s="4"/>
      <c r="PI152" s="4"/>
      <c r="PJ152" s="4"/>
      <c r="PK152" s="4"/>
      <c r="PL152" s="4"/>
      <c r="PM152" s="4"/>
      <c r="PN152" s="4"/>
      <c r="PO152" s="4"/>
      <c r="PP152" s="4"/>
      <c r="PQ152" s="4"/>
      <c r="PR152" s="4"/>
      <c r="PS152" s="4"/>
      <c r="PT152" s="4"/>
      <c r="PU152" s="4"/>
      <c r="PV152" s="4"/>
      <c r="PW152" s="4"/>
      <c r="PX152" s="4"/>
      <c r="PY152" s="4"/>
      <c r="PZ152" s="4"/>
      <c r="QA152" s="4"/>
      <c r="QB152" s="4"/>
      <c r="QC152" s="4"/>
      <c r="QD152" s="4"/>
      <c r="QE152" s="4"/>
      <c r="QF152" s="4"/>
      <c r="QG152" s="4"/>
      <c r="QH152" s="4"/>
      <c r="QI152" s="4"/>
      <c r="QJ152" s="4"/>
      <c r="QK152" s="4"/>
      <c r="QL152" s="4"/>
      <c r="QM152" s="4"/>
      <c r="QN152" s="4"/>
      <c r="QO152" s="4"/>
      <c r="QP152" s="4"/>
      <c r="QQ152" s="4"/>
      <c r="QR152" s="4"/>
      <c r="QS152" s="4"/>
      <c r="QT152" s="4"/>
      <c r="QU152" s="4"/>
      <c r="QV152" s="4"/>
      <c r="QW152" s="4"/>
      <c r="QX152" s="4"/>
      <c r="QY152" s="4"/>
      <c r="QZ152" s="4"/>
      <c r="RA152" s="4"/>
      <c r="RB152" s="4"/>
      <c r="RC152" s="4"/>
      <c r="RD152" s="4"/>
      <c r="RE152" s="4"/>
      <c r="RF152" s="4"/>
      <c r="RG152" s="4"/>
      <c r="RH152" s="4"/>
      <c r="RI152" s="4"/>
      <c r="RJ152" s="4"/>
      <c r="RK152" s="4"/>
      <c r="RL152" s="4"/>
      <c r="RM152" s="4"/>
      <c r="RN152" s="4"/>
      <c r="RO152" s="4"/>
      <c r="RP152" s="4"/>
      <c r="RQ152" s="4"/>
      <c r="RR152" s="4"/>
      <c r="RS152" s="4"/>
      <c r="RT152" s="4"/>
      <c r="RU152" s="4"/>
      <c r="RV152" s="4"/>
      <c r="RW152" s="4"/>
      <c r="RX152" s="4"/>
      <c r="RY152" s="4"/>
      <c r="RZ152" s="4"/>
      <c r="SA152" s="4"/>
      <c r="SB152" s="4"/>
      <c r="SC152" s="4"/>
      <c r="SD152" s="4"/>
      <c r="SE152" s="4"/>
      <c r="SF152" s="4"/>
      <c r="SG152" s="4"/>
      <c r="SH152" s="4"/>
      <c r="SI152" s="4"/>
      <c r="SJ152" s="4"/>
      <c r="SK152" s="4"/>
      <c r="SL152" s="4"/>
      <c r="SM152" s="4"/>
      <c r="SN152" s="4"/>
      <c r="SO152" s="4"/>
      <c r="SP152" s="4"/>
      <c r="SQ152" s="4"/>
      <c r="SR152" s="4"/>
      <c r="SS152" s="4"/>
      <c r="ST152" s="4"/>
      <c r="SU152" s="4"/>
      <c r="SV152" s="4"/>
      <c r="SW152" s="4"/>
      <c r="SX152" s="4"/>
      <c r="SY152" s="4"/>
      <c r="SZ152" s="4"/>
      <c r="TA152" s="4"/>
      <c r="TB152" s="4"/>
      <c r="TC152" s="4"/>
      <c r="TD152" s="4"/>
      <c r="TE152" s="4"/>
      <c r="TF152" s="4"/>
      <c r="TG152" s="4"/>
      <c r="TH152" s="4"/>
      <c r="TI152" s="4"/>
      <c r="TJ152" s="4"/>
      <c r="TK152" s="4"/>
      <c r="TL152" s="4"/>
      <c r="TM152" s="4"/>
      <c r="TN152" s="4"/>
      <c r="TO152" s="4"/>
      <c r="TP152" s="4"/>
      <c r="TQ152" s="4"/>
      <c r="TR152" s="4"/>
      <c r="TS152" s="4"/>
      <c r="TT152" s="4"/>
      <c r="TU152" s="4"/>
      <c r="TV152" s="4"/>
      <c r="TW152" s="4"/>
      <c r="TX152" s="4"/>
      <c r="TY152" s="4"/>
      <c r="TZ152" s="4"/>
      <c r="UA152" s="4"/>
      <c r="UB152" s="4"/>
      <c r="UC152" s="4"/>
      <c r="UD152" s="4"/>
      <c r="UE152" s="4"/>
      <c r="UF152" s="4"/>
      <c r="UG152" s="4"/>
      <c r="UH152" s="4"/>
      <c r="UI152" s="4"/>
      <c r="UJ152" s="4"/>
      <c r="UK152" s="4"/>
      <c r="UL152" s="4"/>
      <c r="UM152" s="4"/>
      <c r="UN152" s="4"/>
      <c r="UO152" s="4"/>
      <c r="UP152" s="4"/>
      <c r="UQ152" s="4"/>
      <c r="UR152" s="4"/>
      <c r="US152" s="4"/>
      <c r="UT152" s="4"/>
      <c r="UU152" s="4"/>
      <c r="UV152" s="4"/>
      <c r="UW152" s="4"/>
      <c r="UX152" s="4"/>
      <c r="UY152" s="4"/>
      <c r="UZ152" s="4"/>
      <c r="VA152" s="4"/>
      <c r="VB152" s="4"/>
      <c r="VC152" s="4"/>
      <c r="VD152" s="4"/>
      <c r="VE152" s="4"/>
      <c r="VF152" s="4"/>
      <c r="VG152" s="4"/>
      <c r="VH152" s="4"/>
      <c r="VI152" s="4"/>
      <c r="VJ152" s="4"/>
      <c r="VK152" s="4"/>
      <c r="VL152" s="4"/>
      <c r="VM152" s="4"/>
      <c r="VN152" s="4"/>
      <c r="VO152" s="4"/>
      <c r="VP152" s="4"/>
      <c r="VQ152" s="4"/>
      <c r="VR152" s="4"/>
      <c r="VS152" s="4"/>
      <c r="VT152" s="4"/>
      <c r="VU152" s="4"/>
      <c r="VV152" s="4"/>
      <c r="VW152" s="4"/>
      <c r="VX152" s="4"/>
      <c r="VY152" s="4"/>
      <c r="VZ152" s="4"/>
      <c r="WA152" s="4"/>
      <c r="WB152" s="4"/>
      <c r="WC152" s="4"/>
      <c r="WD152" s="4"/>
      <c r="WE152" s="4"/>
      <c r="WF152" s="4"/>
      <c r="WG152" s="4"/>
      <c r="WH152" s="4"/>
      <c r="WI152" s="4"/>
      <c r="WJ152" s="4"/>
      <c r="WK152" s="4"/>
      <c r="WL152" s="4"/>
      <c r="WM152" s="4"/>
      <c r="WN152" s="4"/>
      <c r="WO152" s="4"/>
      <c r="WP152" s="4"/>
      <c r="WQ152" s="4"/>
      <c r="WR152" s="4"/>
      <c r="WS152" s="4"/>
      <c r="WT152" s="4"/>
      <c r="WU152" s="4"/>
      <c r="WV152" s="4"/>
      <c r="WW152" s="4"/>
      <c r="WX152" s="4"/>
      <c r="WY152" s="4"/>
      <c r="WZ152" s="4"/>
      <c r="XA152" s="4"/>
      <c r="XB152" s="4"/>
      <c r="XC152" s="4"/>
      <c r="XD152" s="4"/>
      <c r="XE152" s="4"/>
      <c r="XF152" s="4"/>
      <c r="XG152" s="4"/>
      <c r="XH152" s="4"/>
      <c r="XI152" s="4"/>
      <c r="XJ152" s="4"/>
      <c r="XK152" s="4"/>
      <c r="XL152" s="4"/>
      <c r="XM152" s="4"/>
      <c r="XN152" s="4"/>
      <c r="XO152" s="4"/>
      <c r="XP152" s="4"/>
      <c r="XQ152" s="4"/>
      <c r="XR152" s="4"/>
      <c r="XS152" s="4"/>
      <c r="XT152" s="4"/>
      <c r="XU152" s="4"/>
      <c r="XV152" s="4"/>
      <c r="XW152" s="4"/>
      <c r="XX152" s="4"/>
      <c r="XY152" s="4"/>
      <c r="XZ152" s="4"/>
      <c r="YA152" s="4"/>
      <c r="YB152" s="4"/>
      <c r="YC152" s="4"/>
      <c r="YD152" s="4"/>
      <c r="YE152" s="4"/>
      <c r="YF152" s="4"/>
      <c r="YG152" s="4"/>
      <c r="YH152" s="4"/>
      <c r="YI152" s="4"/>
      <c r="YJ152" s="4"/>
      <c r="YK152" s="4"/>
      <c r="YL152" s="4"/>
      <c r="YM152" s="4"/>
      <c r="YN152" s="4"/>
      <c r="YO152" s="4"/>
      <c r="YP152" s="4"/>
      <c r="YQ152" s="4"/>
      <c r="YR152" s="4"/>
      <c r="YS152" s="4"/>
      <c r="YT152" s="4"/>
      <c r="YU152" s="4"/>
      <c r="YV152" s="4"/>
      <c r="YW152" s="4"/>
      <c r="YX152" s="4"/>
      <c r="YY152" s="4"/>
      <c r="YZ152" s="4"/>
      <c r="ZA152" s="4"/>
      <c r="ZB152" s="4"/>
      <c r="ZC152" s="4"/>
      <c r="ZD152" s="4"/>
      <c r="ZE152" s="4"/>
      <c r="ZF152" s="4"/>
      <c r="ZG152" s="4"/>
      <c r="ZH152" s="4"/>
      <c r="ZI152" s="4"/>
      <c r="ZJ152" s="4"/>
      <c r="ZK152" s="4"/>
      <c r="ZL152" s="4"/>
      <c r="ZM152" s="4"/>
      <c r="ZN152" s="4"/>
      <c r="ZO152" s="4"/>
      <c r="ZP152" s="4"/>
      <c r="ZQ152" s="4"/>
      <c r="ZR152" s="4"/>
      <c r="ZS152" s="4"/>
      <c r="ZT152" s="4"/>
      <c r="ZU152" s="4"/>
      <c r="ZV152" s="4"/>
      <c r="ZW152" s="4"/>
      <c r="ZX152" s="4"/>
      <c r="ZY152" s="4"/>
      <c r="ZZ152" s="4"/>
      <c r="AAA152" s="4"/>
      <c r="AAB152" s="4"/>
      <c r="AAC152" s="4"/>
      <c r="AAD152" s="4"/>
      <c r="AAE152" s="4"/>
      <c r="AAF152" s="4"/>
      <c r="AAG152" s="4"/>
      <c r="AAH152" s="4"/>
      <c r="AAI152" s="4"/>
      <c r="AAJ152" s="4"/>
      <c r="AAK152" s="4"/>
      <c r="AAL152" s="4"/>
      <c r="AAM152" s="4"/>
      <c r="AAN152" s="4"/>
      <c r="AAO152" s="4"/>
      <c r="AAP152" s="4"/>
      <c r="AAQ152" s="4"/>
      <c r="AAR152" s="4"/>
      <c r="AAS152" s="4"/>
      <c r="AAT152" s="4"/>
      <c r="AAU152" s="4"/>
      <c r="AAV152" s="4"/>
      <c r="AAW152" s="4"/>
      <c r="AAX152" s="4"/>
      <c r="AAY152" s="4"/>
      <c r="AAZ152" s="4"/>
      <c r="ABA152" s="4"/>
      <c r="ABB152" s="4"/>
      <c r="ABC152" s="4"/>
      <c r="ABD152" s="4"/>
      <c r="ABE152" s="4"/>
      <c r="ABF152" s="4"/>
      <c r="ABG152" s="4"/>
      <c r="ABH152" s="4"/>
      <c r="ABI152" s="4"/>
      <c r="ABJ152" s="4"/>
      <c r="ABK152" s="4"/>
      <c r="ABL152" s="4"/>
      <c r="ABM152" s="4"/>
      <c r="ABN152" s="4"/>
      <c r="ABO152" s="4"/>
      <c r="ABP152" s="4"/>
      <c r="ABQ152" s="4"/>
      <c r="ABR152" s="4"/>
      <c r="ABS152" s="4"/>
      <c r="ABT152" s="4"/>
      <c r="ABU152" s="4"/>
    </row>
    <row r="153" spans="1:749" s="13" customFormat="1" ht="15" customHeight="1" x14ac:dyDescent="0.2">
      <c r="A153" s="20" t="s">
        <v>692</v>
      </c>
      <c r="B153" s="21" t="s">
        <v>80</v>
      </c>
      <c r="C153" s="24" t="s">
        <v>64</v>
      </c>
      <c r="D153" s="21" t="s">
        <v>121</v>
      </c>
      <c r="E153" s="158">
        <f>IF($F$13&gt;0,1,0)</f>
        <v>0</v>
      </c>
      <c r="F153" s="194" t="s">
        <v>524</v>
      </c>
      <c r="G153" s="194">
        <v>15</v>
      </c>
      <c r="H153" s="162">
        <f>_xlfn.CEILING.MATH(G153*E153)</f>
        <v>0</v>
      </c>
      <c r="I153" s="97"/>
      <c r="J153" s="312"/>
      <c r="K153" s="14"/>
      <c r="L153" s="318"/>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c r="GK153" s="4"/>
      <c r="GL153" s="4"/>
      <c r="GM153" s="4"/>
      <c r="GN153" s="4"/>
      <c r="GO153" s="4"/>
      <c r="GP153" s="4"/>
      <c r="GQ153" s="4"/>
      <c r="GR153" s="4"/>
      <c r="GS153" s="4"/>
      <c r="GT153" s="4"/>
      <c r="GU153" s="4"/>
      <c r="GV153" s="4"/>
      <c r="GW153" s="4"/>
      <c r="GX153" s="4"/>
      <c r="GY153" s="4"/>
      <c r="GZ153" s="4"/>
      <c r="HA153" s="4"/>
      <c r="HB153" s="4"/>
      <c r="HC153" s="4"/>
      <c r="HD153" s="4"/>
      <c r="HE153" s="4"/>
      <c r="HF153" s="4"/>
      <c r="HG153" s="4"/>
      <c r="HH153" s="4"/>
      <c r="HI153" s="4"/>
      <c r="HJ153" s="4"/>
      <c r="HK153" s="4"/>
      <c r="HL153" s="4"/>
      <c r="HM153" s="4"/>
      <c r="HN153" s="4"/>
      <c r="HO153" s="4"/>
      <c r="HP153" s="4"/>
      <c r="HQ153" s="4"/>
      <c r="HR153" s="4"/>
      <c r="HS153" s="4"/>
      <c r="HT153" s="4"/>
      <c r="HU153" s="4"/>
      <c r="HV153" s="4"/>
      <c r="HW153" s="4"/>
      <c r="HX153" s="4"/>
      <c r="HY153" s="4"/>
      <c r="HZ153" s="4"/>
      <c r="IA153" s="4"/>
      <c r="IB153" s="4"/>
      <c r="IC153" s="4"/>
      <c r="ID153" s="4"/>
      <c r="IE153" s="4"/>
      <c r="IF153" s="4"/>
      <c r="IG153" s="4"/>
      <c r="IH153" s="4"/>
      <c r="II153" s="4"/>
      <c r="IJ153" s="4"/>
      <c r="IK153" s="4"/>
      <c r="IL153" s="4"/>
      <c r="IM153" s="4"/>
      <c r="IN153" s="4"/>
      <c r="IO153" s="4"/>
      <c r="IP153" s="4"/>
      <c r="IQ153" s="4"/>
      <c r="IR153" s="4"/>
      <c r="IS153" s="4"/>
      <c r="IT153" s="4"/>
      <c r="IU153" s="4"/>
      <c r="IV153" s="4"/>
      <c r="IW153" s="4"/>
      <c r="IX153" s="4"/>
      <c r="IY153" s="4"/>
      <c r="IZ153" s="4"/>
      <c r="JA153" s="4"/>
      <c r="JB153" s="4"/>
      <c r="JC153" s="4"/>
      <c r="JD153" s="4"/>
      <c r="JE153" s="4"/>
      <c r="JF153" s="4"/>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c r="KN153" s="4"/>
      <c r="KO153" s="4"/>
      <c r="KP153" s="4"/>
      <c r="KQ153" s="4"/>
      <c r="KR153" s="4"/>
      <c r="KS153" s="4"/>
      <c r="KT153" s="4"/>
      <c r="KU153" s="4"/>
      <c r="KV153" s="4"/>
      <c r="KW153" s="4"/>
      <c r="KX153" s="4"/>
      <c r="KY153" s="4"/>
      <c r="KZ153" s="4"/>
      <c r="LA153" s="4"/>
      <c r="LB153" s="4"/>
      <c r="LC153" s="4"/>
      <c r="LD153" s="4"/>
      <c r="LE153" s="4"/>
      <c r="LF153" s="4"/>
      <c r="LG153" s="4"/>
      <c r="LH153" s="4"/>
      <c r="LI153" s="4"/>
      <c r="LJ153" s="4"/>
      <c r="LK153" s="4"/>
      <c r="LL153" s="4"/>
      <c r="LM153" s="4"/>
      <c r="LN153" s="4"/>
      <c r="LO153" s="4"/>
      <c r="LP153" s="4"/>
      <c r="LQ153" s="4"/>
      <c r="LR153" s="4"/>
      <c r="LS153" s="4"/>
      <c r="LT153" s="4"/>
      <c r="LU153" s="4"/>
      <c r="LV153" s="4"/>
      <c r="LW153" s="4"/>
      <c r="LX153" s="4"/>
      <c r="LY153" s="4"/>
      <c r="LZ153" s="4"/>
      <c r="MA153" s="4"/>
      <c r="MB153" s="4"/>
      <c r="MC153" s="4"/>
      <c r="MD153" s="4"/>
      <c r="ME153" s="4"/>
      <c r="MF153" s="4"/>
      <c r="MG153" s="4"/>
      <c r="MH153" s="4"/>
      <c r="MI153" s="4"/>
      <c r="MJ153" s="4"/>
      <c r="MK153" s="4"/>
      <c r="ML153" s="4"/>
      <c r="MM153" s="4"/>
      <c r="MN153" s="4"/>
      <c r="MO153" s="4"/>
      <c r="MP153" s="4"/>
      <c r="MQ153" s="4"/>
      <c r="MR153" s="4"/>
      <c r="MS153" s="4"/>
      <c r="MT153" s="4"/>
      <c r="MU153" s="4"/>
      <c r="MV153" s="4"/>
      <c r="MW153" s="4"/>
      <c r="MX153" s="4"/>
      <c r="MY153" s="4"/>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c r="OH153" s="4"/>
      <c r="OI153" s="4"/>
      <c r="OJ153" s="4"/>
      <c r="OK153" s="4"/>
      <c r="OL153" s="4"/>
      <c r="OM153" s="4"/>
      <c r="ON153" s="4"/>
      <c r="OO153" s="4"/>
      <c r="OP153" s="4"/>
      <c r="OQ153" s="4"/>
      <c r="OR153" s="4"/>
      <c r="OS153" s="4"/>
      <c r="OT153" s="4"/>
      <c r="OU153" s="4"/>
      <c r="OV153" s="4"/>
      <c r="OW153" s="4"/>
      <c r="OX153" s="4"/>
      <c r="OY153" s="4"/>
      <c r="OZ153" s="4"/>
      <c r="PA153" s="4"/>
      <c r="PB153" s="4"/>
      <c r="PC153" s="4"/>
      <c r="PD153" s="4"/>
      <c r="PE153" s="4"/>
      <c r="PF153" s="4"/>
      <c r="PG153" s="4"/>
      <c r="PH153" s="4"/>
      <c r="PI153" s="4"/>
      <c r="PJ153" s="4"/>
      <c r="PK153" s="4"/>
      <c r="PL153" s="4"/>
      <c r="PM153" s="4"/>
      <c r="PN153" s="4"/>
      <c r="PO153" s="4"/>
      <c r="PP153" s="4"/>
      <c r="PQ153" s="4"/>
      <c r="PR153" s="4"/>
      <c r="PS153" s="4"/>
      <c r="PT153" s="4"/>
      <c r="PU153" s="4"/>
      <c r="PV153" s="4"/>
      <c r="PW153" s="4"/>
      <c r="PX153" s="4"/>
      <c r="PY153" s="4"/>
      <c r="PZ153" s="4"/>
      <c r="QA153" s="4"/>
      <c r="QB153" s="4"/>
      <c r="QC153" s="4"/>
      <c r="QD153" s="4"/>
      <c r="QE153" s="4"/>
      <c r="QF153" s="4"/>
      <c r="QG153" s="4"/>
      <c r="QH153" s="4"/>
      <c r="QI153" s="4"/>
      <c r="QJ153" s="4"/>
      <c r="QK153" s="4"/>
      <c r="QL153" s="4"/>
      <c r="QM153" s="4"/>
      <c r="QN153" s="4"/>
      <c r="QO153" s="4"/>
      <c r="QP153" s="4"/>
      <c r="QQ153" s="4"/>
      <c r="QR153" s="4"/>
      <c r="QS153" s="4"/>
      <c r="QT153" s="4"/>
      <c r="QU153" s="4"/>
      <c r="QV153" s="4"/>
      <c r="QW153" s="4"/>
      <c r="QX153" s="4"/>
      <c r="QY153" s="4"/>
      <c r="QZ153" s="4"/>
      <c r="RA153" s="4"/>
      <c r="RB153" s="4"/>
      <c r="RC153" s="4"/>
      <c r="RD153" s="4"/>
      <c r="RE153" s="4"/>
      <c r="RF153" s="4"/>
      <c r="RG153" s="4"/>
      <c r="RH153" s="4"/>
      <c r="RI153" s="4"/>
      <c r="RJ153" s="4"/>
      <c r="RK153" s="4"/>
      <c r="RL153" s="4"/>
      <c r="RM153" s="4"/>
      <c r="RN153" s="4"/>
      <c r="RO153" s="4"/>
      <c r="RP153" s="4"/>
      <c r="RQ153" s="4"/>
      <c r="RR153" s="4"/>
      <c r="RS153" s="4"/>
      <c r="RT153" s="4"/>
      <c r="RU153" s="4"/>
      <c r="RV153" s="4"/>
      <c r="RW153" s="4"/>
      <c r="RX153" s="4"/>
      <c r="RY153" s="4"/>
      <c r="RZ153" s="4"/>
      <c r="SA153" s="4"/>
      <c r="SB153" s="4"/>
      <c r="SC153" s="4"/>
      <c r="SD153" s="4"/>
      <c r="SE153" s="4"/>
      <c r="SF153" s="4"/>
      <c r="SG153" s="4"/>
      <c r="SH153" s="4"/>
      <c r="SI153" s="4"/>
      <c r="SJ153" s="4"/>
      <c r="SK153" s="4"/>
      <c r="SL153" s="4"/>
      <c r="SM153" s="4"/>
      <c r="SN153" s="4"/>
      <c r="SO153" s="4"/>
      <c r="SP153" s="4"/>
      <c r="SQ153" s="4"/>
      <c r="SR153" s="4"/>
      <c r="SS153" s="4"/>
      <c r="ST153" s="4"/>
      <c r="SU153" s="4"/>
      <c r="SV153" s="4"/>
      <c r="SW153" s="4"/>
      <c r="SX153" s="4"/>
      <c r="SY153" s="4"/>
      <c r="SZ153" s="4"/>
      <c r="TA153" s="4"/>
      <c r="TB153" s="4"/>
      <c r="TC153" s="4"/>
      <c r="TD153" s="4"/>
      <c r="TE153" s="4"/>
      <c r="TF153" s="4"/>
      <c r="TG153" s="4"/>
      <c r="TH153" s="4"/>
      <c r="TI153" s="4"/>
      <c r="TJ153" s="4"/>
      <c r="TK153" s="4"/>
      <c r="TL153" s="4"/>
      <c r="TM153" s="4"/>
      <c r="TN153" s="4"/>
      <c r="TO153" s="4"/>
      <c r="TP153" s="4"/>
      <c r="TQ153" s="4"/>
      <c r="TR153" s="4"/>
      <c r="TS153" s="4"/>
      <c r="TT153" s="4"/>
      <c r="TU153" s="4"/>
      <c r="TV153" s="4"/>
      <c r="TW153" s="4"/>
      <c r="TX153" s="4"/>
      <c r="TY153" s="4"/>
      <c r="TZ153" s="4"/>
      <c r="UA153" s="4"/>
      <c r="UB153" s="4"/>
      <c r="UC153" s="4"/>
      <c r="UD153" s="4"/>
      <c r="UE153" s="4"/>
      <c r="UF153" s="4"/>
      <c r="UG153" s="4"/>
      <c r="UH153" s="4"/>
      <c r="UI153" s="4"/>
      <c r="UJ153" s="4"/>
      <c r="UK153" s="4"/>
      <c r="UL153" s="4"/>
      <c r="UM153" s="4"/>
      <c r="UN153" s="4"/>
      <c r="UO153" s="4"/>
      <c r="UP153" s="4"/>
      <c r="UQ153" s="4"/>
      <c r="UR153" s="4"/>
      <c r="US153" s="4"/>
      <c r="UT153" s="4"/>
      <c r="UU153" s="4"/>
      <c r="UV153" s="4"/>
      <c r="UW153" s="4"/>
      <c r="UX153" s="4"/>
      <c r="UY153" s="4"/>
      <c r="UZ153" s="4"/>
      <c r="VA153" s="4"/>
      <c r="VB153" s="4"/>
      <c r="VC153" s="4"/>
      <c r="VD153" s="4"/>
      <c r="VE153" s="4"/>
      <c r="VF153" s="4"/>
      <c r="VG153" s="4"/>
      <c r="VH153" s="4"/>
      <c r="VI153" s="4"/>
      <c r="VJ153" s="4"/>
      <c r="VK153" s="4"/>
      <c r="VL153" s="4"/>
      <c r="VM153" s="4"/>
      <c r="VN153" s="4"/>
      <c r="VO153" s="4"/>
      <c r="VP153" s="4"/>
      <c r="VQ153" s="4"/>
      <c r="VR153" s="4"/>
      <c r="VS153" s="4"/>
      <c r="VT153" s="4"/>
      <c r="VU153" s="4"/>
      <c r="VV153" s="4"/>
      <c r="VW153" s="4"/>
      <c r="VX153" s="4"/>
      <c r="VY153" s="4"/>
      <c r="VZ153" s="4"/>
      <c r="WA153" s="4"/>
      <c r="WB153" s="4"/>
      <c r="WC153" s="4"/>
      <c r="WD153" s="4"/>
      <c r="WE153" s="4"/>
      <c r="WF153" s="4"/>
      <c r="WG153" s="4"/>
      <c r="WH153" s="4"/>
      <c r="WI153" s="4"/>
      <c r="WJ153" s="4"/>
      <c r="WK153" s="4"/>
      <c r="WL153" s="4"/>
      <c r="WM153" s="4"/>
      <c r="WN153" s="4"/>
      <c r="WO153" s="4"/>
      <c r="WP153" s="4"/>
      <c r="WQ153" s="4"/>
      <c r="WR153" s="4"/>
      <c r="WS153" s="4"/>
      <c r="WT153" s="4"/>
      <c r="WU153" s="4"/>
      <c r="WV153" s="4"/>
      <c r="WW153" s="4"/>
      <c r="WX153" s="4"/>
      <c r="WY153" s="4"/>
      <c r="WZ153" s="4"/>
      <c r="XA153" s="4"/>
      <c r="XB153" s="4"/>
      <c r="XC153" s="4"/>
      <c r="XD153" s="4"/>
      <c r="XE153" s="4"/>
      <c r="XF153" s="4"/>
      <c r="XG153" s="4"/>
      <c r="XH153" s="4"/>
      <c r="XI153" s="4"/>
      <c r="XJ153" s="4"/>
      <c r="XK153" s="4"/>
      <c r="XL153" s="4"/>
      <c r="XM153" s="4"/>
      <c r="XN153" s="4"/>
      <c r="XO153" s="4"/>
      <c r="XP153" s="4"/>
      <c r="XQ153" s="4"/>
      <c r="XR153" s="4"/>
      <c r="XS153" s="4"/>
      <c r="XT153" s="4"/>
      <c r="XU153" s="4"/>
      <c r="XV153" s="4"/>
      <c r="XW153" s="4"/>
      <c r="XX153" s="4"/>
      <c r="XY153" s="4"/>
      <c r="XZ153" s="4"/>
      <c r="YA153" s="4"/>
      <c r="YB153" s="4"/>
      <c r="YC153" s="4"/>
      <c r="YD153" s="4"/>
      <c r="YE153" s="4"/>
      <c r="YF153" s="4"/>
      <c r="YG153" s="4"/>
      <c r="YH153" s="4"/>
      <c r="YI153" s="4"/>
      <c r="YJ153" s="4"/>
      <c r="YK153" s="4"/>
      <c r="YL153" s="4"/>
      <c r="YM153" s="4"/>
      <c r="YN153" s="4"/>
      <c r="YO153" s="4"/>
      <c r="YP153" s="4"/>
      <c r="YQ153" s="4"/>
      <c r="YR153" s="4"/>
      <c r="YS153" s="4"/>
      <c r="YT153" s="4"/>
      <c r="YU153" s="4"/>
      <c r="YV153" s="4"/>
      <c r="YW153" s="4"/>
      <c r="YX153" s="4"/>
      <c r="YY153" s="4"/>
      <c r="YZ153" s="4"/>
      <c r="ZA153" s="4"/>
      <c r="ZB153" s="4"/>
      <c r="ZC153" s="4"/>
      <c r="ZD153" s="4"/>
      <c r="ZE153" s="4"/>
      <c r="ZF153" s="4"/>
      <c r="ZG153" s="4"/>
      <c r="ZH153" s="4"/>
      <c r="ZI153" s="4"/>
      <c r="ZJ153" s="4"/>
      <c r="ZK153" s="4"/>
      <c r="ZL153" s="4"/>
      <c r="ZM153" s="4"/>
      <c r="ZN153" s="4"/>
      <c r="ZO153" s="4"/>
      <c r="ZP153" s="4"/>
      <c r="ZQ153" s="4"/>
      <c r="ZR153" s="4"/>
      <c r="ZS153" s="4"/>
      <c r="ZT153" s="4"/>
      <c r="ZU153" s="4"/>
      <c r="ZV153" s="4"/>
      <c r="ZW153" s="4"/>
      <c r="ZX153" s="4"/>
      <c r="ZY153" s="4"/>
      <c r="ZZ153" s="4"/>
      <c r="AAA153" s="4"/>
      <c r="AAB153" s="4"/>
      <c r="AAC153" s="4"/>
      <c r="AAD153" s="4"/>
      <c r="AAE153" s="4"/>
      <c r="AAF153" s="4"/>
      <c r="AAG153" s="4"/>
      <c r="AAH153" s="4"/>
      <c r="AAI153" s="4"/>
      <c r="AAJ153" s="4"/>
      <c r="AAK153" s="4"/>
      <c r="AAL153" s="4"/>
      <c r="AAM153" s="4"/>
      <c r="AAN153" s="4"/>
      <c r="AAO153" s="4"/>
      <c r="AAP153" s="4"/>
      <c r="AAQ153" s="4"/>
      <c r="AAR153" s="4"/>
      <c r="AAS153" s="4"/>
      <c r="AAT153" s="4"/>
      <c r="AAU153" s="4"/>
      <c r="AAV153" s="4"/>
      <c r="AAW153" s="4"/>
      <c r="AAX153" s="4"/>
      <c r="AAY153" s="4"/>
      <c r="AAZ153" s="4"/>
      <c r="ABA153" s="4"/>
      <c r="ABB153" s="4"/>
      <c r="ABC153" s="4"/>
      <c r="ABD153" s="4"/>
      <c r="ABE153" s="4"/>
      <c r="ABF153" s="4"/>
      <c r="ABG153" s="4"/>
      <c r="ABH153" s="4"/>
      <c r="ABI153" s="4"/>
      <c r="ABJ153" s="4"/>
      <c r="ABK153" s="4"/>
      <c r="ABL153" s="4"/>
      <c r="ABM153" s="4"/>
      <c r="ABN153" s="4"/>
      <c r="ABO153" s="4"/>
      <c r="ABP153" s="4"/>
      <c r="ABQ153" s="4"/>
      <c r="ABR153" s="4"/>
      <c r="ABS153" s="4"/>
      <c r="ABT153" s="4"/>
      <c r="ABU153" s="4"/>
    </row>
    <row r="154" spans="1:749" s="13" customFormat="1" ht="15" customHeight="1" x14ac:dyDescent="0.2">
      <c r="A154" s="20" t="s">
        <v>693</v>
      </c>
      <c r="B154" s="21" t="s">
        <v>586</v>
      </c>
      <c r="C154" s="24" t="s">
        <v>73</v>
      </c>
      <c r="D154" s="21" t="s">
        <v>121</v>
      </c>
      <c r="E154" s="158">
        <f>IF($F$13&gt;0,1,0)</f>
        <v>0</v>
      </c>
      <c r="F154" s="194" t="s">
        <v>524</v>
      </c>
      <c r="G154" s="194">
        <v>12</v>
      </c>
      <c r="H154" s="162">
        <f>_xlfn.CEILING.MATH(G154*E154)</f>
        <v>0</v>
      </c>
      <c r="I154" s="97"/>
      <c r="J154" s="312"/>
      <c r="K154" s="14"/>
      <c r="L154" s="318"/>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c r="GK154" s="4"/>
      <c r="GL154" s="4"/>
      <c r="GM154" s="4"/>
      <c r="GN154" s="4"/>
      <c r="GO154" s="4"/>
      <c r="GP154" s="4"/>
      <c r="GQ154" s="4"/>
      <c r="GR154" s="4"/>
      <c r="GS154" s="4"/>
      <c r="GT154" s="4"/>
      <c r="GU154" s="4"/>
      <c r="GV154" s="4"/>
      <c r="GW154" s="4"/>
      <c r="GX154" s="4"/>
      <c r="GY154" s="4"/>
      <c r="GZ154" s="4"/>
      <c r="HA154" s="4"/>
      <c r="HB154" s="4"/>
      <c r="HC154" s="4"/>
      <c r="HD154" s="4"/>
      <c r="HE154" s="4"/>
      <c r="HF154" s="4"/>
      <c r="HG154" s="4"/>
      <c r="HH154" s="4"/>
      <c r="HI154" s="4"/>
      <c r="HJ154" s="4"/>
      <c r="HK154" s="4"/>
      <c r="HL154" s="4"/>
      <c r="HM154" s="4"/>
      <c r="HN154" s="4"/>
      <c r="HO154" s="4"/>
      <c r="HP154" s="4"/>
      <c r="HQ154" s="4"/>
      <c r="HR154" s="4"/>
      <c r="HS154" s="4"/>
      <c r="HT154" s="4"/>
      <c r="HU154" s="4"/>
      <c r="HV154" s="4"/>
      <c r="HW154" s="4"/>
      <c r="HX154" s="4"/>
      <c r="HY154" s="4"/>
      <c r="HZ154" s="4"/>
      <c r="IA154" s="4"/>
      <c r="IB154" s="4"/>
      <c r="IC154" s="4"/>
      <c r="ID154" s="4"/>
      <c r="IE154" s="4"/>
      <c r="IF154" s="4"/>
      <c r="IG154" s="4"/>
      <c r="IH154" s="4"/>
      <c r="II154" s="4"/>
      <c r="IJ154" s="4"/>
      <c r="IK154" s="4"/>
      <c r="IL154" s="4"/>
      <c r="IM154" s="4"/>
      <c r="IN154" s="4"/>
      <c r="IO154" s="4"/>
      <c r="IP154" s="4"/>
      <c r="IQ154" s="4"/>
      <c r="IR154" s="4"/>
      <c r="IS154" s="4"/>
      <c r="IT154" s="4"/>
      <c r="IU154" s="4"/>
      <c r="IV154" s="4"/>
      <c r="IW154" s="4"/>
      <c r="IX154" s="4"/>
      <c r="IY154" s="4"/>
      <c r="IZ154" s="4"/>
      <c r="JA154" s="4"/>
      <c r="JB154" s="4"/>
      <c r="JC154" s="4"/>
      <c r="JD154" s="4"/>
      <c r="JE154" s="4"/>
      <c r="JF154" s="4"/>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c r="KN154" s="4"/>
      <c r="KO154" s="4"/>
      <c r="KP154" s="4"/>
      <c r="KQ154" s="4"/>
      <c r="KR154" s="4"/>
      <c r="KS154" s="4"/>
      <c r="KT154" s="4"/>
      <c r="KU154" s="4"/>
      <c r="KV154" s="4"/>
      <c r="KW154" s="4"/>
      <c r="KX154" s="4"/>
      <c r="KY154" s="4"/>
      <c r="KZ154" s="4"/>
      <c r="LA154" s="4"/>
      <c r="LB154" s="4"/>
      <c r="LC154" s="4"/>
      <c r="LD154" s="4"/>
      <c r="LE154" s="4"/>
      <c r="LF154" s="4"/>
      <c r="LG154" s="4"/>
      <c r="LH154" s="4"/>
      <c r="LI154" s="4"/>
      <c r="LJ154" s="4"/>
      <c r="LK154" s="4"/>
      <c r="LL154" s="4"/>
      <c r="LM154" s="4"/>
      <c r="LN154" s="4"/>
      <c r="LO154" s="4"/>
      <c r="LP154" s="4"/>
      <c r="LQ154" s="4"/>
      <c r="LR154" s="4"/>
      <c r="LS154" s="4"/>
      <c r="LT154" s="4"/>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c r="NB154" s="4"/>
      <c r="NC154" s="4"/>
      <c r="ND154" s="4"/>
      <c r="NE154" s="4"/>
      <c r="NF154" s="4"/>
      <c r="NG154" s="4"/>
      <c r="NH154" s="4"/>
      <c r="NI154" s="4"/>
      <c r="NJ154" s="4"/>
      <c r="NK154" s="4"/>
      <c r="NL154" s="4"/>
      <c r="NM154" s="4"/>
      <c r="NN154" s="4"/>
      <c r="NO154" s="4"/>
      <c r="NP154" s="4"/>
      <c r="NQ154" s="4"/>
      <c r="NR154" s="4"/>
      <c r="NS154" s="4"/>
      <c r="NT154" s="4"/>
      <c r="NU154" s="4"/>
      <c r="NV154" s="4"/>
      <c r="NW154" s="4"/>
      <c r="NX154" s="4"/>
      <c r="NY154" s="4"/>
      <c r="NZ154" s="4"/>
      <c r="OA154" s="4"/>
      <c r="OB154" s="4"/>
      <c r="OC154" s="4"/>
      <c r="OD154" s="4"/>
      <c r="OE154" s="4"/>
      <c r="OF154" s="4"/>
      <c r="OG154" s="4"/>
      <c r="OH154" s="4"/>
      <c r="OI154" s="4"/>
      <c r="OJ154" s="4"/>
      <c r="OK154" s="4"/>
      <c r="OL154" s="4"/>
      <c r="OM154" s="4"/>
      <c r="ON154" s="4"/>
      <c r="OO154" s="4"/>
      <c r="OP154" s="4"/>
      <c r="OQ154" s="4"/>
      <c r="OR154" s="4"/>
      <c r="OS154" s="4"/>
      <c r="OT154" s="4"/>
      <c r="OU154" s="4"/>
      <c r="OV154" s="4"/>
      <c r="OW154" s="4"/>
      <c r="OX154" s="4"/>
      <c r="OY154" s="4"/>
      <c r="OZ154" s="4"/>
      <c r="PA154" s="4"/>
      <c r="PB154" s="4"/>
      <c r="PC154" s="4"/>
      <c r="PD154" s="4"/>
      <c r="PE154" s="4"/>
      <c r="PF154" s="4"/>
      <c r="PG154" s="4"/>
      <c r="PH154" s="4"/>
      <c r="PI154" s="4"/>
      <c r="PJ154" s="4"/>
      <c r="PK154" s="4"/>
      <c r="PL154" s="4"/>
      <c r="PM154" s="4"/>
      <c r="PN154" s="4"/>
      <c r="PO154" s="4"/>
      <c r="PP154" s="4"/>
      <c r="PQ154" s="4"/>
      <c r="PR154" s="4"/>
      <c r="PS154" s="4"/>
      <c r="PT154" s="4"/>
      <c r="PU154" s="4"/>
      <c r="PV154" s="4"/>
      <c r="PW154" s="4"/>
      <c r="PX154" s="4"/>
      <c r="PY154" s="4"/>
      <c r="PZ154" s="4"/>
      <c r="QA154" s="4"/>
      <c r="QB154" s="4"/>
      <c r="QC154" s="4"/>
      <c r="QD154" s="4"/>
      <c r="QE154" s="4"/>
      <c r="QF154" s="4"/>
      <c r="QG154" s="4"/>
      <c r="QH154" s="4"/>
      <c r="QI154" s="4"/>
      <c r="QJ154" s="4"/>
      <c r="QK154" s="4"/>
      <c r="QL154" s="4"/>
      <c r="QM154" s="4"/>
      <c r="QN154" s="4"/>
      <c r="QO154" s="4"/>
      <c r="QP154" s="4"/>
      <c r="QQ154" s="4"/>
      <c r="QR154" s="4"/>
      <c r="QS154" s="4"/>
      <c r="QT154" s="4"/>
      <c r="QU154" s="4"/>
      <c r="QV154" s="4"/>
      <c r="QW154" s="4"/>
      <c r="QX154" s="4"/>
      <c r="QY154" s="4"/>
      <c r="QZ154" s="4"/>
      <c r="RA154" s="4"/>
      <c r="RB154" s="4"/>
      <c r="RC154" s="4"/>
      <c r="RD154" s="4"/>
      <c r="RE154" s="4"/>
      <c r="RF154" s="4"/>
      <c r="RG154" s="4"/>
      <c r="RH154" s="4"/>
      <c r="RI154" s="4"/>
      <c r="RJ154" s="4"/>
      <c r="RK154" s="4"/>
      <c r="RL154" s="4"/>
      <c r="RM154" s="4"/>
      <c r="RN154" s="4"/>
      <c r="RO154" s="4"/>
      <c r="RP154" s="4"/>
      <c r="RQ154" s="4"/>
      <c r="RR154" s="4"/>
      <c r="RS154" s="4"/>
      <c r="RT154" s="4"/>
      <c r="RU154" s="4"/>
      <c r="RV154" s="4"/>
      <c r="RW154" s="4"/>
      <c r="RX154" s="4"/>
      <c r="RY154" s="4"/>
      <c r="RZ154" s="4"/>
      <c r="SA154" s="4"/>
      <c r="SB154" s="4"/>
      <c r="SC154" s="4"/>
      <c r="SD154" s="4"/>
      <c r="SE154" s="4"/>
      <c r="SF154" s="4"/>
      <c r="SG154" s="4"/>
      <c r="SH154" s="4"/>
      <c r="SI154" s="4"/>
      <c r="SJ154" s="4"/>
      <c r="SK154" s="4"/>
      <c r="SL154" s="4"/>
      <c r="SM154" s="4"/>
      <c r="SN154" s="4"/>
      <c r="SO154" s="4"/>
      <c r="SP154" s="4"/>
      <c r="SQ154" s="4"/>
      <c r="SR154" s="4"/>
      <c r="SS154" s="4"/>
      <c r="ST154" s="4"/>
      <c r="SU154" s="4"/>
      <c r="SV154" s="4"/>
      <c r="SW154" s="4"/>
      <c r="SX154" s="4"/>
      <c r="SY154" s="4"/>
      <c r="SZ154" s="4"/>
      <c r="TA154" s="4"/>
      <c r="TB154" s="4"/>
      <c r="TC154" s="4"/>
      <c r="TD154" s="4"/>
      <c r="TE154" s="4"/>
      <c r="TF154" s="4"/>
      <c r="TG154" s="4"/>
      <c r="TH154" s="4"/>
      <c r="TI154" s="4"/>
      <c r="TJ154" s="4"/>
      <c r="TK154" s="4"/>
      <c r="TL154" s="4"/>
      <c r="TM154" s="4"/>
      <c r="TN154" s="4"/>
      <c r="TO154" s="4"/>
      <c r="TP154" s="4"/>
      <c r="TQ154" s="4"/>
      <c r="TR154" s="4"/>
      <c r="TS154" s="4"/>
      <c r="TT154" s="4"/>
      <c r="TU154" s="4"/>
      <c r="TV154" s="4"/>
      <c r="TW154" s="4"/>
      <c r="TX154" s="4"/>
      <c r="TY154" s="4"/>
      <c r="TZ154" s="4"/>
      <c r="UA154" s="4"/>
      <c r="UB154" s="4"/>
      <c r="UC154" s="4"/>
      <c r="UD154" s="4"/>
      <c r="UE154" s="4"/>
      <c r="UF154" s="4"/>
      <c r="UG154" s="4"/>
      <c r="UH154" s="4"/>
      <c r="UI154" s="4"/>
      <c r="UJ154" s="4"/>
      <c r="UK154" s="4"/>
      <c r="UL154" s="4"/>
      <c r="UM154" s="4"/>
      <c r="UN154" s="4"/>
      <c r="UO154" s="4"/>
      <c r="UP154" s="4"/>
      <c r="UQ154" s="4"/>
      <c r="UR154" s="4"/>
      <c r="US154" s="4"/>
      <c r="UT154" s="4"/>
      <c r="UU154" s="4"/>
      <c r="UV154" s="4"/>
      <c r="UW154" s="4"/>
      <c r="UX154" s="4"/>
      <c r="UY154" s="4"/>
      <c r="UZ154" s="4"/>
      <c r="VA154" s="4"/>
      <c r="VB154" s="4"/>
      <c r="VC154" s="4"/>
      <c r="VD154" s="4"/>
      <c r="VE154" s="4"/>
      <c r="VF154" s="4"/>
      <c r="VG154" s="4"/>
      <c r="VH154" s="4"/>
      <c r="VI154" s="4"/>
      <c r="VJ154" s="4"/>
      <c r="VK154" s="4"/>
      <c r="VL154" s="4"/>
      <c r="VM154" s="4"/>
      <c r="VN154" s="4"/>
      <c r="VO154" s="4"/>
      <c r="VP154" s="4"/>
      <c r="VQ154" s="4"/>
      <c r="VR154" s="4"/>
      <c r="VS154" s="4"/>
      <c r="VT154" s="4"/>
      <c r="VU154" s="4"/>
      <c r="VV154" s="4"/>
      <c r="VW154" s="4"/>
      <c r="VX154" s="4"/>
      <c r="VY154" s="4"/>
      <c r="VZ154" s="4"/>
      <c r="WA154" s="4"/>
      <c r="WB154" s="4"/>
      <c r="WC154" s="4"/>
      <c r="WD154" s="4"/>
      <c r="WE154" s="4"/>
      <c r="WF154" s="4"/>
      <c r="WG154" s="4"/>
      <c r="WH154" s="4"/>
      <c r="WI154" s="4"/>
      <c r="WJ154" s="4"/>
      <c r="WK154" s="4"/>
      <c r="WL154" s="4"/>
      <c r="WM154" s="4"/>
      <c r="WN154" s="4"/>
      <c r="WO154" s="4"/>
      <c r="WP154" s="4"/>
      <c r="WQ154" s="4"/>
      <c r="WR154" s="4"/>
      <c r="WS154" s="4"/>
      <c r="WT154" s="4"/>
      <c r="WU154" s="4"/>
      <c r="WV154" s="4"/>
      <c r="WW154" s="4"/>
      <c r="WX154" s="4"/>
      <c r="WY154" s="4"/>
      <c r="WZ154" s="4"/>
      <c r="XA154" s="4"/>
      <c r="XB154" s="4"/>
      <c r="XC154" s="4"/>
      <c r="XD154" s="4"/>
      <c r="XE154" s="4"/>
      <c r="XF154" s="4"/>
      <c r="XG154" s="4"/>
      <c r="XH154" s="4"/>
      <c r="XI154" s="4"/>
      <c r="XJ154" s="4"/>
      <c r="XK154" s="4"/>
      <c r="XL154" s="4"/>
      <c r="XM154" s="4"/>
      <c r="XN154" s="4"/>
      <c r="XO154" s="4"/>
      <c r="XP154" s="4"/>
      <c r="XQ154" s="4"/>
      <c r="XR154" s="4"/>
      <c r="XS154" s="4"/>
      <c r="XT154" s="4"/>
      <c r="XU154" s="4"/>
      <c r="XV154" s="4"/>
      <c r="XW154" s="4"/>
      <c r="XX154" s="4"/>
      <c r="XY154" s="4"/>
      <c r="XZ154" s="4"/>
      <c r="YA154" s="4"/>
      <c r="YB154" s="4"/>
      <c r="YC154" s="4"/>
      <c r="YD154" s="4"/>
      <c r="YE154" s="4"/>
      <c r="YF154" s="4"/>
      <c r="YG154" s="4"/>
      <c r="YH154" s="4"/>
      <c r="YI154" s="4"/>
      <c r="YJ154" s="4"/>
      <c r="YK154" s="4"/>
      <c r="YL154" s="4"/>
      <c r="YM154" s="4"/>
      <c r="YN154" s="4"/>
      <c r="YO154" s="4"/>
      <c r="YP154" s="4"/>
      <c r="YQ154" s="4"/>
      <c r="YR154" s="4"/>
      <c r="YS154" s="4"/>
      <c r="YT154" s="4"/>
      <c r="YU154" s="4"/>
      <c r="YV154" s="4"/>
      <c r="YW154" s="4"/>
      <c r="YX154" s="4"/>
      <c r="YY154" s="4"/>
      <c r="YZ154" s="4"/>
      <c r="ZA154" s="4"/>
      <c r="ZB154" s="4"/>
      <c r="ZC154" s="4"/>
      <c r="ZD154" s="4"/>
      <c r="ZE154" s="4"/>
      <c r="ZF154" s="4"/>
      <c r="ZG154" s="4"/>
      <c r="ZH154" s="4"/>
      <c r="ZI154" s="4"/>
      <c r="ZJ154" s="4"/>
      <c r="ZK154" s="4"/>
      <c r="ZL154" s="4"/>
      <c r="ZM154" s="4"/>
      <c r="ZN154" s="4"/>
      <c r="ZO154" s="4"/>
      <c r="ZP154" s="4"/>
      <c r="ZQ154" s="4"/>
      <c r="ZR154" s="4"/>
      <c r="ZS154" s="4"/>
      <c r="ZT154" s="4"/>
      <c r="ZU154" s="4"/>
      <c r="ZV154" s="4"/>
      <c r="ZW154" s="4"/>
      <c r="ZX154" s="4"/>
      <c r="ZY154" s="4"/>
      <c r="ZZ154" s="4"/>
      <c r="AAA154" s="4"/>
      <c r="AAB154" s="4"/>
      <c r="AAC154" s="4"/>
      <c r="AAD154" s="4"/>
      <c r="AAE154" s="4"/>
      <c r="AAF154" s="4"/>
      <c r="AAG154" s="4"/>
      <c r="AAH154" s="4"/>
      <c r="AAI154" s="4"/>
      <c r="AAJ154" s="4"/>
      <c r="AAK154" s="4"/>
      <c r="AAL154" s="4"/>
      <c r="AAM154" s="4"/>
      <c r="AAN154" s="4"/>
      <c r="AAO154" s="4"/>
      <c r="AAP154" s="4"/>
      <c r="AAQ154" s="4"/>
      <c r="AAR154" s="4"/>
      <c r="AAS154" s="4"/>
      <c r="AAT154" s="4"/>
      <c r="AAU154" s="4"/>
      <c r="AAV154" s="4"/>
      <c r="AAW154" s="4"/>
      <c r="AAX154" s="4"/>
      <c r="AAY154" s="4"/>
      <c r="AAZ154" s="4"/>
      <c r="ABA154" s="4"/>
      <c r="ABB154" s="4"/>
      <c r="ABC154" s="4"/>
      <c r="ABD154" s="4"/>
      <c r="ABE154" s="4"/>
      <c r="ABF154" s="4"/>
      <c r="ABG154" s="4"/>
      <c r="ABH154" s="4"/>
      <c r="ABI154" s="4"/>
      <c r="ABJ154" s="4"/>
      <c r="ABK154" s="4"/>
      <c r="ABL154" s="4"/>
      <c r="ABM154" s="4"/>
      <c r="ABN154" s="4"/>
      <c r="ABO154" s="4"/>
      <c r="ABP154" s="4"/>
      <c r="ABQ154" s="4"/>
      <c r="ABR154" s="4"/>
      <c r="ABS154" s="4"/>
      <c r="ABT154" s="4"/>
      <c r="ABU154" s="4"/>
    </row>
    <row r="155" spans="1:749" s="13" customFormat="1" ht="15" customHeight="1" x14ac:dyDescent="0.2">
      <c r="A155" s="20" t="s">
        <v>694</v>
      </c>
      <c r="B155" s="21" t="s">
        <v>126</v>
      </c>
      <c r="C155" s="24" t="s">
        <v>71</v>
      </c>
      <c r="D155" s="21" t="s">
        <v>121</v>
      </c>
      <c r="E155" s="158">
        <f>F14+F15+F16+F17+F18+F20</f>
        <v>0</v>
      </c>
      <c r="F155" s="194">
        <v>2.5</v>
      </c>
      <c r="G155" s="194" t="s">
        <v>524</v>
      </c>
      <c r="H155" s="162">
        <f>_xlfn.CEILING.MATH(F155*E155)</f>
        <v>0</v>
      </c>
      <c r="I155" s="97"/>
      <c r="J155" s="312"/>
      <c r="K155" s="14"/>
      <c r="L155" s="318"/>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c r="GK155" s="4"/>
      <c r="GL155" s="4"/>
      <c r="GM155" s="4"/>
      <c r="GN155" s="4"/>
      <c r="GO155" s="4"/>
      <c r="GP155" s="4"/>
      <c r="GQ155" s="4"/>
      <c r="GR155" s="4"/>
      <c r="GS155" s="4"/>
      <c r="GT155" s="4"/>
      <c r="GU155" s="4"/>
      <c r="GV155" s="4"/>
      <c r="GW155" s="4"/>
      <c r="GX155" s="4"/>
      <c r="GY155" s="4"/>
      <c r="GZ155" s="4"/>
      <c r="HA155" s="4"/>
      <c r="HB155" s="4"/>
      <c r="HC155" s="4"/>
      <c r="HD155" s="4"/>
      <c r="HE155" s="4"/>
      <c r="HF155" s="4"/>
      <c r="HG155" s="4"/>
      <c r="HH155" s="4"/>
      <c r="HI155" s="4"/>
      <c r="HJ155" s="4"/>
      <c r="HK155" s="4"/>
      <c r="HL155" s="4"/>
      <c r="HM155" s="4"/>
      <c r="HN155" s="4"/>
      <c r="HO155" s="4"/>
      <c r="HP155" s="4"/>
      <c r="HQ155" s="4"/>
      <c r="HR155" s="4"/>
      <c r="HS155" s="4"/>
      <c r="HT155" s="4"/>
      <c r="HU155" s="4"/>
      <c r="HV155" s="4"/>
      <c r="HW155" s="4"/>
      <c r="HX155" s="4"/>
      <c r="HY155" s="4"/>
      <c r="HZ155" s="4"/>
      <c r="IA155" s="4"/>
      <c r="IB155" s="4"/>
      <c r="IC155" s="4"/>
      <c r="ID155" s="4"/>
      <c r="IE155" s="4"/>
      <c r="IF155" s="4"/>
      <c r="IG155" s="4"/>
      <c r="IH155" s="4"/>
      <c r="II155" s="4"/>
      <c r="IJ155" s="4"/>
      <c r="IK155" s="4"/>
      <c r="IL155" s="4"/>
      <c r="IM155" s="4"/>
      <c r="IN155" s="4"/>
      <c r="IO155" s="4"/>
      <c r="IP155" s="4"/>
      <c r="IQ155" s="4"/>
      <c r="IR155" s="4"/>
      <c r="IS155" s="4"/>
      <c r="IT155" s="4"/>
      <c r="IU155" s="4"/>
      <c r="IV155" s="4"/>
      <c r="IW155" s="4"/>
      <c r="IX155" s="4"/>
      <c r="IY155" s="4"/>
      <c r="IZ155" s="4"/>
      <c r="JA155" s="4"/>
      <c r="JB155" s="4"/>
      <c r="JC155" s="4"/>
      <c r="JD155" s="4"/>
      <c r="JE155" s="4"/>
      <c r="JF155" s="4"/>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c r="KN155" s="4"/>
      <c r="KO155" s="4"/>
      <c r="KP155" s="4"/>
      <c r="KQ155" s="4"/>
      <c r="KR155" s="4"/>
      <c r="KS155" s="4"/>
      <c r="KT155" s="4"/>
      <c r="KU155" s="4"/>
      <c r="KV155" s="4"/>
      <c r="KW155" s="4"/>
      <c r="KX155" s="4"/>
      <c r="KY155" s="4"/>
      <c r="KZ155" s="4"/>
      <c r="LA155" s="4"/>
      <c r="LB155" s="4"/>
      <c r="LC155" s="4"/>
      <c r="LD155" s="4"/>
      <c r="LE155" s="4"/>
      <c r="LF155" s="4"/>
      <c r="LG155" s="4"/>
      <c r="LH155" s="4"/>
      <c r="LI155" s="4"/>
      <c r="LJ155" s="4"/>
      <c r="LK155" s="4"/>
      <c r="LL155" s="4"/>
      <c r="LM155" s="4"/>
      <c r="LN155" s="4"/>
      <c r="LO155" s="4"/>
      <c r="LP155" s="4"/>
      <c r="LQ155" s="4"/>
      <c r="LR155" s="4"/>
      <c r="LS155" s="4"/>
      <c r="LT155" s="4"/>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c r="NB155" s="4"/>
      <c r="NC155" s="4"/>
      <c r="ND155" s="4"/>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c r="OG155" s="4"/>
      <c r="OH155" s="4"/>
      <c r="OI155" s="4"/>
      <c r="OJ155" s="4"/>
      <c r="OK155" s="4"/>
      <c r="OL155" s="4"/>
      <c r="OM155" s="4"/>
      <c r="ON155" s="4"/>
      <c r="OO155" s="4"/>
      <c r="OP155" s="4"/>
      <c r="OQ155" s="4"/>
      <c r="OR155" s="4"/>
      <c r="OS155" s="4"/>
      <c r="OT155" s="4"/>
      <c r="OU155" s="4"/>
      <c r="OV155" s="4"/>
      <c r="OW155" s="4"/>
      <c r="OX155" s="4"/>
      <c r="OY155" s="4"/>
      <c r="OZ155" s="4"/>
      <c r="PA155" s="4"/>
      <c r="PB155" s="4"/>
      <c r="PC155" s="4"/>
      <c r="PD155" s="4"/>
      <c r="PE155" s="4"/>
      <c r="PF155" s="4"/>
      <c r="PG155" s="4"/>
      <c r="PH155" s="4"/>
      <c r="PI155" s="4"/>
      <c r="PJ155" s="4"/>
      <c r="PK155" s="4"/>
      <c r="PL155" s="4"/>
      <c r="PM155" s="4"/>
      <c r="PN155" s="4"/>
      <c r="PO155" s="4"/>
      <c r="PP155" s="4"/>
      <c r="PQ155" s="4"/>
      <c r="PR155" s="4"/>
      <c r="PS155" s="4"/>
      <c r="PT155" s="4"/>
      <c r="PU155" s="4"/>
      <c r="PV155" s="4"/>
      <c r="PW155" s="4"/>
      <c r="PX155" s="4"/>
      <c r="PY155" s="4"/>
      <c r="PZ155" s="4"/>
      <c r="QA155" s="4"/>
      <c r="QB155" s="4"/>
      <c r="QC155" s="4"/>
      <c r="QD155" s="4"/>
      <c r="QE155" s="4"/>
      <c r="QF155" s="4"/>
      <c r="QG155" s="4"/>
      <c r="QH155" s="4"/>
      <c r="QI155" s="4"/>
      <c r="QJ155" s="4"/>
      <c r="QK155" s="4"/>
      <c r="QL155" s="4"/>
      <c r="QM155" s="4"/>
      <c r="QN155" s="4"/>
      <c r="QO155" s="4"/>
      <c r="QP155" s="4"/>
      <c r="QQ155" s="4"/>
      <c r="QR155" s="4"/>
      <c r="QS155" s="4"/>
      <c r="QT155" s="4"/>
      <c r="QU155" s="4"/>
      <c r="QV155" s="4"/>
      <c r="QW155" s="4"/>
      <c r="QX155" s="4"/>
      <c r="QY155" s="4"/>
      <c r="QZ155" s="4"/>
      <c r="RA155" s="4"/>
      <c r="RB155" s="4"/>
      <c r="RC155" s="4"/>
      <c r="RD155" s="4"/>
      <c r="RE155" s="4"/>
      <c r="RF155" s="4"/>
      <c r="RG155" s="4"/>
      <c r="RH155" s="4"/>
      <c r="RI155" s="4"/>
      <c r="RJ155" s="4"/>
      <c r="RK155" s="4"/>
      <c r="RL155" s="4"/>
      <c r="RM155" s="4"/>
      <c r="RN155" s="4"/>
      <c r="RO155" s="4"/>
      <c r="RP155" s="4"/>
      <c r="RQ155" s="4"/>
      <c r="RR155" s="4"/>
      <c r="RS155" s="4"/>
      <c r="RT155" s="4"/>
      <c r="RU155" s="4"/>
      <c r="RV155" s="4"/>
      <c r="RW155" s="4"/>
      <c r="RX155" s="4"/>
      <c r="RY155" s="4"/>
      <c r="RZ155" s="4"/>
      <c r="SA155" s="4"/>
      <c r="SB155" s="4"/>
      <c r="SC155" s="4"/>
      <c r="SD155" s="4"/>
      <c r="SE155" s="4"/>
      <c r="SF155" s="4"/>
      <c r="SG155" s="4"/>
      <c r="SH155" s="4"/>
      <c r="SI155" s="4"/>
      <c r="SJ155" s="4"/>
      <c r="SK155" s="4"/>
      <c r="SL155" s="4"/>
      <c r="SM155" s="4"/>
      <c r="SN155" s="4"/>
      <c r="SO155" s="4"/>
      <c r="SP155" s="4"/>
      <c r="SQ155" s="4"/>
      <c r="SR155" s="4"/>
      <c r="SS155" s="4"/>
      <c r="ST155" s="4"/>
      <c r="SU155" s="4"/>
      <c r="SV155" s="4"/>
      <c r="SW155" s="4"/>
      <c r="SX155" s="4"/>
      <c r="SY155" s="4"/>
      <c r="SZ155" s="4"/>
      <c r="TA155" s="4"/>
      <c r="TB155" s="4"/>
      <c r="TC155" s="4"/>
      <c r="TD155" s="4"/>
      <c r="TE155" s="4"/>
      <c r="TF155" s="4"/>
      <c r="TG155" s="4"/>
      <c r="TH155" s="4"/>
      <c r="TI155" s="4"/>
      <c r="TJ155" s="4"/>
      <c r="TK155" s="4"/>
      <c r="TL155" s="4"/>
      <c r="TM155" s="4"/>
      <c r="TN155" s="4"/>
      <c r="TO155" s="4"/>
      <c r="TP155" s="4"/>
      <c r="TQ155" s="4"/>
      <c r="TR155" s="4"/>
      <c r="TS155" s="4"/>
      <c r="TT155" s="4"/>
      <c r="TU155" s="4"/>
      <c r="TV155" s="4"/>
      <c r="TW155" s="4"/>
      <c r="TX155" s="4"/>
      <c r="TY155" s="4"/>
      <c r="TZ155" s="4"/>
      <c r="UA155" s="4"/>
      <c r="UB155" s="4"/>
      <c r="UC155" s="4"/>
      <c r="UD155" s="4"/>
      <c r="UE155" s="4"/>
      <c r="UF155" s="4"/>
      <c r="UG155" s="4"/>
      <c r="UH155" s="4"/>
      <c r="UI155" s="4"/>
      <c r="UJ155" s="4"/>
      <c r="UK155" s="4"/>
      <c r="UL155" s="4"/>
      <c r="UM155" s="4"/>
      <c r="UN155" s="4"/>
      <c r="UO155" s="4"/>
      <c r="UP155" s="4"/>
      <c r="UQ155" s="4"/>
      <c r="UR155" s="4"/>
      <c r="US155" s="4"/>
      <c r="UT155" s="4"/>
      <c r="UU155" s="4"/>
      <c r="UV155" s="4"/>
      <c r="UW155" s="4"/>
      <c r="UX155" s="4"/>
      <c r="UY155" s="4"/>
      <c r="UZ155" s="4"/>
      <c r="VA155" s="4"/>
      <c r="VB155" s="4"/>
      <c r="VC155" s="4"/>
      <c r="VD155" s="4"/>
      <c r="VE155" s="4"/>
      <c r="VF155" s="4"/>
      <c r="VG155" s="4"/>
      <c r="VH155" s="4"/>
      <c r="VI155" s="4"/>
      <c r="VJ155" s="4"/>
      <c r="VK155" s="4"/>
      <c r="VL155" s="4"/>
      <c r="VM155" s="4"/>
      <c r="VN155" s="4"/>
      <c r="VO155" s="4"/>
      <c r="VP155" s="4"/>
      <c r="VQ155" s="4"/>
      <c r="VR155" s="4"/>
      <c r="VS155" s="4"/>
      <c r="VT155" s="4"/>
      <c r="VU155" s="4"/>
      <c r="VV155" s="4"/>
      <c r="VW155" s="4"/>
      <c r="VX155" s="4"/>
      <c r="VY155" s="4"/>
      <c r="VZ155" s="4"/>
      <c r="WA155" s="4"/>
      <c r="WB155" s="4"/>
      <c r="WC155" s="4"/>
      <c r="WD155" s="4"/>
      <c r="WE155" s="4"/>
      <c r="WF155" s="4"/>
      <c r="WG155" s="4"/>
      <c r="WH155" s="4"/>
      <c r="WI155" s="4"/>
      <c r="WJ155" s="4"/>
      <c r="WK155" s="4"/>
      <c r="WL155" s="4"/>
      <c r="WM155" s="4"/>
      <c r="WN155" s="4"/>
      <c r="WO155" s="4"/>
      <c r="WP155" s="4"/>
      <c r="WQ155" s="4"/>
      <c r="WR155" s="4"/>
      <c r="WS155" s="4"/>
      <c r="WT155" s="4"/>
      <c r="WU155" s="4"/>
      <c r="WV155" s="4"/>
      <c r="WW155" s="4"/>
      <c r="WX155" s="4"/>
      <c r="WY155" s="4"/>
      <c r="WZ155" s="4"/>
      <c r="XA155" s="4"/>
      <c r="XB155" s="4"/>
      <c r="XC155" s="4"/>
      <c r="XD155" s="4"/>
      <c r="XE155" s="4"/>
      <c r="XF155" s="4"/>
      <c r="XG155" s="4"/>
      <c r="XH155" s="4"/>
      <c r="XI155" s="4"/>
      <c r="XJ155" s="4"/>
      <c r="XK155" s="4"/>
      <c r="XL155" s="4"/>
      <c r="XM155" s="4"/>
      <c r="XN155" s="4"/>
      <c r="XO155" s="4"/>
      <c r="XP155" s="4"/>
      <c r="XQ155" s="4"/>
      <c r="XR155" s="4"/>
      <c r="XS155" s="4"/>
      <c r="XT155" s="4"/>
      <c r="XU155" s="4"/>
      <c r="XV155" s="4"/>
      <c r="XW155" s="4"/>
      <c r="XX155" s="4"/>
      <c r="XY155" s="4"/>
      <c r="XZ155" s="4"/>
      <c r="YA155" s="4"/>
      <c r="YB155" s="4"/>
      <c r="YC155" s="4"/>
      <c r="YD155" s="4"/>
      <c r="YE155" s="4"/>
      <c r="YF155" s="4"/>
      <c r="YG155" s="4"/>
      <c r="YH155" s="4"/>
      <c r="YI155" s="4"/>
      <c r="YJ155" s="4"/>
      <c r="YK155" s="4"/>
      <c r="YL155" s="4"/>
      <c r="YM155" s="4"/>
      <c r="YN155" s="4"/>
      <c r="YO155" s="4"/>
      <c r="YP155" s="4"/>
      <c r="YQ155" s="4"/>
      <c r="YR155" s="4"/>
      <c r="YS155" s="4"/>
      <c r="YT155" s="4"/>
      <c r="YU155" s="4"/>
      <c r="YV155" s="4"/>
      <c r="YW155" s="4"/>
      <c r="YX155" s="4"/>
      <c r="YY155" s="4"/>
      <c r="YZ155" s="4"/>
      <c r="ZA155" s="4"/>
      <c r="ZB155" s="4"/>
      <c r="ZC155" s="4"/>
      <c r="ZD155" s="4"/>
      <c r="ZE155" s="4"/>
      <c r="ZF155" s="4"/>
      <c r="ZG155" s="4"/>
      <c r="ZH155" s="4"/>
      <c r="ZI155" s="4"/>
      <c r="ZJ155" s="4"/>
      <c r="ZK155" s="4"/>
      <c r="ZL155" s="4"/>
      <c r="ZM155" s="4"/>
      <c r="ZN155" s="4"/>
      <c r="ZO155" s="4"/>
      <c r="ZP155" s="4"/>
      <c r="ZQ155" s="4"/>
      <c r="ZR155" s="4"/>
      <c r="ZS155" s="4"/>
      <c r="ZT155" s="4"/>
      <c r="ZU155" s="4"/>
      <c r="ZV155" s="4"/>
      <c r="ZW155" s="4"/>
      <c r="ZX155" s="4"/>
      <c r="ZY155" s="4"/>
      <c r="ZZ155" s="4"/>
      <c r="AAA155" s="4"/>
      <c r="AAB155" s="4"/>
      <c r="AAC155" s="4"/>
      <c r="AAD155" s="4"/>
      <c r="AAE155" s="4"/>
      <c r="AAF155" s="4"/>
      <c r="AAG155" s="4"/>
      <c r="AAH155" s="4"/>
      <c r="AAI155" s="4"/>
      <c r="AAJ155" s="4"/>
      <c r="AAK155" s="4"/>
      <c r="AAL155" s="4"/>
      <c r="AAM155" s="4"/>
      <c r="AAN155" s="4"/>
      <c r="AAO155" s="4"/>
      <c r="AAP155" s="4"/>
      <c r="AAQ155" s="4"/>
      <c r="AAR155" s="4"/>
      <c r="AAS155" s="4"/>
      <c r="AAT155" s="4"/>
      <c r="AAU155" s="4"/>
      <c r="AAV155" s="4"/>
      <c r="AAW155" s="4"/>
      <c r="AAX155" s="4"/>
      <c r="AAY155" s="4"/>
      <c r="AAZ155" s="4"/>
      <c r="ABA155" s="4"/>
      <c r="ABB155" s="4"/>
      <c r="ABC155" s="4"/>
      <c r="ABD155" s="4"/>
      <c r="ABE155" s="4"/>
      <c r="ABF155" s="4"/>
      <c r="ABG155" s="4"/>
      <c r="ABH155" s="4"/>
      <c r="ABI155" s="4"/>
      <c r="ABJ155" s="4"/>
      <c r="ABK155" s="4"/>
      <c r="ABL155" s="4"/>
      <c r="ABM155" s="4"/>
      <c r="ABN155" s="4"/>
      <c r="ABO155" s="4"/>
      <c r="ABP155" s="4"/>
      <c r="ABQ155" s="4"/>
      <c r="ABR155" s="4"/>
      <c r="ABS155" s="4"/>
      <c r="ABT155" s="4"/>
      <c r="ABU155" s="4"/>
    </row>
    <row r="156" spans="1:749" s="13" customFormat="1" ht="15" customHeight="1" x14ac:dyDescent="0.2">
      <c r="A156" s="20" t="s">
        <v>695</v>
      </c>
      <c r="B156" s="21" t="s">
        <v>655</v>
      </c>
      <c r="C156" s="24" t="s">
        <v>71</v>
      </c>
      <c r="D156" s="21" t="s">
        <v>121</v>
      </c>
      <c r="E156" s="158">
        <f>IF($F$13&gt;0,2,0)</f>
        <v>0</v>
      </c>
      <c r="F156" s="194">
        <v>5</v>
      </c>
      <c r="G156" s="194" t="s">
        <v>524</v>
      </c>
      <c r="H156" s="162">
        <f>_xlfn.CEILING.MATH(F156*E156)</f>
        <v>0</v>
      </c>
      <c r="I156" s="97"/>
      <c r="J156" s="312"/>
      <c r="K156" s="14"/>
      <c r="L156" s="318"/>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c r="GK156" s="4"/>
      <c r="GL156" s="4"/>
      <c r="GM156" s="4"/>
      <c r="GN156" s="4"/>
      <c r="GO156" s="4"/>
      <c r="GP156" s="4"/>
      <c r="GQ156" s="4"/>
      <c r="GR156" s="4"/>
      <c r="GS156" s="4"/>
      <c r="GT156" s="4"/>
      <c r="GU156" s="4"/>
      <c r="GV156" s="4"/>
      <c r="GW156" s="4"/>
      <c r="GX156" s="4"/>
      <c r="GY156" s="4"/>
      <c r="GZ156" s="4"/>
      <c r="HA156" s="4"/>
      <c r="HB156" s="4"/>
      <c r="HC156" s="4"/>
      <c r="HD156" s="4"/>
      <c r="HE156" s="4"/>
      <c r="HF156" s="4"/>
      <c r="HG156" s="4"/>
      <c r="HH156" s="4"/>
      <c r="HI156" s="4"/>
      <c r="HJ156" s="4"/>
      <c r="HK156" s="4"/>
      <c r="HL156" s="4"/>
      <c r="HM156" s="4"/>
      <c r="HN156" s="4"/>
      <c r="HO156" s="4"/>
      <c r="HP156" s="4"/>
      <c r="HQ156" s="4"/>
      <c r="HR156" s="4"/>
      <c r="HS156" s="4"/>
      <c r="HT156" s="4"/>
      <c r="HU156" s="4"/>
      <c r="HV156" s="4"/>
      <c r="HW156" s="4"/>
      <c r="HX156" s="4"/>
      <c r="HY156" s="4"/>
      <c r="HZ156" s="4"/>
      <c r="IA156" s="4"/>
      <c r="IB156" s="4"/>
      <c r="IC156" s="4"/>
      <c r="ID156" s="4"/>
      <c r="IE156" s="4"/>
      <c r="IF156" s="4"/>
      <c r="IG156" s="4"/>
      <c r="IH156" s="4"/>
      <c r="II156" s="4"/>
      <c r="IJ156" s="4"/>
      <c r="IK156" s="4"/>
      <c r="IL156" s="4"/>
      <c r="IM156" s="4"/>
      <c r="IN156" s="4"/>
      <c r="IO156" s="4"/>
      <c r="IP156" s="4"/>
      <c r="IQ156" s="4"/>
      <c r="IR156" s="4"/>
      <c r="IS156" s="4"/>
      <c r="IT156" s="4"/>
      <c r="IU156" s="4"/>
      <c r="IV156" s="4"/>
      <c r="IW156" s="4"/>
      <c r="IX156" s="4"/>
      <c r="IY156" s="4"/>
      <c r="IZ156" s="4"/>
      <c r="JA156" s="4"/>
      <c r="JB156" s="4"/>
      <c r="JC156" s="4"/>
      <c r="JD156" s="4"/>
      <c r="JE156" s="4"/>
      <c r="JF156" s="4"/>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c r="KN156" s="4"/>
      <c r="KO156" s="4"/>
      <c r="KP156" s="4"/>
      <c r="KQ156" s="4"/>
      <c r="KR156" s="4"/>
      <c r="KS156" s="4"/>
      <c r="KT156" s="4"/>
      <c r="KU156" s="4"/>
      <c r="KV156" s="4"/>
      <c r="KW156" s="4"/>
      <c r="KX156" s="4"/>
      <c r="KY156" s="4"/>
      <c r="KZ156" s="4"/>
      <c r="LA156" s="4"/>
      <c r="LB156" s="4"/>
      <c r="LC156" s="4"/>
      <c r="LD156" s="4"/>
      <c r="LE156" s="4"/>
      <c r="LF156" s="4"/>
      <c r="LG156" s="4"/>
      <c r="LH156" s="4"/>
      <c r="LI156" s="4"/>
      <c r="LJ156" s="4"/>
      <c r="LK156" s="4"/>
      <c r="LL156" s="4"/>
      <c r="LM156" s="4"/>
      <c r="LN156" s="4"/>
      <c r="LO156" s="4"/>
      <c r="LP156" s="4"/>
      <c r="LQ156" s="4"/>
      <c r="LR156" s="4"/>
      <c r="LS156" s="4"/>
      <c r="LT156" s="4"/>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c r="NB156" s="4"/>
      <c r="NC156" s="4"/>
      <c r="ND156" s="4"/>
      <c r="NE156" s="4"/>
      <c r="NF156" s="4"/>
      <c r="NG156" s="4"/>
      <c r="NH156" s="4"/>
      <c r="NI156" s="4"/>
      <c r="NJ156" s="4"/>
      <c r="NK156" s="4"/>
      <c r="NL156" s="4"/>
      <c r="NM156" s="4"/>
      <c r="NN156" s="4"/>
      <c r="NO156" s="4"/>
      <c r="NP156" s="4"/>
      <c r="NQ156" s="4"/>
      <c r="NR156" s="4"/>
      <c r="NS156" s="4"/>
      <c r="NT156" s="4"/>
      <c r="NU156" s="4"/>
      <c r="NV156" s="4"/>
      <c r="NW156" s="4"/>
      <c r="NX156" s="4"/>
      <c r="NY156" s="4"/>
      <c r="NZ156" s="4"/>
      <c r="OA156" s="4"/>
      <c r="OB156" s="4"/>
      <c r="OC156" s="4"/>
      <c r="OD156" s="4"/>
      <c r="OE156" s="4"/>
      <c r="OF156" s="4"/>
      <c r="OG156" s="4"/>
      <c r="OH156" s="4"/>
      <c r="OI156" s="4"/>
      <c r="OJ156" s="4"/>
      <c r="OK156" s="4"/>
      <c r="OL156" s="4"/>
      <c r="OM156" s="4"/>
      <c r="ON156" s="4"/>
      <c r="OO156" s="4"/>
      <c r="OP156" s="4"/>
      <c r="OQ156" s="4"/>
      <c r="OR156" s="4"/>
      <c r="OS156" s="4"/>
      <c r="OT156" s="4"/>
      <c r="OU156" s="4"/>
      <c r="OV156" s="4"/>
      <c r="OW156" s="4"/>
      <c r="OX156" s="4"/>
      <c r="OY156" s="4"/>
      <c r="OZ156" s="4"/>
      <c r="PA156" s="4"/>
      <c r="PB156" s="4"/>
      <c r="PC156" s="4"/>
      <c r="PD156" s="4"/>
      <c r="PE156" s="4"/>
      <c r="PF156" s="4"/>
      <c r="PG156" s="4"/>
      <c r="PH156" s="4"/>
      <c r="PI156" s="4"/>
      <c r="PJ156" s="4"/>
      <c r="PK156" s="4"/>
      <c r="PL156" s="4"/>
      <c r="PM156" s="4"/>
      <c r="PN156" s="4"/>
      <c r="PO156" s="4"/>
      <c r="PP156" s="4"/>
      <c r="PQ156" s="4"/>
      <c r="PR156" s="4"/>
      <c r="PS156" s="4"/>
      <c r="PT156" s="4"/>
      <c r="PU156" s="4"/>
      <c r="PV156" s="4"/>
      <c r="PW156" s="4"/>
      <c r="PX156" s="4"/>
      <c r="PY156" s="4"/>
      <c r="PZ156" s="4"/>
      <c r="QA156" s="4"/>
      <c r="QB156" s="4"/>
      <c r="QC156" s="4"/>
      <c r="QD156" s="4"/>
      <c r="QE156" s="4"/>
      <c r="QF156" s="4"/>
      <c r="QG156" s="4"/>
      <c r="QH156" s="4"/>
      <c r="QI156" s="4"/>
      <c r="QJ156" s="4"/>
      <c r="QK156" s="4"/>
      <c r="QL156" s="4"/>
      <c r="QM156" s="4"/>
      <c r="QN156" s="4"/>
      <c r="QO156" s="4"/>
      <c r="QP156" s="4"/>
      <c r="QQ156" s="4"/>
      <c r="QR156" s="4"/>
      <c r="QS156" s="4"/>
      <c r="QT156" s="4"/>
      <c r="QU156" s="4"/>
      <c r="QV156" s="4"/>
      <c r="QW156" s="4"/>
      <c r="QX156" s="4"/>
      <c r="QY156" s="4"/>
      <c r="QZ156" s="4"/>
      <c r="RA156" s="4"/>
      <c r="RB156" s="4"/>
      <c r="RC156" s="4"/>
      <c r="RD156" s="4"/>
      <c r="RE156" s="4"/>
      <c r="RF156" s="4"/>
      <c r="RG156" s="4"/>
      <c r="RH156" s="4"/>
      <c r="RI156" s="4"/>
      <c r="RJ156" s="4"/>
      <c r="RK156" s="4"/>
      <c r="RL156" s="4"/>
      <c r="RM156" s="4"/>
      <c r="RN156" s="4"/>
      <c r="RO156" s="4"/>
      <c r="RP156" s="4"/>
      <c r="RQ156" s="4"/>
      <c r="RR156" s="4"/>
      <c r="RS156" s="4"/>
      <c r="RT156" s="4"/>
      <c r="RU156" s="4"/>
      <c r="RV156" s="4"/>
      <c r="RW156" s="4"/>
      <c r="RX156" s="4"/>
      <c r="RY156" s="4"/>
      <c r="RZ156" s="4"/>
      <c r="SA156" s="4"/>
      <c r="SB156" s="4"/>
      <c r="SC156" s="4"/>
      <c r="SD156" s="4"/>
      <c r="SE156" s="4"/>
      <c r="SF156" s="4"/>
      <c r="SG156" s="4"/>
      <c r="SH156" s="4"/>
      <c r="SI156" s="4"/>
      <c r="SJ156" s="4"/>
      <c r="SK156" s="4"/>
      <c r="SL156" s="4"/>
      <c r="SM156" s="4"/>
      <c r="SN156" s="4"/>
      <c r="SO156" s="4"/>
      <c r="SP156" s="4"/>
      <c r="SQ156" s="4"/>
      <c r="SR156" s="4"/>
      <c r="SS156" s="4"/>
      <c r="ST156" s="4"/>
      <c r="SU156" s="4"/>
      <c r="SV156" s="4"/>
      <c r="SW156" s="4"/>
      <c r="SX156" s="4"/>
      <c r="SY156" s="4"/>
      <c r="SZ156" s="4"/>
      <c r="TA156" s="4"/>
      <c r="TB156" s="4"/>
      <c r="TC156" s="4"/>
      <c r="TD156" s="4"/>
      <c r="TE156" s="4"/>
      <c r="TF156" s="4"/>
      <c r="TG156" s="4"/>
      <c r="TH156" s="4"/>
      <c r="TI156" s="4"/>
      <c r="TJ156" s="4"/>
      <c r="TK156" s="4"/>
      <c r="TL156" s="4"/>
      <c r="TM156" s="4"/>
      <c r="TN156" s="4"/>
      <c r="TO156" s="4"/>
      <c r="TP156" s="4"/>
      <c r="TQ156" s="4"/>
      <c r="TR156" s="4"/>
      <c r="TS156" s="4"/>
      <c r="TT156" s="4"/>
      <c r="TU156" s="4"/>
      <c r="TV156" s="4"/>
      <c r="TW156" s="4"/>
      <c r="TX156" s="4"/>
      <c r="TY156" s="4"/>
      <c r="TZ156" s="4"/>
      <c r="UA156" s="4"/>
      <c r="UB156" s="4"/>
      <c r="UC156" s="4"/>
      <c r="UD156" s="4"/>
      <c r="UE156" s="4"/>
      <c r="UF156" s="4"/>
      <c r="UG156" s="4"/>
      <c r="UH156" s="4"/>
      <c r="UI156" s="4"/>
      <c r="UJ156" s="4"/>
      <c r="UK156" s="4"/>
      <c r="UL156" s="4"/>
      <c r="UM156" s="4"/>
      <c r="UN156" s="4"/>
      <c r="UO156" s="4"/>
      <c r="UP156" s="4"/>
      <c r="UQ156" s="4"/>
      <c r="UR156" s="4"/>
      <c r="US156" s="4"/>
      <c r="UT156" s="4"/>
      <c r="UU156" s="4"/>
      <c r="UV156" s="4"/>
      <c r="UW156" s="4"/>
      <c r="UX156" s="4"/>
      <c r="UY156" s="4"/>
      <c r="UZ156" s="4"/>
      <c r="VA156" s="4"/>
      <c r="VB156" s="4"/>
      <c r="VC156" s="4"/>
      <c r="VD156" s="4"/>
      <c r="VE156" s="4"/>
      <c r="VF156" s="4"/>
      <c r="VG156" s="4"/>
      <c r="VH156" s="4"/>
      <c r="VI156" s="4"/>
      <c r="VJ156" s="4"/>
      <c r="VK156" s="4"/>
      <c r="VL156" s="4"/>
      <c r="VM156" s="4"/>
      <c r="VN156" s="4"/>
      <c r="VO156" s="4"/>
      <c r="VP156" s="4"/>
      <c r="VQ156" s="4"/>
      <c r="VR156" s="4"/>
      <c r="VS156" s="4"/>
      <c r="VT156" s="4"/>
      <c r="VU156" s="4"/>
      <c r="VV156" s="4"/>
      <c r="VW156" s="4"/>
      <c r="VX156" s="4"/>
      <c r="VY156" s="4"/>
      <c r="VZ156" s="4"/>
      <c r="WA156" s="4"/>
      <c r="WB156" s="4"/>
      <c r="WC156" s="4"/>
      <c r="WD156" s="4"/>
      <c r="WE156" s="4"/>
      <c r="WF156" s="4"/>
      <c r="WG156" s="4"/>
      <c r="WH156" s="4"/>
      <c r="WI156" s="4"/>
      <c r="WJ156" s="4"/>
      <c r="WK156" s="4"/>
      <c r="WL156" s="4"/>
      <c r="WM156" s="4"/>
      <c r="WN156" s="4"/>
      <c r="WO156" s="4"/>
      <c r="WP156" s="4"/>
      <c r="WQ156" s="4"/>
      <c r="WR156" s="4"/>
      <c r="WS156" s="4"/>
      <c r="WT156" s="4"/>
      <c r="WU156" s="4"/>
      <c r="WV156" s="4"/>
      <c r="WW156" s="4"/>
      <c r="WX156" s="4"/>
      <c r="WY156" s="4"/>
      <c r="WZ156" s="4"/>
      <c r="XA156" s="4"/>
      <c r="XB156" s="4"/>
      <c r="XC156" s="4"/>
      <c r="XD156" s="4"/>
      <c r="XE156" s="4"/>
      <c r="XF156" s="4"/>
      <c r="XG156" s="4"/>
      <c r="XH156" s="4"/>
      <c r="XI156" s="4"/>
      <c r="XJ156" s="4"/>
      <c r="XK156" s="4"/>
      <c r="XL156" s="4"/>
      <c r="XM156" s="4"/>
      <c r="XN156" s="4"/>
      <c r="XO156" s="4"/>
      <c r="XP156" s="4"/>
      <c r="XQ156" s="4"/>
      <c r="XR156" s="4"/>
      <c r="XS156" s="4"/>
      <c r="XT156" s="4"/>
      <c r="XU156" s="4"/>
      <c r="XV156" s="4"/>
      <c r="XW156" s="4"/>
      <c r="XX156" s="4"/>
      <c r="XY156" s="4"/>
      <c r="XZ156" s="4"/>
      <c r="YA156" s="4"/>
      <c r="YB156" s="4"/>
      <c r="YC156" s="4"/>
      <c r="YD156" s="4"/>
      <c r="YE156" s="4"/>
      <c r="YF156" s="4"/>
      <c r="YG156" s="4"/>
      <c r="YH156" s="4"/>
      <c r="YI156" s="4"/>
      <c r="YJ156" s="4"/>
      <c r="YK156" s="4"/>
      <c r="YL156" s="4"/>
      <c r="YM156" s="4"/>
      <c r="YN156" s="4"/>
      <c r="YO156" s="4"/>
      <c r="YP156" s="4"/>
      <c r="YQ156" s="4"/>
      <c r="YR156" s="4"/>
      <c r="YS156" s="4"/>
      <c r="YT156" s="4"/>
      <c r="YU156" s="4"/>
      <c r="YV156" s="4"/>
      <c r="YW156" s="4"/>
      <c r="YX156" s="4"/>
      <c r="YY156" s="4"/>
      <c r="YZ156" s="4"/>
      <c r="ZA156" s="4"/>
      <c r="ZB156" s="4"/>
      <c r="ZC156" s="4"/>
      <c r="ZD156" s="4"/>
      <c r="ZE156" s="4"/>
      <c r="ZF156" s="4"/>
      <c r="ZG156" s="4"/>
      <c r="ZH156" s="4"/>
      <c r="ZI156" s="4"/>
      <c r="ZJ156" s="4"/>
      <c r="ZK156" s="4"/>
      <c r="ZL156" s="4"/>
      <c r="ZM156" s="4"/>
      <c r="ZN156" s="4"/>
      <c r="ZO156" s="4"/>
      <c r="ZP156" s="4"/>
      <c r="ZQ156" s="4"/>
      <c r="ZR156" s="4"/>
      <c r="ZS156" s="4"/>
      <c r="ZT156" s="4"/>
      <c r="ZU156" s="4"/>
      <c r="ZV156" s="4"/>
      <c r="ZW156" s="4"/>
      <c r="ZX156" s="4"/>
      <c r="ZY156" s="4"/>
      <c r="ZZ156" s="4"/>
      <c r="AAA156" s="4"/>
      <c r="AAB156" s="4"/>
      <c r="AAC156" s="4"/>
      <c r="AAD156" s="4"/>
      <c r="AAE156" s="4"/>
      <c r="AAF156" s="4"/>
      <c r="AAG156" s="4"/>
      <c r="AAH156" s="4"/>
      <c r="AAI156" s="4"/>
      <c r="AAJ156" s="4"/>
      <c r="AAK156" s="4"/>
      <c r="AAL156" s="4"/>
      <c r="AAM156" s="4"/>
      <c r="AAN156" s="4"/>
      <c r="AAO156" s="4"/>
      <c r="AAP156" s="4"/>
      <c r="AAQ156" s="4"/>
      <c r="AAR156" s="4"/>
      <c r="AAS156" s="4"/>
      <c r="AAT156" s="4"/>
      <c r="AAU156" s="4"/>
      <c r="AAV156" s="4"/>
      <c r="AAW156" s="4"/>
      <c r="AAX156" s="4"/>
      <c r="AAY156" s="4"/>
      <c r="AAZ156" s="4"/>
      <c r="ABA156" s="4"/>
      <c r="ABB156" s="4"/>
      <c r="ABC156" s="4"/>
      <c r="ABD156" s="4"/>
      <c r="ABE156" s="4"/>
      <c r="ABF156" s="4"/>
      <c r="ABG156" s="4"/>
      <c r="ABH156" s="4"/>
      <c r="ABI156" s="4"/>
      <c r="ABJ156" s="4"/>
      <c r="ABK156" s="4"/>
      <c r="ABL156" s="4"/>
      <c r="ABM156" s="4"/>
      <c r="ABN156" s="4"/>
      <c r="ABO156" s="4"/>
      <c r="ABP156" s="4"/>
      <c r="ABQ156" s="4"/>
      <c r="ABR156" s="4"/>
      <c r="ABS156" s="4"/>
      <c r="ABT156" s="4"/>
      <c r="ABU156" s="4"/>
    </row>
    <row r="157" spans="1:749" s="13" customFormat="1" ht="15" customHeight="1" collapsed="1" x14ac:dyDescent="0.2">
      <c r="A157" s="4"/>
      <c r="B157" s="4"/>
      <c r="C157" s="4"/>
      <c r="D157" s="4"/>
      <c r="E157" s="161"/>
      <c r="F157" s="189"/>
      <c r="G157" s="189"/>
      <c r="H157" s="173"/>
      <c r="I157" s="225"/>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c r="GK157" s="4"/>
      <c r="GL157" s="4"/>
      <c r="GM157" s="4"/>
      <c r="GN157" s="4"/>
      <c r="GO157" s="4"/>
      <c r="GP157" s="4"/>
      <c r="GQ157" s="4"/>
      <c r="GR157" s="4"/>
      <c r="GS157" s="4"/>
      <c r="GT157" s="4"/>
      <c r="GU157" s="4"/>
      <c r="GV157" s="4"/>
      <c r="GW157" s="4"/>
      <c r="GX157" s="4"/>
      <c r="GY157" s="4"/>
      <c r="GZ157" s="4"/>
      <c r="HA157" s="4"/>
      <c r="HB157" s="4"/>
      <c r="HC157" s="4"/>
      <c r="HD157" s="4"/>
      <c r="HE157" s="4"/>
      <c r="HF157" s="4"/>
      <c r="HG157" s="4"/>
      <c r="HH157" s="4"/>
      <c r="HI157" s="4"/>
      <c r="HJ157" s="4"/>
      <c r="HK157" s="4"/>
      <c r="HL157" s="4"/>
      <c r="HM157" s="4"/>
      <c r="HN157" s="4"/>
      <c r="HO157" s="4"/>
      <c r="HP157" s="4"/>
      <c r="HQ157" s="4"/>
      <c r="HR157" s="4"/>
      <c r="HS157" s="4"/>
      <c r="HT157" s="4"/>
      <c r="HU157" s="4"/>
      <c r="HV157" s="4"/>
      <c r="HW157" s="4"/>
      <c r="HX157" s="4"/>
      <c r="HY157" s="4"/>
      <c r="HZ157" s="4"/>
      <c r="IA157" s="4"/>
      <c r="IB157" s="4"/>
      <c r="IC157" s="4"/>
      <c r="ID157" s="4"/>
      <c r="IE157" s="4"/>
      <c r="IF157" s="4"/>
      <c r="IG157" s="4"/>
      <c r="IH157" s="4"/>
      <c r="II157" s="4"/>
      <c r="IJ157" s="4"/>
      <c r="IK157" s="4"/>
      <c r="IL157" s="4"/>
      <c r="IM157" s="4"/>
      <c r="IN157" s="4"/>
      <c r="IO157" s="4"/>
      <c r="IP157" s="4"/>
      <c r="IQ157" s="4"/>
      <c r="IR157" s="4"/>
      <c r="IS157" s="4"/>
      <c r="IT157" s="4"/>
      <c r="IU157" s="4"/>
      <c r="IV157" s="4"/>
      <c r="IW157" s="4"/>
      <c r="IX157" s="4"/>
      <c r="IY157" s="4"/>
      <c r="IZ157" s="4"/>
      <c r="JA157" s="4"/>
      <c r="JB157" s="4"/>
      <c r="JC157" s="4"/>
      <c r="JD157" s="4"/>
      <c r="JE157" s="4"/>
      <c r="JF157" s="4"/>
      <c r="JG157" s="4"/>
      <c r="JH157" s="4"/>
      <c r="JI157" s="4"/>
      <c r="JJ157" s="4"/>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c r="LT157" s="4"/>
      <c r="LU157" s="4"/>
      <c r="LV157" s="4"/>
      <c r="LW157" s="4"/>
      <c r="LX157" s="4"/>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c r="OH157" s="4"/>
      <c r="OI157" s="4"/>
      <c r="OJ157" s="4"/>
      <c r="OK157" s="4"/>
      <c r="OL157" s="4"/>
      <c r="OM157" s="4"/>
      <c r="ON157" s="4"/>
      <c r="OO157" s="4"/>
      <c r="OP157" s="4"/>
      <c r="OQ157" s="4"/>
      <c r="OR157" s="4"/>
      <c r="OS157" s="4"/>
      <c r="OT157" s="4"/>
      <c r="OU157" s="4"/>
      <c r="OV157" s="4"/>
      <c r="OW157" s="4"/>
      <c r="OX157" s="4"/>
      <c r="OY157" s="4"/>
      <c r="OZ157" s="4"/>
      <c r="PA157" s="4"/>
      <c r="PB157" s="4"/>
      <c r="PC157" s="4"/>
      <c r="PD157" s="4"/>
      <c r="PE157" s="4"/>
      <c r="PF157" s="4"/>
      <c r="PG157" s="4"/>
      <c r="PH157" s="4"/>
      <c r="PI157" s="4"/>
      <c r="PJ157" s="4"/>
      <c r="PK157" s="4"/>
      <c r="PL157" s="4"/>
      <c r="PM157" s="4"/>
      <c r="PN157" s="4"/>
      <c r="PO157" s="4"/>
      <c r="PP157" s="4"/>
      <c r="PQ157" s="4"/>
      <c r="PR157" s="4"/>
      <c r="PS157" s="4"/>
      <c r="PT157" s="4"/>
      <c r="PU157" s="4"/>
      <c r="PV157" s="4"/>
      <c r="PW157" s="4"/>
      <c r="PX157" s="4"/>
      <c r="PY157" s="4"/>
      <c r="PZ157" s="4"/>
      <c r="QA157" s="4"/>
      <c r="QB157" s="4"/>
      <c r="QC157" s="4"/>
      <c r="QD157" s="4"/>
      <c r="QE157" s="4"/>
      <c r="QF157" s="4"/>
      <c r="QG157" s="4"/>
      <c r="QH157" s="4"/>
      <c r="QI157" s="4"/>
      <c r="QJ157" s="4"/>
      <c r="QK157" s="4"/>
      <c r="QL157" s="4"/>
      <c r="QM157" s="4"/>
      <c r="QN157" s="4"/>
      <c r="QO157" s="4"/>
      <c r="QP157" s="4"/>
      <c r="QQ157" s="4"/>
      <c r="QR157" s="4"/>
      <c r="QS157" s="4"/>
      <c r="QT157" s="4"/>
      <c r="QU157" s="4"/>
      <c r="QV157" s="4"/>
      <c r="QW157" s="4"/>
      <c r="QX157" s="4"/>
      <c r="QY157" s="4"/>
      <c r="QZ157" s="4"/>
      <c r="RA157" s="4"/>
      <c r="RB157" s="4"/>
      <c r="RC157" s="4"/>
      <c r="RD157" s="4"/>
      <c r="RE157" s="4"/>
      <c r="RF157" s="4"/>
      <c r="RG157" s="4"/>
      <c r="RH157" s="4"/>
      <c r="RI157" s="4"/>
      <c r="RJ157" s="4"/>
      <c r="RK157" s="4"/>
      <c r="RL157" s="4"/>
      <c r="RM157" s="4"/>
      <c r="RN157" s="4"/>
      <c r="RO157" s="4"/>
      <c r="RP157" s="4"/>
      <c r="RQ157" s="4"/>
      <c r="RR157" s="4"/>
      <c r="RS157" s="4"/>
      <c r="RT157" s="4"/>
      <c r="RU157" s="4"/>
      <c r="RV157" s="4"/>
      <c r="RW157" s="4"/>
      <c r="RX157" s="4"/>
      <c r="RY157" s="4"/>
      <c r="RZ157" s="4"/>
      <c r="SA157" s="4"/>
      <c r="SB157" s="4"/>
      <c r="SC157" s="4"/>
      <c r="SD157" s="4"/>
      <c r="SE157" s="4"/>
      <c r="SF157" s="4"/>
      <c r="SG157" s="4"/>
      <c r="SH157" s="4"/>
      <c r="SI157" s="4"/>
      <c r="SJ157" s="4"/>
      <c r="SK157" s="4"/>
      <c r="SL157" s="4"/>
      <c r="SM157" s="4"/>
      <c r="SN157" s="4"/>
      <c r="SO157" s="4"/>
      <c r="SP157" s="4"/>
      <c r="SQ157" s="4"/>
      <c r="SR157" s="4"/>
      <c r="SS157" s="4"/>
      <c r="ST157" s="4"/>
      <c r="SU157" s="4"/>
      <c r="SV157" s="4"/>
      <c r="SW157" s="4"/>
      <c r="SX157" s="4"/>
      <c r="SY157" s="4"/>
      <c r="SZ157" s="4"/>
      <c r="TA157" s="4"/>
      <c r="TB157" s="4"/>
      <c r="TC157" s="4"/>
      <c r="TD157" s="4"/>
      <c r="TE157" s="4"/>
      <c r="TF157" s="4"/>
      <c r="TG157" s="4"/>
      <c r="TH157" s="4"/>
      <c r="TI157" s="4"/>
      <c r="TJ157" s="4"/>
      <c r="TK157" s="4"/>
      <c r="TL157" s="4"/>
      <c r="TM157" s="4"/>
      <c r="TN157" s="4"/>
      <c r="TO157" s="4"/>
      <c r="TP157" s="4"/>
      <c r="TQ157" s="4"/>
      <c r="TR157" s="4"/>
      <c r="TS157" s="4"/>
      <c r="TT157" s="4"/>
      <c r="TU157" s="4"/>
      <c r="TV157" s="4"/>
      <c r="TW157" s="4"/>
      <c r="TX157" s="4"/>
      <c r="TY157" s="4"/>
      <c r="TZ157" s="4"/>
      <c r="UA157" s="4"/>
      <c r="UB157" s="4"/>
      <c r="UC157" s="4"/>
      <c r="UD157" s="4"/>
      <c r="UE157" s="4"/>
      <c r="UF157" s="4"/>
      <c r="UG157" s="4"/>
      <c r="UH157" s="4"/>
      <c r="UI157" s="4"/>
      <c r="UJ157" s="4"/>
      <c r="UK157" s="4"/>
      <c r="UL157" s="4"/>
      <c r="UM157" s="4"/>
      <c r="UN157" s="4"/>
      <c r="UO157" s="4"/>
      <c r="UP157" s="4"/>
      <c r="UQ157" s="4"/>
      <c r="UR157" s="4"/>
      <c r="US157" s="4"/>
      <c r="UT157" s="4"/>
      <c r="UU157" s="4"/>
      <c r="UV157" s="4"/>
      <c r="UW157" s="4"/>
      <c r="UX157" s="4"/>
      <c r="UY157" s="4"/>
      <c r="UZ157" s="4"/>
      <c r="VA157" s="4"/>
      <c r="VB157" s="4"/>
      <c r="VC157" s="4"/>
      <c r="VD157" s="4"/>
      <c r="VE157" s="4"/>
      <c r="VF157" s="4"/>
      <c r="VG157" s="4"/>
      <c r="VH157" s="4"/>
      <c r="VI157" s="4"/>
      <c r="VJ157" s="4"/>
      <c r="VK157" s="4"/>
      <c r="VL157" s="4"/>
      <c r="VM157" s="4"/>
      <c r="VN157" s="4"/>
      <c r="VO157" s="4"/>
      <c r="VP157" s="4"/>
      <c r="VQ157" s="4"/>
      <c r="VR157" s="4"/>
      <c r="VS157" s="4"/>
      <c r="VT157" s="4"/>
      <c r="VU157" s="4"/>
      <c r="VV157" s="4"/>
      <c r="VW157" s="4"/>
      <c r="VX157" s="4"/>
      <c r="VY157" s="4"/>
      <c r="VZ157" s="4"/>
      <c r="WA157" s="4"/>
      <c r="WB157" s="4"/>
      <c r="WC157" s="4"/>
      <c r="WD157" s="4"/>
      <c r="WE157" s="4"/>
      <c r="WF157" s="4"/>
      <c r="WG157" s="4"/>
      <c r="WH157" s="4"/>
      <c r="WI157" s="4"/>
      <c r="WJ157" s="4"/>
      <c r="WK157" s="4"/>
      <c r="WL157" s="4"/>
      <c r="WM157" s="4"/>
      <c r="WN157" s="4"/>
      <c r="WO157" s="4"/>
      <c r="WP157" s="4"/>
      <c r="WQ157" s="4"/>
      <c r="WR157" s="4"/>
      <c r="WS157" s="4"/>
      <c r="WT157" s="4"/>
      <c r="WU157" s="4"/>
      <c r="WV157" s="4"/>
      <c r="WW157" s="4"/>
      <c r="WX157" s="4"/>
      <c r="WY157" s="4"/>
      <c r="WZ157" s="4"/>
      <c r="XA157" s="4"/>
      <c r="XB157" s="4"/>
      <c r="XC157" s="4"/>
      <c r="XD157" s="4"/>
      <c r="XE157" s="4"/>
      <c r="XF157" s="4"/>
      <c r="XG157" s="4"/>
      <c r="XH157" s="4"/>
      <c r="XI157" s="4"/>
      <c r="XJ157" s="4"/>
      <c r="XK157" s="4"/>
      <c r="XL157" s="4"/>
      <c r="XM157" s="4"/>
      <c r="XN157" s="4"/>
      <c r="XO157" s="4"/>
      <c r="XP157" s="4"/>
      <c r="XQ157" s="4"/>
      <c r="XR157" s="4"/>
      <c r="XS157" s="4"/>
      <c r="XT157" s="4"/>
      <c r="XU157" s="4"/>
      <c r="XV157" s="4"/>
      <c r="XW157" s="4"/>
      <c r="XX157" s="4"/>
      <c r="XY157" s="4"/>
      <c r="XZ157" s="4"/>
      <c r="YA157" s="4"/>
      <c r="YB157" s="4"/>
      <c r="YC157" s="4"/>
      <c r="YD157" s="4"/>
      <c r="YE157" s="4"/>
      <c r="YF157" s="4"/>
      <c r="YG157" s="4"/>
      <c r="YH157" s="4"/>
      <c r="YI157" s="4"/>
      <c r="YJ157" s="4"/>
      <c r="YK157" s="4"/>
      <c r="YL157" s="4"/>
      <c r="YM157" s="4"/>
      <c r="YN157" s="4"/>
      <c r="YO157" s="4"/>
      <c r="YP157" s="4"/>
      <c r="YQ157" s="4"/>
      <c r="YR157" s="4"/>
      <c r="YS157" s="4"/>
      <c r="YT157" s="4"/>
      <c r="YU157" s="4"/>
      <c r="YV157" s="4"/>
      <c r="YW157" s="4"/>
      <c r="YX157" s="4"/>
      <c r="YY157" s="4"/>
      <c r="YZ157" s="4"/>
      <c r="ZA157" s="4"/>
      <c r="ZB157" s="4"/>
      <c r="ZC157" s="4"/>
      <c r="ZD157" s="4"/>
      <c r="ZE157" s="4"/>
      <c r="ZF157" s="4"/>
      <c r="ZG157" s="4"/>
      <c r="ZH157" s="4"/>
      <c r="ZI157" s="4"/>
      <c r="ZJ157" s="4"/>
      <c r="ZK157" s="4"/>
      <c r="ZL157" s="4"/>
      <c r="ZM157" s="4"/>
      <c r="ZN157" s="4"/>
      <c r="ZO157" s="4"/>
      <c r="ZP157" s="4"/>
      <c r="ZQ157" s="4"/>
      <c r="ZR157" s="4"/>
      <c r="ZS157" s="4"/>
      <c r="ZT157" s="4"/>
      <c r="ZU157" s="4"/>
      <c r="ZV157" s="4"/>
      <c r="ZW157" s="4"/>
      <c r="ZX157" s="4"/>
      <c r="ZY157" s="4"/>
      <c r="ZZ157" s="4"/>
      <c r="AAA157" s="4"/>
      <c r="AAB157" s="4"/>
      <c r="AAC157" s="4"/>
      <c r="AAD157" s="4"/>
      <c r="AAE157" s="4"/>
      <c r="AAF157" s="4"/>
      <c r="AAG157" s="4"/>
      <c r="AAH157" s="4"/>
      <c r="AAI157" s="4"/>
      <c r="AAJ157" s="4"/>
      <c r="AAK157" s="4"/>
      <c r="AAL157" s="4"/>
      <c r="AAM157" s="4"/>
      <c r="AAN157" s="4"/>
      <c r="AAO157" s="4"/>
      <c r="AAP157" s="4"/>
      <c r="AAQ157" s="4"/>
      <c r="AAR157" s="4"/>
      <c r="AAS157" s="4"/>
      <c r="AAT157" s="4"/>
      <c r="AAU157" s="4"/>
      <c r="AAV157" s="4"/>
      <c r="AAW157" s="4"/>
      <c r="AAX157" s="4"/>
      <c r="AAY157" s="4"/>
      <c r="AAZ157" s="4"/>
      <c r="ABA157" s="4"/>
      <c r="ABB157" s="4"/>
      <c r="ABC157" s="4"/>
      <c r="ABD157" s="4"/>
      <c r="ABE157" s="4"/>
      <c r="ABF157" s="4"/>
      <c r="ABG157" s="4"/>
      <c r="ABH157" s="4"/>
      <c r="ABI157" s="4"/>
      <c r="ABJ157" s="4"/>
      <c r="ABK157" s="4"/>
      <c r="ABL157" s="4"/>
      <c r="ABM157" s="4"/>
      <c r="ABN157" s="4"/>
      <c r="ABO157" s="4"/>
      <c r="ABP157" s="4"/>
      <c r="ABQ157" s="4"/>
      <c r="ABR157" s="4"/>
      <c r="ABS157" s="4"/>
      <c r="ABT157" s="4"/>
      <c r="ABU157" s="4"/>
    </row>
    <row r="158" spans="1:749" s="13" customFormat="1" ht="15" customHeight="1" x14ac:dyDescent="0.2">
      <c r="A158" s="19" t="s">
        <v>335</v>
      </c>
      <c r="B158" s="19" t="s">
        <v>33</v>
      </c>
      <c r="C158" s="4"/>
      <c r="D158" s="4"/>
      <c r="E158" s="161"/>
      <c r="F158" s="189"/>
      <c r="G158" s="189"/>
      <c r="H158" s="173"/>
      <c r="I158" s="225"/>
      <c r="J158" s="312"/>
      <c r="K158" s="312"/>
      <c r="L158" s="313"/>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c r="GK158" s="4"/>
      <c r="GL158" s="4"/>
      <c r="GM158" s="4"/>
      <c r="GN158" s="4"/>
      <c r="GO158" s="4"/>
      <c r="GP158" s="4"/>
      <c r="GQ158" s="4"/>
      <c r="GR158" s="4"/>
      <c r="GS158" s="4"/>
      <c r="GT158" s="4"/>
      <c r="GU158" s="4"/>
      <c r="GV158" s="4"/>
      <c r="GW158" s="4"/>
      <c r="GX158" s="4"/>
      <c r="GY158" s="4"/>
      <c r="GZ158" s="4"/>
      <c r="HA158" s="4"/>
      <c r="HB158" s="4"/>
      <c r="HC158" s="4"/>
      <c r="HD158" s="4"/>
      <c r="HE158" s="4"/>
      <c r="HF158" s="4"/>
      <c r="HG158" s="4"/>
      <c r="HH158" s="4"/>
      <c r="HI158" s="4"/>
      <c r="HJ158" s="4"/>
      <c r="HK158" s="4"/>
      <c r="HL158" s="4"/>
      <c r="HM158" s="4"/>
      <c r="HN158" s="4"/>
      <c r="HO158" s="4"/>
      <c r="HP158" s="4"/>
      <c r="HQ158" s="4"/>
      <c r="HR158" s="4"/>
      <c r="HS158" s="4"/>
      <c r="HT158" s="4"/>
      <c r="HU158" s="4"/>
      <c r="HV158" s="4"/>
      <c r="HW158" s="4"/>
      <c r="HX158" s="4"/>
      <c r="HY158" s="4"/>
      <c r="HZ158" s="4"/>
      <c r="IA158" s="4"/>
      <c r="IB158" s="4"/>
      <c r="IC158" s="4"/>
      <c r="ID158" s="4"/>
      <c r="IE158" s="4"/>
      <c r="IF158" s="4"/>
      <c r="IG158" s="4"/>
      <c r="IH158" s="4"/>
      <c r="II158" s="4"/>
      <c r="IJ158" s="4"/>
      <c r="IK158" s="4"/>
      <c r="IL158" s="4"/>
      <c r="IM158" s="4"/>
      <c r="IN158" s="4"/>
      <c r="IO158" s="4"/>
      <c r="IP158" s="4"/>
      <c r="IQ158" s="4"/>
      <c r="IR158" s="4"/>
      <c r="IS158" s="4"/>
      <c r="IT158" s="4"/>
      <c r="IU158" s="4"/>
      <c r="IV158" s="4"/>
      <c r="IW158" s="4"/>
      <c r="IX158" s="4"/>
      <c r="IY158" s="4"/>
      <c r="IZ158" s="4"/>
      <c r="JA158" s="4"/>
      <c r="JB158" s="4"/>
      <c r="JC158" s="4"/>
      <c r="JD158" s="4"/>
      <c r="JE158" s="4"/>
      <c r="JF158" s="4"/>
      <c r="JG158" s="4"/>
      <c r="JH158" s="4"/>
      <c r="JI158" s="4"/>
      <c r="JJ158" s="4"/>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c r="LT158" s="4"/>
      <c r="LU158" s="4"/>
      <c r="LV158" s="4"/>
      <c r="LW158" s="4"/>
      <c r="LX158" s="4"/>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c r="OH158" s="4"/>
      <c r="OI158" s="4"/>
      <c r="OJ158" s="4"/>
      <c r="OK158" s="4"/>
      <c r="OL158" s="4"/>
      <c r="OM158" s="4"/>
      <c r="ON158" s="4"/>
      <c r="OO158" s="4"/>
      <c r="OP158" s="4"/>
      <c r="OQ158" s="4"/>
      <c r="OR158" s="4"/>
      <c r="OS158" s="4"/>
      <c r="OT158" s="4"/>
      <c r="OU158" s="4"/>
      <c r="OV158" s="4"/>
      <c r="OW158" s="4"/>
      <c r="OX158" s="4"/>
      <c r="OY158" s="4"/>
      <c r="OZ158" s="4"/>
      <c r="PA158" s="4"/>
      <c r="PB158" s="4"/>
      <c r="PC158" s="4"/>
      <c r="PD158" s="4"/>
      <c r="PE158" s="4"/>
      <c r="PF158" s="4"/>
      <c r="PG158" s="4"/>
      <c r="PH158" s="4"/>
      <c r="PI158" s="4"/>
      <c r="PJ158" s="4"/>
      <c r="PK158" s="4"/>
      <c r="PL158" s="4"/>
      <c r="PM158" s="4"/>
      <c r="PN158" s="4"/>
      <c r="PO158" s="4"/>
      <c r="PP158" s="4"/>
      <c r="PQ158" s="4"/>
      <c r="PR158" s="4"/>
      <c r="PS158" s="4"/>
      <c r="PT158" s="4"/>
      <c r="PU158" s="4"/>
      <c r="PV158" s="4"/>
      <c r="PW158" s="4"/>
      <c r="PX158" s="4"/>
      <c r="PY158" s="4"/>
      <c r="PZ158" s="4"/>
      <c r="QA158" s="4"/>
      <c r="QB158" s="4"/>
      <c r="QC158" s="4"/>
      <c r="QD158" s="4"/>
      <c r="QE158" s="4"/>
      <c r="QF158" s="4"/>
      <c r="QG158" s="4"/>
      <c r="QH158" s="4"/>
      <c r="QI158" s="4"/>
      <c r="QJ158" s="4"/>
      <c r="QK158" s="4"/>
      <c r="QL158" s="4"/>
      <c r="QM158" s="4"/>
      <c r="QN158" s="4"/>
      <c r="QO158" s="4"/>
      <c r="QP158" s="4"/>
      <c r="QQ158" s="4"/>
      <c r="QR158" s="4"/>
      <c r="QS158" s="4"/>
      <c r="QT158" s="4"/>
      <c r="QU158" s="4"/>
      <c r="QV158" s="4"/>
      <c r="QW158" s="4"/>
      <c r="QX158" s="4"/>
      <c r="QY158" s="4"/>
      <c r="QZ158" s="4"/>
      <c r="RA158" s="4"/>
      <c r="RB158" s="4"/>
      <c r="RC158" s="4"/>
      <c r="RD158" s="4"/>
      <c r="RE158" s="4"/>
      <c r="RF158" s="4"/>
      <c r="RG158" s="4"/>
      <c r="RH158" s="4"/>
      <c r="RI158" s="4"/>
      <c r="RJ158" s="4"/>
      <c r="RK158" s="4"/>
      <c r="RL158" s="4"/>
      <c r="RM158" s="4"/>
      <c r="RN158" s="4"/>
      <c r="RO158" s="4"/>
      <c r="RP158" s="4"/>
      <c r="RQ158" s="4"/>
      <c r="RR158" s="4"/>
      <c r="RS158" s="4"/>
      <c r="RT158" s="4"/>
      <c r="RU158" s="4"/>
      <c r="RV158" s="4"/>
      <c r="RW158" s="4"/>
      <c r="RX158" s="4"/>
      <c r="RY158" s="4"/>
      <c r="RZ158" s="4"/>
      <c r="SA158" s="4"/>
      <c r="SB158" s="4"/>
      <c r="SC158" s="4"/>
      <c r="SD158" s="4"/>
      <c r="SE158" s="4"/>
      <c r="SF158" s="4"/>
      <c r="SG158" s="4"/>
      <c r="SH158" s="4"/>
      <c r="SI158" s="4"/>
      <c r="SJ158" s="4"/>
      <c r="SK158" s="4"/>
      <c r="SL158" s="4"/>
      <c r="SM158" s="4"/>
      <c r="SN158" s="4"/>
      <c r="SO158" s="4"/>
      <c r="SP158" s="4"/>
      <c r="SQ158" s="4"/>
      <c r="SR158" s="4"/>
      <c r="SS158" s="4"/>
      <c r="ST158" s="4"/>
      <c r="SU158" s="4"/>
      <c r="SV158" s="4"/>
      <c r="SW158" s="4"/>
      <c r="SX158" s="4"/>
      <c r="SY158" s="4"/>
      <c r="SZ158" s="4"/>
      <c r="TA158" s="4"/>
      <c r="TB158" s="4"/>
      <c r="TC158" s="4"/>
      <c r="TD158" s="4"/>
      <c r="TE158" s="4"/>
      <c r="TF158" s="4"/>
      <c r="TG158" s="4"/>
      <c r="TH158" s="4"/>
      <c r="TI158" s="4"/>
      <c r="TJ158" s="4"/>
      <c r="TK158" s="4"/>
      <c r="TL158" s="4"/>
      <c r="TM158" s="4"/>
      <c r="TN158" s="4"/>
      <c r="TO158" s="4"/>
      <c r="TP158" s="4"/>
      <c r="TQ158" s="4"/>
      <c r="TR158" s="4"/>
      <c r="TS158" s="4"/>
      <c r="TT158" s="4"/>
      <c r="TU158" s="4"/>
      <c r="TV158" s="4"/>
      <c r="TW158" s="4"/>
      <c r="TX158" s="4"/>
      <c r="TY158" s="4"/>
      <c r="TZ158" s="4"/>
      <c r="UA158" s="4"/>
      <c r="UB158" s="4"/>
      <c r="UC158" s="4"/>
      <c r="UD158" s="4"/>
      <c r="UE158" s="4"/>
      <c r="UF158" s="4"/>
      <c r="UG158" s="4"/>
      <c r="UH158" s="4"/>
      <c r="UI158" s="4"/>
      <c r="UJ158" s="4"/>
      <c r="UK158" s="4"/>
      <c r="UL158" s="4"/>
      <c r="UM158" s="4"/>
      <c r="UN158" s="4"/>
      <c r="UO158" s="4"/>
      <c r="UP158" s="4"/>
      <c r="UQ158" s="4"/>
      <c r="UR158" s="4"/>
      <c r="US158" s="4"/>
      <c r="UT158" s="4"/>
      <c r="UU158" s="4"/>
      <c r="UV158" s="4"/>
      <c r="UW158" s="4"/>
      <c r="UX158" s="4"/>
      <c r="UY158" s="4"/>
      <c r="UZ158" s="4"/>
      <c r="VA158" s="4"/>
      <c r="VB158" s="4"/>
      <c r="VC158" s="4"/>
      <c r="VD158" s="4"/>
      <c r="VE158" s="4"/>
      <c r="VF158" s="4"/>
      <c r="VG158" s="4"/>
      <c r="VH158" s="4"/>
      <c r="VI158" s="4"/>
      <c r="VJ158" s="4"/>
      <c r="VK158" s="4"/>
      <c r="VL158" s="4"/>
      <c r="VM158" s="4"/>
      <c r="VN158" s="4"/>
      <c r="VO158" s="4"/>
      <c r="VP158" s="4"/>
      <c r="VQ158" s="4"/>
      <c r="VR158" s="4"/>
      <c r="VS158" s="4"/>
      <c r="VT158" s="4"/>
      <c r="VU158" s="4"/>
      <c r="VV158" s="4"/>
      <c r="VW158" s="4"/>
      <c r="VX158" s="4"/>
      <c r="VY158" s="4"/>
      <c r="VZ158" s="4"/>
      <c r="WA158" s="4"/>
      <c r="WB158" s="4"/>
      <c r="WC158" s="4"/>
      <c r="WD158" s="4"/>
      <c r="WE158" s="4"/>
      <c r="WF158" s="4"/>
      <c r="WG158" s="4"/>
      <c r="WH158" s="4"/>
      <c r="WI158" s="4"/>
      <c r="WJ158" s="4"/>
      <c r="WK158" s="4"/>
      <c r="WL158" s="4"/>
      <c r="WM158" s="4"/>
      <c r="WN158" s="4"/>
      <c r="WO158" s="4"/>
      <c r="WP158" s="4"/>
      <c r="WQ158" s="4"/>
      <c r="WR158" s="4"/>
      <c r="WS158" s="4"/>
      <c r="WT158" s="4"/>
      <c r="WU158" s="4"/>
      <c r="WV158" s="4"/>
      <c r="WW158" s="4"/>
      <c r="WX158" s="4"/>
      <c r="WY158" s="4"/>
      <c r="WZ158" s="4"/>
      <c r="XA158" s="4"/>
      <c r="XB158" s="4"/>
      <c r="XC158" s="4"/>
      <c r="XD158" s="4"/>
      <c r="XE158" s="4"/>
      <c r="XF158" s="4"/>
      <c r="XG158" s="4"/>
      <c r="XH158" s="4"/>
      <c r="XI158" s="4"/>
      <c r="XJ158" s="4"/>
      <c r="XK158" s="4"/>
      <c r="XL158" s="4"/>
      <c r="XM158" s="4"/>
      <c r="XN158" s="4"/>
      <c r="XO158" s="4"/>
      <c r="XP158" s="4"/>
      <c r="XQ158" s="4"/>
      <c r="XR158" s="4"/>
      <c r="XS158" s="4"/>
      <c r="XT158" s="4"/>
      <c r="XU158" s="4"/>
      <c r="XV158" s="4"/>
      <c r="XW158" s="4"/>
      <c r="XX158" s="4"/>
      <c r="XY158" s="4"/>
      <c r="XZ158" s="4"/>
      <c r="YA158" s="4"/>
      <c r="YB158" s="4"/>
      <c r="YC158" s="4"/>
      <c r="YD158" s="4"/>
      <c r="YE158" s="4"/>
      <c r="YF158" s="4"/>
      <c r="YG158" s="4"/>
      <c r="YH158" s="4"/>
      <c r="YI158" s="4"/>
      <c r="YJ158" s="4"/>
      <c r="YK158" s="4"/>
      <c r="YL158" s="4"/>
      <c r="YM158" s="4"/>
      <c r="YN158" s="4"/>
      <c r="YO158" s="4"/>
      <c r="YP158" s="4"/>
      <c r="YQ158" s="4"/>
      <c r="YR158" s="4"/>
      <c r="YS158" s="4"/>
      <c r="YT158" s="4"/>
      <c r="YU158" s="4"/>
      <c r="YV158" s="4"/>
      <c r="YW158" s="4"/>
      <c r="YX158" s="4"/>
      <c r="YY158" s="4"/>
      <c r="YZ158" s="4"/>
      <c r="ZA158" s="4"/>
      <c r="ZB158" s="4"/>
      <c r="ZC158" s="4"/>
      <c r="ZD158" s="4"/>
      <c r="ZE158" s="4"/>
      <c r="ZF158" s="4"/>
      <c r="ZG158" s="4"/>
      <c r="ZH158" s="4"/>
      <c r="ZI158" s="4"/>
      <c r="ZJ158" s="4"/>
      <c r="ZK158" s="4"/>
      <c r="ZL158" s="4"/>
      <c r="ZM158" s="4"/>
      <c r="ZN158" s="4"/>
      <c r="ZO158" s="4"/>
      <c r="ZP158" s="4"/>
      <c r="ZQ158" s="4"/>
      <c r="ZR158" s="4"/>
      <c r="ZS158" s="4"/>
      <c r="ZT158" s="4"/>
      <c r="ZU158" s="4"/>
      <c r="ZV158" s="4"/>
      <c r="ZW158" s="4"/>
      <c r="ZX158" s="4"/>
      <c r="ZY158" s="4"/>
      <c r="ZZ158" s="4"/>
      <c r="AAA158" s="4"/>
      <c r="AAB158" s="4"/>
      <c r="AAC158" s="4"/>
      <c r="AAD158" s="4"/>
      <c r="AAE158" s="4"/>
      <c r="AAF158" s="4"/>
      <c r="AAG158" s="4"/>
      <c r="AAH158" s="4"/>
      <c r="AAI158" s="4"/>
      <c r="AAJ158" s="4"/>
      <c r="AAK158" s="4"/>
      <c r="AAL158" s="4"/>
      <c r="AAM158" s="4"/>
      <c r="AAN158" s="4"/>
      <c r="AAO158" s="4"/>
      <c r="AAP158" s="4"/>
      <c r="AAQ158" s="4"/>
      <c r="AAR158" s="4"/>
      <c r="AAS158" s="4"/>
      <c r="AAT158" s="4"/>
      <c r="AAU158" s="4"/>
      <c r="AAV158" s="4"/>
      <c r="AAW158" s="4"/>
      <c r="AAX158" s="4"/>
      <c r="AAY158" s="4"/>
      <c r="AAZ158" s="4"/>
      <c r="ABA158" s="4"/>
      <c r="ABB158" s="4"/>
      <c r="ABC158" s="4"/>
      <c r="ABD158" s="4"/>
      <c r="ABE158" s="4"/>
      <c r="ABF158" s="4"/>
      <c r="ABG158" s="4"/>
      <c r="ABH158" s="4"/>
      <c r="ABI158" s="4"/>
      <c r="ABJ158" s="4"/>
      <c r="ABK158" s="4"/>
      <c r="ABL158" s="4"/>
      <c r="ABM158" s="4"/>
      <c r="ABN158" s="4"/>
      <c r="ABO158" s="4"/>
      <c r="ABP158" s="4"/>
      <c r="ABQ158" s="4"/>
      <c r="ABR158" s="4"/>
      <c r="ABS158" s="4"/>
      <c r="ABT158" s="4"/>
      <c r="ABU158" s="4"/>
    </row>
    <row r="159" spans="1:749" s="13" customFormat="1" ht="15" customHeight="1" x14ac:dyDescent="0.2">
      <c r="A159" s="20" t="s">
        <v>696</v>
      </c>
      <c r="B159" s="21" t="s">
        <v>1030</v>
      </c>
      <c r="C159" s="24" t="s">
        <v>64</v>
      </c>
      <c r="D159" s="21" t="s">
        <v>121</v>
      </c>
      <c r="E159" s="158">
        <f>IF($F$13&gt;0,1,0)</f>
        <v>0</v>
      </c>
      <c r="F159" s="194" t="s">
        <v>524</v>
      </c>
      <c r="G159" s="194">
        <v>24</v>
      </c>
      <c r="H159" s="162">
        <f>_xlfn.CEILING.MATH(G159*E159)</f>
        <v>0</v>
      </c>
      <c r="I159" s="97"/>
      <c r="J159" s="312"/>
      <c r="K159" s="14"/>
      <c r="L159" s="318"/>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c r="GK159" s="4"/>
      <c r="GL159" s="4"/>
      <c r="GM159" s="4"/>
      <c r="GN159" s="4"/>
      <c r="GO159" s="4"/>
      <c r="GP159" s="4"/>
      <c r="GQ159" s="4"/>
      <c r="GR159" s="4"/>
      <c r="GS159" s="4"/>
      <c r="GT159" s="4"/>
      <c r="GU159" s="4"/>
      <c r="GV159" s="4"/>
      <c r="GW159" s="4"/>
      <c r="GX159" s="4"/>
      <c r="GY159" s="4"/>
      <c r="GZ159" s="4"/>
      <c r="HA159" s="4"/>
      <c r="HB159" s="4"/>
      <c r="HC159" s="4"/>
      <c r="HD159" s="4"/>
      <c r="HE159" s="4"/>
      <c r="HF159" s="4"/>
      <c r="HG159" s="4"/>
      <c r="HH159" s="4"/>
      <c r="HI159" s="4"/>
      <c r="HJ159" s="4"/>
      <c r="HK159" s="4"/>
      <c r="HL159" s="4"/>
      <c r="HM159" s="4"/>
      <c r="HN159" s="4"/>
      <c r="HO159" s="4"/>
      <c r="HP159" s="4"/>
      <c r="HQ159" s="4"/>
      <c r="HR159" s="4"/>
      <c r="HS159" s="4"/>
      <c r="HT159" s="4"/>
      <c r="HU159" s="4"/>
      <c r="HV159" s="4"/>
      <c r="HW159" s="4"/>
      <c r="HX159" s="4"/>
      <c r="HY159" s="4"/>
      <c r="HZ159" s="4"/>
      <c r="IA159" s="4"/>
      <c r="IB159" s="4"/>
      <c r="IC159" s="4"/>
      <c r="ID159" s="4"/>
      <c r="IE159" s="4"/>
      <c r="IF159" s="4"/>
      <c r="IG159" s="4"/>
      <c r="IH159" s="4"/>
      <c r="II159" s="4"/>
      <c r="IJ159" s="4"/>
      <c r="IK159" s="4"/>
      <c r="IL159" s="4"/>
      <c r="IM159" s="4"/>
      <c r="IN159" s="4"/>
      <c r="IO159" s="4"/>
      <c r="IP159" s="4"/>
      <c r="IQ159" s="4"/>
      <c r="IR159" s="4"/>
      <c r="IS159" s="4"/>
      <c r="IT159" s="4"/>
      <c r="IU159" s="4"/>
      <c r="IV159" s="4"/>
      <c r="IW159" s="4"/>
      <c r="IX159" s="4"/>
      <c r="IY159" s="4"/>
      <c r="IZ159" s="4"/>
      <c r="JA159" s="4"/>
      <c r="JB159" s="4"/>
      <c r="JC159" s="4"/>
      <c r="JD159" s="4"/>
      <c r="JE159" s="4"/>
      <c r="JF159" s="4"/>
      <c r="JG159" s="4"/>
      <c r="JH159" s="4"/>
      <c r="JI159" s="4"/>
      <c r="JJ159" s="4"/>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c r="LT159" s="4"/>
      <c r="LU159" s="4"/>
      <c r="LV159" s="4"/>
      <c r="LW159" s="4"/>
      <c r="LX159" s="4"/>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c r="OH159" s="4"/>
      <c r="OI159" s="4"/>
      <c r="OJ159" s="4"/>
      <c r="OK159" s="4"/>
      <c r="OL159" s="4"/>
      <c r="OM159" s="4"/>
      <c r="ON159" s="4"/>
      <c r="OO159" s="4"/>
      <c r="OP159" s="4"/>
      <c r="OQ159" s="4"/>
      <c r="OR159" s="4"/>
      <c r="OS159" s="4"/>
      <c r="OT159" s="4"/>
      <c r="OU159" s="4"/>
      <c r="OV159" s="4"/>
      <c r="OW159" s="4"/>
      <c r="OX159" s="4"/>
      <c r="OY159" s="4"/>
      <c r="OZ159" s="4"/>
      <c r="PA159" s="4"/>
      <c r="PB159" s="4"/>
      <c r="PC159" s="4"/>
      <c r="PD159" s="4"/>
      <c r="PE159" s="4"/>
      <c r="PF159" s="4"/>
      <c r="PG159" s="4"/>
      <c r="PH159" s="4"/>
      <c r="PI159" s="4"/>
      <c r="PJ159" s="4"/>
      <c r="PK159" s="4"/>
      <c r="PL159" s="4"/>
      <c r="PM159" s="4"/>
      <c r="PN159" s="4"/>
      <c r="PO159" s="4"/>
      <c r="PP159" s="4"/>
      <c r="PQ159" s="4"/>
      <c r="PR159" s="4"/>
      <c r="PS159" s="4"/>
      <c r="PT159" s="4"/>
      <c r="PU159" s="4"/>
      <c r="PV159" s="4"/>
      <c r="PW159" s="4"/>
      <c r="PX159" s="4"/>
      <c r="PY159" s="4"/>
      <c r="PZ159" s="4"/>
      <c r="QA159" s="4"/>
      <c r="QB159" s="4"/>
      <c r="QC159" s="4"/>
      <c r="QD159" s="4"/>
      <c r="QE159" s="4"/>
      <c r="QF159" s="4"/>
      <c r="QG159" s="4"/>
      <c r="QH159" s="4"/>
      <c r="QI159" s="4"/>
      <c r="QJ159" s="4"/>
      <c r="QK159" s="4"/>
      <c r="QL159" s="4"/>
      <c r="QM159" s="4"/>
      <c r="QN159" s="4"/>
      <c r="QO159" s="4"/>
      <c r="QP159" s="4"/>
      <c r="QQ159" s="4"/>
      <c r="QR159" s="4"/>
      <c r="QS159" s="4"/>
      <c r="QT159" s="4"/>
      <c r="QU159" s="4"/>
      <c r="QV159" s="4"/>
      <c r="QW159" s="4"/>
      <c r="QX159" s="4"/>
      <c r="QY159" s="4"/>
      <c r="QZ159" s="4"/>
      <c r="RA159" s="4"/>
      <c r="RB159" s="4"/>
      <c r="RC159" s="4"/>
      <c r="RD159" s="4"/>
      <c r="RE159" s="4"/>
      <c r="RF159" s="4"/>
      <c r="RG159" s="4"/>
      <c r="RH159" s="4"/>
      <c r="RI159" s="4"/>
      <c r="RJ159" s="4"/>
      <c r="RK159" s="4"/>
      <c r="RL159" s="4"/>
      <c r="RM159" s="4"/>
      <c r="RN159" s="4"/>
      <c r="RO159" s="4"/>
      <c r="RP159" s="4"/>
      <c r="RQ159" s="4"/>
      <c r="RR159" s="4"/>
      <c r="RS159" s="4"/>
      <c r="RT159" s="4"/>
      <c r="RU159" s="4"/>
      <c r="RV159" s="4"/>
      <c r="RW159" s="4"/>
      <c r="RX159" s="4"/>
      <c r="RY159" s="4"/>
      <c r="RZ159" s="4"/>
      <c r="SA159" s="4"/>
      <c r="SB159" s="4"/>
      <c r="SC159" s="4"/>
      <c r="SD159" s="4"/>
      <c r="SE159" s="4"/>
      <c r="SF159" s="4"/>
      <c r="SG159" s="4"/>
      <c r="SH159" s="4"/>
      <c r="SI159" s="4"/>
      <c r="SJ159" s="4"/>
      <c r="SK159" s="4"/>
      <c r="SL159" s="4"/>
      <c r="SM159" s="4"/>
      <c r="SN159" s="4"/>
      <c r="SO159" s="4"/>
      <c r="SP159" s="4"/>
      <c r="SQ159" s="4"/>
      <c r="SR159" s="4"/>
      <c r="SS159" s="4"/>
      <c r="ST159" s="4"/>
      <c r="SU159" s="4"/>
      <c r="SV159" s="4"/>
      <c r="SW159" s="4"/>
      <c r="SX159" s="4"/>
      <c r="SY159" s="4"/>
      <c r="SZ159" s="4"/>
      <c r="TA159" s="4"/>
      <c r="TB159" s="4"/>
      <c r="TC159" s="4"/>
      <c r="TD159" s="4"/>
      <c r="TE159" s="4"/>
      <c r="TF159" s="4"/>
      <c r="TG159" s="4"/>
      <c r="TH159" s="4"/>
      <c r="TI159" s="4"/>
      <c r="TJ159" s="4"/>
      <c r="TK159" s="4"/>
      <c r="TL159" s="4"/>
      <c r="TM159" s="4"/>
      <c r="TN159" s="4"/>
      <c r="TO159" s="4"/>
      <c r="TP159" s="4"/>
      <c r="TQ159" s="4"/>
      <c r="TR159" s="4"/>
      <c r="TS159" s="4"/>
      <c r="TT159" s="4"/>
      <c r="TU159" s="4"/>
      <c r="TV159" s="4"/>
      <c r="TW159" s="4"/>
      <c r="TX159" s="4"/>
      <c r="TY159" s="4"/>
      <c r="TZ159" s="4"/>
      <c r="UA159" s="4"/>
      <c r="UB159" s="4"/>
      <c r="UC159" s="4"/>
      <c r="UD159" s="4"/>
      <c r="UE159" s="4"/>
      <c r="UF159" s="4"/>
      <c r="UG159" s="4"/>
      <c r="UH159" s="4"/>
      <c r="UI159" s="4"/>
      <c r="UJ159" s="4"/>
      <c r="UK159" s="4"/>
      <c r="UL159" s="4"/>
      <c r="UM159" s="4"/>
      <c r="UN159" s="4"/>
      <c r="UO159" s="4"/>
      <c r="UP159" s="4"/>
      <c r="UQ159" s="4"/>
      <c r="UR159" s="4"/>
      <c r="US159" s="4"/>
      <c r="UT159" s="4"/>
      <c r="UU159" s="4"/>
      <c r="UV159" s="4"/>
      <c r="UW159" s="4"/>
      <c r="UX159" s="4"/>
      <c r="UY159" s="4"/>
      <c r="UZ159" s="4"/>
      <c r="VA159" s="4"/>
      <c r="VB159" s="4"/>
      <c r="VC159" s="4"/>
      <c r="VD159" s="4"/>
      <c r="VE159" s="4"/>
      <c r="VF159" s="4"/>
      <c r="VG159" s="4"/>
      <c r="VH159" s="4"/>
      <c r="VI159" s="4"/>
      <c r="VJ159" s="4"/>
      <c r="VK159" s="4"/>
      <c r="VL159" s="4"/>
      <c r="VM159" s="4"/>
      <c r="VN159" s="4"/>
      <c r="VO159" s="4"/>
      <c r="VP159" s="4"/>
      <c r="VQ159" s="4"/>
      <c r="VR159" s="4"/>
      <c r="VS159" s="4"/>
      <c r="VT159" s="4"/>
      <c r="VU159" s="4"/>
      <c r="VV159" s="4"/>
      <c r="VW159" s="4"/>
      <c r="VX159" s="4"/>
      <c r="VY159" s="4"/>
      <c r="VZ159" s="4"/>
      <c r="WA159" s="4"/>
      <c r="WB159" s="4"/>
      <c r="WC159" s="4"/>
      <c r="WD159" s="4"/>
      <c r="WE159" s="4"/>
      <c r="WF159" s="4"/>
      <c r="WG159" s="4"/>
      <c r="WH159" s="4"/>
      <c r="WI159" s="4"/>
      <c r="WJ159" s="4"/>
      <c r="WK159" s="4"/>
      <c r="WL159" s="4"/>
      <c r="WM159" s="4"/>
      <c r="WN159" s="4"/>
      <c r="WO159" s="4"/>
      <c r="WP159" s="4"/>
      <c r="WQ159" s="4"/>
      <c r="WR159" s="4"/>
      <c r="WS159" s="4"/>
      <c r="WT159" s="4"/>
      <c r="WU159" s="4"/>
      <c r="WV159" s="4"/>
      <c r="WW159" s="4"/>
      <c r="WX159" s="4"/>
      <c r="WY159" s="4"/>
      <c r="WZ159" s="4"/>
      <c r="XA159" s="4"/>
      <c r="XB159" s="4"/>
      <c r="XC159" s="4"/>
      <c r="XD159" s="4"/>
      <c r="XE159" s="4"/>
      <c r="XF159" s="4"/>
      <c r="XG159" s="4"/>
      <c r="XH159" s="4"/>
      <c r="XI159" s="4"/>
      <c r="XJ159" s="4"/>
      <c r="XK159" s="4"/>
      <c r="XL159" s="4"/>
      <c r="XM159" s="4"/>
      <c r="XN159" s="4"/>
      <c r="XO159" s="4"/>
      <c r="XP159" s="4"/>
      <c r="XQ159" s="4"/>
      <c r="XR159" s="4"/>
      <c r="XS159" s="4"/>
      <c r="XT159" s="4"/>
      <c r="XU159" s="4"/>
      <c r="XV159" s="4"/>
      <c r="XW159" s="4"/>
      <c r="XX159" s="4"/>
      <c r="XY159" s="4"/>
      <c r="XZ159" s="4"/>
      <c r="YA159" s="4"/>
      <c r="YB159" s="4"/>
      <c r="YC159" s="4"/>
      <c r="YD159" s="4"/>
      <c r="YE159" s="4"/>
      <c r="YF159" s="4"/>
      <c r="YG159" s="4"/>
      <c r="YH159" s="4"/>
      <c r="YI159" s="4"/>
      <c r="YJ159" s="4"/>
      <c r="YK159" s="4"/>
      <c r="YL159" s="4"/>
      <c r="YM159" s="4"/>
      <c r="YN159" s="4"/>
      <c r="YO159" s="4"/>
      <c r="YP159" s="4"/>
      <c r="YQ159" s="4"/>
      <c r="YR159" s="4"/>
      <c r="YS159" s="4"/>
      <c r="YT159" s="4"/>
      <c r="YU159" s="4"/>
      <c r="YV159" s="4"/>
      <c r="YW159" s="4"/>
      <c r="YX159" s="4"/>
      <c r="YY159" s="4"/>
      <c r="YZ159" s="4"/>
      <c r="ZA159" s="4"/>
      <c r="ZB159" s="4"/>
      <c r="ZC159" s="4"/>
      <c r="ZD159" s="4"/>
      <c r="ZE159" s="4"/>
      <c r="ZF159" s="4"/>
      <c r="ZG159" s="4"/>
      <c r="ZH159" s="4"/>
      <c r="ZI159" s="4"/>
      <c r="ZJ159" s="4"/>
      <c r="ZK159" s="4"/>
      <c r="ZL159" s="4"/>
      <c r="ZM159" s="4"/>
      <c r="ZN159" s="4"/>
      <c r="ZO159" s="4"/>
      <c r="ZP159" s="4"/>
      <c r="ZQ159" s="4"/>
      <c r="ZR159" s="4"/>
      <c r="ZS159" s="4"/>
      <c r="ZT159" s="4"/>
      <c r="ZU159" s="4"/>
      <c r="ZV159" s="4"/>
      <c r="ZW159" s="4"/>
      <c r="ZX159" s="4"/>
      <c r="ZY159" s="4"/>
      <c r="ZZ159" s="4"/>
      <c r="AAA159" s="4"/>
      <c r="AAB159" s="4"/>
      <c r="AAC159" s="4"/>
      <c r="AAD159" s="4"/>
      <c r="AAE159" s="4"/>
      <c r="AAF159" s="4"/>
      <c r="AAG159" s="4"/>
      <c r="AAH159" s="4"/>
      <c r="AAI159" s="4"/>
      <c r="AAJ159" s="4"/>
      <c r="AAK159" s="4"/>
      <c r="AAL159" s="4"/>
      <c r="AAM159" s="4"/>
      <c r="AAN159" s="4"/>
      <c r="AAO159" s="4"/>
      <c r="AAP159" s="4"/>
      <c r="AAQ159" s="4"/>
      <c r="AAR159" s="4"/>
      <c r="AAS159" s="4"/>
      <c r="AAT159" s="4"/>
      <c r="AAU159" s="4"/>
      <c r="AAV159" s="4"/>
      <c r="AAW159" s="4"/>
      <c r="AAX159" s="4"/>
      <c r="AAY159" s="4"/>
      <c r="AAZ159" s="4"/>
      <c r="ABA159" s="4"/>
      <c r="ABB159" s="4"/>
      <c r="ABC159" s="4"/>
      <c r="ABD159" s="4"/>
      <c r="ABE159" s="4"/>
      <c r="ABF159" s="4"/>
      <c r="ABG159" s="4"/>
      <c r="ABH159" s="4"/>
      <c r="ABI159" s="4"/>
      <c r="ABJ159" s="4"/>
      <c r="ABK159" s="4"/>
      <c r="ABL159" s="4"/>
      <c r="ABM159" s="4"/>
      <c r="ABN159" s="4"/>
      <c r="ABO159" s="4"/>
      <c r="ABP159" s="4"/>
      <c r="ABQ159" s="4"/>
      <c r="ABR159" s="4"/>
      <c r="ABS159" s="4"/>
      <c r="ABT159" s="4"/>
      <c r="ABU159" s="4"/>
    </row>
    <row r="160" spans="1:749" s="13" customFormat="1" ht="15" customHeight="1" x14ac:dyDescent="0.2">
      <c r="A160" s="20" t="s">
        <v>715</v>
      </c>
      <c r="B160" s="21" t="s">
        <v>916</v>
      </c>
      <c r="C160" s="24" t="s">
        <v>64</v>
      </c>
      <c r="D160" s="21" t="s">
        <v>121</v>
      </c>
      <c r="E160" s="158">
        <f>IF($F$13&gt;0,1,0)</f>
        <v>0</v>
      </c>
      <c r="F160" s="194" t="s">
        <v>524</v>
      </c>
      <c r="G160" s="194">
        <v>10</v>
      </c>
      <c r="H160" s="162">
        <f>_xlfn.CEILING.MATH(G160*E160)</f>
        <v>0</v>
      </c>
      <c r="I160" s="97"/>
      <c r="J160" s="312"/>
      <c r="K160" s="14"/>
      <c r="L160" s="318"/>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c r="GK160" s="4"/>
      <c r="GL160" s="4"/>
      <c r="GM160" s="4"/>
      <c r="GN160" s="4"/>
      <c r="GO160" s="4"/>
      <c r="GP160" s="4"/>
      <c r="GQ160" s="4"/>
      <c r="GR160" s="4"/>
      <c r="GS160" s="4"/>
      <c r="GT160" s="4"/>
      <c r="GU160" s="4"/>
      <c r="GV160" s="4"/>
      <c r="GW160" s="4"/>
      <c r="GX160" s="4"/>
      <c r="GY160" s="4"/>
      <c r="GZ160" s="4"/>
      <c r="HA160" s="4"/>
      <c r="HB160" s="4"/>
      <c r="HC160" s="4"/>
      <c r="HD160" s="4"/>
      <c r="HE160" s="4"/>
      <c r="HF160" s="4"/>
      <c r="HG160" s="4"/>
      <c r="HH160" s="4"/>
      <c r="HI160" s="4"/>
      <c r="HJ160" s="4"/>
      <c r="HK160" s="4"/>
      <c r="HL160" s="4"/>
      <c r="HM160" s="4"/>
      <c r="HN160" s="4"/>
      <c r="HO160" s="4"/>
      <c r="HP160" s="4"/>
      <c r="HQ160" s="4"/>
      <c r="HR160" s="4"/>
      <c r="HS160" s="4"/>
      <c r="HT160" s="4"/>
      <c r="HU160" s="4"/>
      <c r="HV160" s="4"/>
      <c r="HW160" s="4"/>
      <c r="HX160" s="4"/>
      <c r="HY160" s="4"/>
      <c r="HZ160" s="4"/>
      <c r="IA160" s="4"/>
      <c r="IB160" s="4"/>
      <c r="IC160" s="4"/>
      <c r="ID160" s="4"/>
      <c r="IE160" s="4"/>
      <c r="IF160" s="4"/>
      <c r="IG160" s="4"/>
      <c r="IH160" s="4"/>
      <c r="II160" s="4"/>
      <c r="IJ160" s="4"/>
      <c r="IK160" s="4"/>
      <c r="IL160" s="4"/>
      <c r="IM160" s="4"/>
      <c r="IN160" s="4"/>
      <c r="IO160" s="4"/>
      <c r="IP160" s="4"/>
      <c r="IQ160" s="4"/>
      <c r="IR160" s="4"/>
      <c r="IS160" s="4"/>
      <c r="IT160" s="4"/>
      <c r="IU160" s="4"/>
      <c r="IV160" s="4"/>
      <c r="IW160" s="4"/>
      <c r="IX160" s="4"/>
      <c r="IY160" s="4"/>
      <c r="IZ160" s="4"/>
      <c r="JA160" s="4"/>
      <c r="JB160" s="4"/>
      <c r="JC160" s="4"/>
      <c r="JD160" s="4"/>
      <c r="JE160" s="4"/>
      <c r="JF160" s="4"/>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c r="KN160" s="4"/>
      <c r="KO160" s="4"/>
      <c r="KP160" s="4"/>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c r="LT160" s="4"/>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c r="OH160" s="4"/>
      <c r="OI160" s="4"/>
      <c r="OJ160" s="4"/>
      <c r="OK160" s="4"/>
      <c r="OL160" s="4"/>
      <c r="OM160" s="4"/>
      <c r="ON160" s="4"/>
      <c r="OO160" s="4"/>
      <c r="OP160" s="4"/>
      <c r="OQ160" s="4"/>
      <c r="OR160" s="4"/>
      <c r="OS160" s="4"/>
      <c r="OT160" s="4"/>
      <c r="OU160" s="4"/>
      <c r="OV160" s="4"/>
      <c r="OW160" s="4"/>
      <c r="OX160" s="4"/>
      <c r="OY160" s="4"/>
      <c r="OZ160" s="4"/>
      <c r="PA160" s="4"/>
      <c r="PB160" s="4"/>
      <c r="PC160" s="4"/>
      <c r="PD160" s="4"/>
      <c r="PE160" s="4"/>
      <c r="PF160" s="4"/>
      <c r="PG160" s="4"/>
      <c r="PH160" s="4"/>
      <c r="PI160" s="4"/>
      <c r="PJ160" s="4"/>
      <c r="PK160" s="4"/>
      <c r="PL160" s="4"/>
      <c r="PM160" s="4"/>
      <c r="PN160" s="4"/>
      <c r="PO160" s="4"/>
      <c r="PP160" s="4"/>
      <c r="PQ160" s="4"/>
      <c r="PR160" s="4"/>
      <c r="PS160" s="4"/>
      <c r="PT160" s="4"/>
      <c r="PU160" s="4"/>
      <c r="PV160" s="4"/>
      <c r="PW160" s="4"/>
      <c r="PX160" s="4"/>
      <c r="PY160" s="4"/>
      <c r="PZ160" s="4"/>
      <c r="QA160" s="4"/>
      <c r="QB160" s="4"/>
      <c r="QC160" s="4"/>
      <c r="QD160" s="4"/>
      <c r="QE160" s="4"/>
      <c r="QF160" s="4"/>
      <c r="QG160" s="4"/>
      <c r="QH160" s="4"/>
      <c r="QI160" s="4"/>
      <c r="QJ160" s="4"/>
      <c r="QK160" s="4"/>
      <c r="QL160" s="4"/>
      <c r="QM160" s="4"/>
      <c r="QN160" s="4"/>
      <c r="QO160" s="4"/>
      <c r="QP160" s="4"/>
      <c r="QQ160" s="4"/>
      <c r="QR160" s="4"/>
      <c r="QS160" s="4"/>
      <c r="QT160" s="4"/>
      <c r="QU160" s="4"/>
      <c r="QV160" s="4"/>
      <c r="QW160" s="4"/>
      <c r="QX160" s="4"/>
      <c r="QY160" s="4"/>
      <c r="QZ160" s="4"/>
      <c r="RA160" s="4"/>
      <c r="RB160" s="4"/>
      <c r="RC160" s="4"/>
      <c r="RD160" s="4"/>
      <c r="RE160" s="4"/>
      <c r="RF160" s="4"/>
      <c r="RG160" s="4"/>
      <c r="RH160" s="4"/>
      <c r="RI160" s="4"/>
      <c r="RJ160" s="4"/>
      <c r="RK160" s="4"/>
      <c r="RL160" s="4"/>
      <c r="RM160" s="4"/>
      <c r="RN160" s="4"/>
      <c r="RO160" s="4"/>
      <c r="RP160" s="4"/>
      <c r="RQ160" s="4"/>
      <c r="RR160" s="4"/>
      <c r="RS160" s="4"/>
      <c r="RT160" s="4"/>
      <c r="RU160" s="4"/>
      <c r="RV160" s="4"/>
      <c r="RW160" s="4"/>
      <c r="RX160" s="4"/>
      <c r="RY160" s="4"/>
      <c r="RZ160" s="4"/>
      <c r="SA160" s="4"/>
      <c r="SB160" s="4"/>
      <c r="SC160" s="4"/>
      <c r="SD160" s="4"/>
      <c r="SE160" s="4"/>
      <c r="SF160" s="4"/>
      <c r="SG160" s="4"/>
      <c r="SH160" s="4"/>
      <c r="SI160" s="4"/>
      <c r="SJ160" s="4"/>
      <c r="SK160" s="4"/>
      <c r="SL160" s="4"/>
      <c r="SM160" s="4"/>
      <c r="SN160" s="4"/>
      <c r="SO160" s="4"/>
      <c r="SP160" s="4"/>
      <c r="SQ160" s="4"/>
      <c r="SR160" s="4"/>
      <c r="SS160" s="4"/>
      <c r="ST160" s="4"/>
      <c r="SU160" s="4"/>
      <c r="SV160" s="4"/>
      <c r="SW160" s="4"/>
      <c r="SX160" s="4"/>
      <c r="SY160" s="4"/>
      <c r="SZ160" s="4"/>
      <c r="TA160" s="4"/>
      <c r="TB160" s="4"/>
      <c r="TC160" s="4"/>
      <c r="TD160" s="4"/>
      <c r="TE160" s="4"/>
      <c r="TF160" s="4"/>
      <c r="TG160" s="4"/>
      <c r="TH160" s="4"/>
      <c r="TI160" s="4"/>
      <c r="TJ160" s="4"/>
      <c r="TK160" s="4"/>
      <c r="TL160" s="4"/>
      <c r="TM160" s="4"/>
      <c r="TN160" s="4"/>
      <c r="TO160" s="4"/>
      <c r="TP160" s="4"/>
      <c r="TQ160" s="4"/>
      <c r="TR160" s="4"/>
      <c r="TS160" s="4"/>
      <c r="TT160" s="4"/>
      <c r="TU160" s="4"/>
      <c r="TV160" s="4"/>
      <c r="TW160" s="4"/>
      <c r="TX160" s="4"/>
      <c r="TY160" s="4"/>
      <c r="TZ160" s="4"/>
      <c r="UA160" s="4"/>
      <c r="UB160" s="4"/>
      <c r="UC160" s="4"/>
      <c r="UD160" s="4"/>
      <c r="UE160" s="4"/>
      <c r="UF160" s="4"/>
      <c r="UG160" s="4"/>
      <c r="UH160" s="4"/>
      <c r="UI160" s="4"/>
      <c r="UJ160" s="4"/>
      <c r="UK160" s="4"/>
      <c r="UL160" s="4"/>
      <c r="UM160" s="4"/>
      <c r="UN160" s="4"/>
      <c r="UO160" s="4"/>
      <c r="UP160" s="4"/>
      <c r="UQ160" s="4"/>
      <c r="UR160" s="4"/>
      <c r="US160" s="4"/>
      <c r="UT160" s="4"/>
      <c r="UU160" s="4"/>
      <c r="UV160" s="4"/>
      <c r="UW160" s="4"/>
      <c r="UX160" s="4"/>
      <c r="UY160" s="4"/>
      <c r="UZ160" s="4"/>
      <c r="VA160" s="4"/>
      <c r="VB160" s="4"/>
      <c r="VC160" s="4"/>
      <c r="VD160" s="4"/>
      <c r="VE160" s="4"/>
      <c r="VF160" s="4"/>
      <c r="VG160" s="4"/>
      <c r="VH160" s="4"/>
      <c r="VI160" s="4"/>
      <c r="VJ160" s="4"/>
      <c r="VK160" s="4"/>
      <c r="VL160" s="4"/>
      <c r="VM160" s="4"/>
      <c r="VN160" s="4"/>
      <c r="VO160" s="4"/>
      <c r="VP160" s="4"/>
      <c r="VQ160" s="4"/>
      <c r="VR160" s="4"/>
      <c r="VS160" s="4"/>
      <c r="VT160" s="4"/>
      <c r="VU160" s="4"/>
      <c r="VV160" s="4"/>
      <c r="VW160" s="4"/>
      <c r="VX160" s="4"/>
      <c r="VY160" s="4"/>
      <c r="VZ160" s="4"/>
      <c r="WA160" s="4"/>
      <c r="WB160" s="4"/>
      <c r="WC160" s="4"/>
      <c r="WD160" s="4"/>
      <c r="WE160" s="4"/>
      <c r="WF160" s="4"/>
      <c r="WG160" s="4"/>
      <c r="WH160" s="4"/>
      <c r="WI160" s="4"/>
      <c r="WJ160" s="4"/>
      <c r="WK160" s="4"/>
      <c r="WL160" s="4"/>
      <c r="WM160" s="4"/>
      <c r="WN160" s="4"/>
      <c r="WO160" s="4"/>
      <c r="WP160" s="4"/>
      <c r="WQ160" s="4"/>
      <c r="WR160" s="4"/>
      <c r="WS160" s="4"/>
      <c r="WT160" s="4"/>
      <c r="WU160" s="4"/>
      <c r="WV160" s="4"/>
      <c r="WW160" s="4"/>
      <c r="WX160" s="4"/>
      <c r="WY160" s="4"/>
      <c r="WZ160" s="4"/>
      <c r="XA160" s="4"/>
      <c r="XB160" s="4"/>
      <c r="XC160" s="4"/>
      <c r="XD160" s="4"/>
      <c r="XE160" s="4"/>
      <c r="XF160" s="4"/>
      <c r="XG160" s="4"/>
      <c r="XH160" s="4"/>
      <c r="XI160" s="4"/>
      <c r="XJ160" s="4"/>
      <c r="XK160" s="4"/>
      <c r="XL160" s="4"/>
      <c r="XM160" s="4"/>
      <c r="XN160" s="4"/>
      <c r="XO160" s="4"/>
      <c r="XP160" s="4"/>
      <c r="XQ160" s="4"/>
      <c r="XR160" s="4"/>
      <c r="XS160" s="4"/>
      <c r="XT160" s="4"/>
      <c r="XU160" s="4"/>
      <c r="XV160" s="4"/>
      <c r="XW160" s="4"/>
      <c r="XX160" s="4"/>
      <c r="XY160" s="4"/>
      <c r="XZ160" s="4"/>
      <c r="YA160" s="4"/>
      <c r="YB160" s="4"/>
      <c r="YC160" s="4"/>
      <c r="YD160" s="4"/>
      <c r="YE160" s="4"/>
      <c r="YF160" s="4"/>
      <c r="YG160" s="4"/>
      <c r="YH160" s="4"/>
      <c r="YI160" s="4"/>
      <c r="YJ160" s="4"/>
      <c r="YK160" s="4"/>
      <c r="YL160" s="4"/>
      <c r="YM160" s="4"/>
      <c r="YN160" s="4"/>
      <c r="YO160" s="4"/>
      <c r="YP160" s="4"/>
      <c r="YQ160" s="4"/>
      <c r="YR160" s="4"/>
      <c r="YS160" s="4"/>
      <c r="YT160" s="4"/>
      <c r="YU160" s="4"/>
      <c r="YV160" s="4"/>
      <c r="YW160" s="4"/>
      <c r="YX160" s="4"/>
      <c r="YY160" s="4"/>
      <c r="YZ160" s="4"/>
      <c r="ZA160" s="4"/>
      <c r="ZB160" s="4"/>
      <c r="ZC160" s="4"/>
      <c r="ZD160" s="4"/>
      <c r="ZE160" s="4"/>
      <c r="ZF160" s="4"/>
      <c r="ZG160" s="4"/>
      <c r="ZH160" s="4"/>
      <c r="ZI160" s="4"/>
      <c r="ZJ160" s="4"/>
      <c r="ZK160" s="4"/>
      <c r="ZL160" s="4"/>
      <c r="ZM160" s="4"/>
      <c r="ZN160" s="4"/>
      <c r="ZO160" s="4"/>
      <c r="ZP160" s="4"/>
      <c r="ZQ160" s="4"/>
      <c r="ZR160" s="4"/>
      <c r="ZS160" s="4"/>
      <c r="ZT160" s="4"/>
      <c r="ZU160" s="4"/>
      <c r="ZV160" s="4"/>
      <c r="ZW160" s="4"/>
      <c r="ZX160" s="4"/>
      <c r="ZY160" s="4"/>
      <c r="ZZ160" s="4"/>
      <c r="AAA160" s="4"/>
      <c r="AAB160" s="4"/>
      <c r="AAC160" s="4"/>
      <c r="AAD160" s="4"/>
      <c r="AAE160" s="4"/>
      <c r="AAF160" s="4"/>
      <c r="AAG160" s="4"/>
      <c r="AAH160" s="4"/>
      <c r="AAI160" s="4"/>
      <c r="AAJ160" s="4"/>
      <c r="AAK160" s="4"/>
      <c r="AAL160" s="4"/>
      <c r="AAM160" s="4"/>
      <c r="AAN160" s="4"/>
      <c r="AAO160" s="4"/>
      <c r="AAP160" s="4"/>
      <c r="AAQ160" s="4"/>
      <c r="AAR160" s="4"/>
      <c r="AAS160" s="4"/>
      <c r="AAT160" s="4"/>
      <c r="AAU160" s="4"/>
      <c r="AAV160" s="4"/>
      <c r="AAW160" s="4"/>
      <c r="AAX160" s="4"/>
      <c r="AAY160" s="4"/>
      <c r="AAZ160" s="4"/>
      <c r="ABA160" s="4"/>
      <c r="ABB160" s="4"/>
      <c r="ABC160" s="4"/>
      <c r="ABD160" s="4"/>
      <c r="ABE160" s="4"/>
      <c r="ABF160" s="4"/>
      <c r="ABG160" s="4"/>
      <c r="ABH160" s="4"/>
      <c r="ABI160" s="4"/>
      <c r="ABJ160" s="4"/>
      <c r="ABK160" s="4"/>
      <c r="ABL160" s="4"/>
      <c r="ABM160" s="4"/>
      <c r="ABN160" s="4"/>
      <c r="ABO160" s="4"/>
      <c r="ABP160" s="4"/>
      <c r="ABQ160" s="4"/>
      <c r="ABR160" s="4"/>
      <c r="ABS160" s="4"/>
      <c r="ABT160" s="4"/>
      <c r="ABU160" s="4"/>
    </row>
    <row r="161" spans="1:749" s="13" customFormat="1" ht="15" customHeight="1" x14ac:dyDescent="0.2">
      <c r="A161" s="20" t="s">
        <v>716</v>
      </c>
      <c r="B161" s="21" t="s">
        <v>861</v>
      </c>
      <c r="C161" s="24" t="s">
        <v>71</v>
      </c>
      <c r="D161" s="21" t="s">
        <v>121</v>
      </c>
      <c r="E161" s="158">
        <f>IF($F$13&gt;0,1,0)</f>
        <v>0</v>
      </c>
      <c r="F161" s="194" t="s">
        <v>524</v>
      </c>
      <c r="G161" s="194">
        <v>12</v>
      </c>
      <c r="H161" s="162">
        <f>_xlfn.CEILING.MATH(G161*E161)</f>
        <v>0</v>
      </c>
      <c r="I161" s="97"/>
      <c r="J161" s="312"/>
      <c r="K161" s="14"/>
      <c r="L161" s="318"/>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c r="GK161" s="4"/>
      <c r="GL161" s="4"/>
      <c r="GM161" s="4"/>
      <c r="GN161" s="4"/>
      <c r="GO161" s="4"/>
      <c r="GP161" s="4"/>
      <c r="GQ161" s="4"/>
      <c r="GR161" s="4"/>
      <c r="GS161" s="4"/>
      <c r="GT161" s="4"/>
      <c r="GU161" s="4"/>
      <c r="GV161" s="4"/>
      <c r="GW161" s="4"/>
      <c r="GX161" s="4"/>
      <c r="GY161" s="4"/>
      <c r="GZ161" s="4"/>
      <c r="HA161" s="4"/>
      <c r="HB161" s="4"/>
      <c r="HC161" s="4"/>
      <c r="HD161" s="4"/>
      <c r="HE161" s="4"/>
      <c r="HF161" s="4"/>
      <c r="HG161" s="4"/>
      <c r="HH161" s="4"/>
      <c r="HI161" s="4"/>
      <c r="HJ161" s="4"/>
      <c r="HK161" s="4"/>
      <c r="HL161" s="4"/>
      <c r="HM161" s="4"/>
      <c r="HN161" s="4"/>
      <c r="HO161" s="4"/>
      <c r="HP161" s="4"/>
      <c r="HQ161" s="4"/>
      <c r="HR161" s="4"/>
      <c r="HS161" s="4"/>
      <c r="HT161" s="4"/>
      <c r="HU161" s="4"/>
      <c r="HV161" s="4"/>
      <c r="HW161" s="4"/>
      <c r="HX161" s="4"/>
      <c r="HY161" s="4"/>
      <c r="HZ161" s="4"/>
      <c r="IA161" s="4"/>
      <c r="IB161" s="4"/>
      <c r="IC161" s="4"/>
      <c r="ID161" s="4"/>
      <c r="IE161" s="4"/>
      <c r="IF161" s="4"/>
      <c r="IG161" s="4"/>
      <c r="IH161" s="4"/>
      <c r="II161" s="4"/>
      <c r="IJ161" s="4"/>
      <c r="IK161" s="4"/>
      <c r="IL161" s="4"/>
      <c r="IM161" s="4"/>
      <c r="IN161" s="4"/>
      <c r="IO161" s="4"/>
      <c r="IP161" s="4"/>
      <c r="IQ161" s="4"/>
      <c r="IR161" s="4"/>
      <c r="IS161" s="4"/>
      <c r="IT161" s="4"/>
      <c r="IU161" s="4"/>
      <c r="IV161" s="4"/>
      <c r="IW161" s="4"/>
      <c r="IX161" s="4"/>
      <c r="IY161" s="4"/>
      <c r="IZ161" s="4"/>
      <c r="JA161" s="4"/>
      <c r="JB161" s="4"/>
      <c r="JC161" s="4"/>
      <c r="JD161" s="4"/>
      <c r="JE161" s="4"/>
      <c r="JF161" s="4"/>
      <c r="JG161" s="4"/>
      <c r="JH161" s="4"/>
      <c r="JI161" s="4"/>
      <c r="JJ161" s="4"/>
      <c r="JK161" s="4"/>
      <c r="JL161" s="4"/>
      <c r="JM161" s="4"/>
      <c r="JN161" s="4"/>
      <c r="JO161" s="4"/>
      <c r="JP161" s="4"/>
      <c r="JQ161" s="4"/>
      <c r="JR161" s="4"/>
      <c r="JS161" s="4"/>
      <c r="JT161" s="4"/>
      <c r="JU161" s="4"/>
      <c r="JV161" s="4"/>
      <c r="JW161" s="4"/>
      <c r="JX161" s="4"/>
      <c r="JY161" s="4"/>
      <c r="JZ161" s="4"/>
      <c r="KA161" s="4"/>
      <c r="KB161" s="4"/>
      <c r="KC161" s="4"/>
      <c r="KD161" s="4"/>
      <c r="KE161" s="4"/>
      <c r="KF161" s="4"/>
      <c r="KG161" s="4"/>
      <c r="KH161" s="4"/>
      <c r="KI161" s="4"/>
      <c r="KJ161" s="4"/>
      <c r="KK161" s="4"/>
      <c r="KL161" s="4"/>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c r="LT161" s="4"/>
      <c r="LU161" s="4"/>
      <c r="LV161" s="4"/>
      <c r="LW161" s="4"/>
      <c r="LX161" s="4"/>
      <c r="LY161" s="4"/>
      <c r="LZ161" s="4"/>
      <c r="MA161" s="4"/>
      <c r="MB161" s="4"/>
      <c r="MC161" s="4"/>
      <c r="MD161" s="4"/>
      <c r="ME161" s="4"/>
      <c r="MF161" s="4"/>
      <c r="MG161" s="4"/>
      <c r="MH161" s="4"/>
      <c r="MI161" s="4"/>
      <c r="MJ161" s="4"/>
      <c r="MK161" s="4"/>
      <c r="ML161" s="4"/>
      <c r="MM161" s="4"/>
      <c r="MN161" s="4"/>
      <c r="MO161" s="4"/>
      <c r="MP161" s="4"/>
      <c r="MQ161" s="4"/>
      <c r="MR161" s="4"/>
      <c r="MS161" s="4"/>
      <c r="MT161" s="4"/>
      <c r="MU161" s="4"/>
      <c r="MV161" s="4"/>
      <c r="MW161" s="4"/>
      <c r="MX161" s="4"/>
      <c r="MY161" s="4"/>
      <c r="MZ161" s="4"/>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c r="OH161" s="4"/>
      <c r="OI161" s="4"/>
      <c r="OJ161" s="4"/>
      <c r="OK161" s="4"/>
      <c r="OL161" s="4"/>
      <c r="OM161" s="4"/>
      <c r="ON161" s="4"/>
      <c r="OO161" s="4"/>
      <c r="OP161" s="4"/>
      <c r="OQ161" s="4"/>
      <c r="OR161" s="4"/>
      <c r="OS161" s="4"/>
      <c r="OT161" s="4"/>
      <c r="OU161" s="4"/>
      <c r="OV161" s="4"/>
      <c r="OW161" s="4"/>
      <c r="OX161" s="4"/>
      <c r="OY161" s="4"/>
      <c r="OZ161" s="4"/>
      <c r="PA161" s="4"/>
      <c r="PB161" s="4"/>
      <c r="PC161" s="4"/>
      <c r="PD161" s="4"/>
      <c r="PE161" s="4"/>
      <c r="PF161" s="4"/>
      <c r="PG161" s="4"/>
      <c r="PH161" s="4"/>
      <c r="PI161" s="4"/>
      <c r="PJ161" s="4"/>
      <c r="PK161" s="4"/>
      <c r="PL161" s="4"/>
      <c r="PM161" s="4"/>
      <c r="PN161" s="4"/>
      <c r="PO161" s="4"/>
      <c r="PP161" s="4"/>
      <c r="PQ161" s="4"/>
      <c r="PR161" s="4"/>
      <c r="PS161" s="4"/>
      <c r="PT161" s="4"/>
      <c r="PU161" s="4"/>
      <c r="PV161" s="4"/>
      <c r="PW161" s="4"/>
      <c r="PX161" s="4"/>
      <c r="PY161" s="4"/>
      <c r="PZ161" s="4"/>
      <c r="QA161" s="4"/>
      <c r="QB161" s="4"/>
      <c r="QC161" s="4"/>
      <c r="QD161" s="4"/>
      <c r="QE161" s="4"/>
      <c r="QF161" s="4"/>
      <c r="QG161" s="4"/>
      <c r="QH161" s="4"/>
      <c r="QI161" s="4"/>
      <c r="QJ161" s="4"/>
      <c r="QK161" s="4"/>
      <c r="QL161" s="4"/>
      <c r="QM161" s="4"/>
      <c r="QN161" s="4"/>
      <c r="QO161" s="4"/>
      <c r="QP161" s="4"/>
      <c r="QQ161" s="4"/>
      <c r="QR161" s="4"/>
      <c r="QS161" s="4"/>
      <c r="QT161" s="4"/>
      <c r="QU161" s="4"/>
      <c r="QV161" s="4"/>
      <c r="QW161" s="4"/>
      <c r="QX161" s="4"/>
      <c r="QY161" s="4"/>
      <c r="QZ161" s="4"/>
      <c r="RA161" s="4"/>
      <c r="RB161" s="4"/>
      <c r="RC161" s="4"/>
      <c r="RD161" s="4"/>
      <c r="RE161" s="4"/>
      <c r="RF161" s="4"/>
      <c r="RG161" s="4"/>
      <c r="RH161" s="4"/>
      <c r="RI161" s="4"/>
      <c r="RJ161" s="4"/>
      <c r="RK161" s="4"/>
      <c r="RL161" s="4"/>
      <c r="RM161" s="4"/>
      <c r="RN161" s="4"/>
      <c r="RO161" s="4"/>
      <c r="RP161" s="4"/>
      <c r="RQ161" s="4"/>
      <c r="RR161" s="4"/>
      <c r="RS161" s="4"/>
      <c r="RT161" s="4"/>
      <c r="RU161" s="4"/>
      <c r="RV161" s="4"/>
      <c r="RW161" s="4"/>
      <c r="RX161" s="4"/>
      <c r="RY161" s="4"/>
      <c r="RZ161" s="4"/>
      <c r="SA161" s="4"/>
      <c r="SB161" s="4"/>
      <c r="SC161" s="4"/>
      <c r="SD161" s="4"/>
      <c r="SE161" s="4"/>
      <c r="SF161" s="4"/>
      <c r="SG161" s="4"/>
      <c r="SH161" s="4"/>
      <c r="SI161" s="4"/>
      <c r="SJ161" s="4"/>
      <c r="SK161" s="4"/>
      <c r="SL161" s="4"/>
      <c r="SM161" s="4"/>
      <c r="SN161" s="4"/>
      <c r="SO161" s="4"/>
      <c r="SP161" s="4"/>
      <c r="SQ161" s="4"/>
      <c r="SR161" s="4"/>
      <c r="SS161" s="4"/>
      <c r="ST161" s="4"/>
      <c r="SU161" s="4"/>
      <c r="SV161" s="4"/>
      <c r="SW161" s="4"/>
      <c r="SX161" s="4"/>
      <c r="SY161" s="4"/>
      <c r="SZ161" s="4"/>
      <c r="TA161" s="4"/>
      <c r="TB161" s="4"/>
      <c r="TC161" s="4"/>
      <c r="TD161" s="4"/>
      <c r="TE161" s="4"/>
      <c r="TF161" s="4"/>
      <c r="TG161" s="4"/>
      <c r="TH161" s="4"/>
      <c r="TI161" s="4"/>
      <c r="TJ161" s="4"/>
      <c r="TK161" s="4"/>
      <c r="TL161" s="4"/>
      <c r="TM161" s="4"/>
      <c r="TN161" s="4"/>
      <c r="TO161" s="4"/>
      <c r="TP161" s="4"/>
      <c r="TQ161" s="4"/>
      <c r="TR161" s="4"/>
      <c r="TS161" s="4"/>
      <c r="TT161" s="4"/>
      <c r="TU161" s="4"/>
      <c r="TV161" s="4"/>
      <c r="TW161" s="4"/>
      <c r="TX161" s="4"/>
      <c r="TY161" s="4"/>
      <c r="TZ161" s="4"/>
      <c r="UA161" s="4"/>
      <c r="UB161" s="4"/>
      <c r="UC161" s="4"/>
      <c r="UD161" s="4"/>
      <c r="UE161" s="4"/>
      <c r="UF161" s="4"/>
      <c r="UG161" s="4"/>
      <c r="UH161" s="4"/>
      <c r="UI161" s="4"/>
      <c r="UJ161" s="4"/>
      <c r="UK161" s="4"/>
      <c r="UL161" s="4"/>
      <c r="UM161" s="4"/>
      <c r="UN161" s="4"/>
      <c r="UO161" s="4"/>
      <c r="UP161" s="4"/>
      <c r="UQ161" s="4"/>
      <c r="UR161" s="4"/>
      <c r="US161" s="4"/>
      <c r="UT161" s="4"/>
      <c r="UU161" s="4"/>
      <c r="UV161" s="4"/>
      <c r="UW161" s="4"/>
      <c r="UX161" s="4"/>
      <c r="UY161" s="4"/>
      <c r="UZ161" s="4"/>
      <c r="VA161" s="4"/>
      <c r="VB161" s="4"/>
      <c r="VC161" s="4"/>
      <c r="VD161" s="4"/>
      <c r="VE161" s="4"/>
      <c r="VF161" s="4"/>
      <c r="VG161" s="4"/>
      <c r="VH161" s="4"/>
      <c r="VI161" s="4"/>
      <c r="VJ161" s="4"/>
      <c r="VK161" s="4"/>
      <c r="VL161" s="4"/>
      <c r="VM161" s="4"/>
      <c r="VN161" s="4"/>
      <c r="VO161" s="4"/>
      <c r="VP161" s="4"/>
      <c r="VQ161" s="4"/>
      <c r="VR161" s="4"/>
      <c r="VS161" s="4"/>
      <c r="VT161" s="4"/>
      <c r="VU161" s="4"/>
      <c r="VV161" s="4"/>
      <c r="VW161" s="4"/>
      <c r="VX161" s="4"/>
      <c r="VY161" s="4"/>
      <c r="VZ161" s="4"/>
      <c r="WA161" s="4"/>
      <c r="WB161" s="4"/>
      <c r="WC161" s="4"/>
      <c r="WD161" s="4"/>
      <c r="WE161" s="4"/>
      <c r="WF161" s="4"/>
      <c r="WG161" s="4"/>
      <c r="WH161" s="4"/>
      <c r="WI161" s="4"/>
      <c r="WJ161" s="4"/>
      <c r="WK161" s="4"/>
      <c r="WL161" s="4"/>
      <c r="WM161" s="4"/>
      <c r="WN161" s="4"/>
      <c r="WO161" s="4"/>
      <c r="WP161" s="4"/>
      <c r="WQ161" s="4"/>
      <c r="WR161" s="4"/>
      <c r="WS161" s="4"/>
      <c r="WT161" s="4"/>
      <c r="WU161" s="4"/>
      <c r="WV161" s="4"/>
      <c r="WW161" s="4"/>
      <c r="WX161" s="4"/>
      <c r="WY161" s="4"/>
      <c r="WZ161" s="4"/>
      <c r="XA161" s="4"/>
      <c r="XB161" s="4"/>
      <c r="XC161" s="4"/>
      <c r="XD161" s="4"/>
      <c r="XE161" s="4"/>
      <c r="XF161" s="4"/>
      <c r="XG161" s="4"/>
      <c r="XH161" s="4"/>
      <c r="XI161" s="4"/>
      <c r="XJ161" s="4"/>
      <c r="XK161" s="4"/>
      <c r="XL161" s="4"/>
      <c r="XM161" s="4"/>
      <c r="XN161" s="4"/>
      <c r="XO161" s="4"/>
      <c r="XP161" s="4"/>
      <c r="XQ161" s="4"/>
      <c r="XR161" s="4"/>
      <c r="XS161" s="4"/>
      <c r="XT161" s="4"/>
      <c r="XU161" s="4"/>
      <c r="XV161" s="4"/>
      <c r="XW161" s="4"/>
      <c r="XX161" s="4"/>
      <c r="XY161" s="4"/>
      <c r="XZ161" s="4"/>
      <c r="YA161" s="4"/>
      <c r="YB161" s="4"/>
      <c r="YC161" s="4"/>
      <c r="YD161" s="4"/>
      <c r="YE161" s="4"/>
      <c r="YF161" s="4"/>
      <c r="YG161" s="4"/>
      <c r="YH161" s="4"/>
      <c r="YI161" s="4"/>
      <c r="YJ161" s="4"/>
      <c r="YK161" s="4"/>
      <c r="YL161" s="4"/>
      <c r="YM161" s="4"/>
      <c r="YN161" s="4"/>
      <c r="YO161" s="4"/>
      <c r="YP161" s="4"/>
      <c r="YQ161" s="4"/>
      <c r="YR161" s="4"/>
      <c r="YS161" s="4"/>
      <c r="YT161" s="4"/>
      <c r="YU161" s="4"/>
      <c r="YV161" s="4"/>
      <c r="YW161" s="4"/>
      <c r="YX161" s="4"/>
      <c r="YY161" s="4"/>
      <c r="YZ161" s="4"/>
      <c r="ZA161" s="4"/>
      <c r="ZB161" s="4"/>
      <c r="ZC161" s="4"/>
      <c r="ZD161" s="4"/>
      <c r="ZE161" s="4"/>
      <c r="ZF161" s="4"/>
      <c r="ZG161" s="4"/>
      <c r="ZH161" s="4"/>
      <c r="ZI161" s="4"/>
      <c r="ZJ161" s="4"/>
      <c r="ZK161" s="4"/>
      <c r="ZL161" s="4"/>
      <c r="ZM161" s="4"/>
      <c r="ZN161" s="4"/>
      <c r="ZO161" s="4"/>
      <c r="ZP161" s="4"/>
      <c r="ZQ161" s="4"/>
      <c r="ZR161" s="4"/>
      <c r="ZS161" s="4"/>
      <c r="ZT161" s="4"/>
      <c r="ZU161" s="4"/>
      <c r="ZV161" s="4"/>
      <c r="ZW161" s="4"/>
      <c r="ZX161" s="4"/>
      <c r="ZY161" s="4"/>
      <c r="ZZ161" s="4"/>
      <c r="AAA161" s="4"/>
      <c r="AAB161" s="4"/>
      <c r="AAC161" s="4"/>
      <c r="AAD161" s="4"/>
      <c r="AAE161" s="4"/>
      <c r="AAF161" s="4"/>
      <c r="AAG161" s="4"/>
      <c r="AAH161" s="4"/>
      <c r="AAI161" s="4"/>
      <c r="AAJ161" s="4"/>
      <c r="AAK161" s="4"/>
      <c r="AAL161" s="4"/>
      <c r="AAM161" s="4"/>
      <c r="AAN161" s="4"/>
      <c r="AAO161" s="4"/>
      <c r="AAP161" s="4"/>
      <c r="AAQ161" s="4"/>
      <c r="AAR161" s="4"/>
      <c r="AAS161" s="4"/>
      <c r="AAT161" s="4"/>
      <c r="AAU161" s="4"/>
      <c r="AAV161" s="4"/>
      <c r="AAW161" s="4"/>
      <c r="AAX161" s="4"/>
      <c r="AAY161" s="4"/>
      <c r="AAZ161" s="4"/>
      <c r="ABA161" s="4"/>
      <c r="ABB161" s="4"/>
      <c r="ABC161" s="4"/>
      <c r="ABD161" s="4"/>
      <c r="ABE161" s="4"/>
      <c r="ABF161" s="4"/>
      <c r="ABG161" s="4"/>
      <c r="ABH161" s="4"/>
      <c r="ABI161" s="4"/>
      <c r="ABJ161" s="4"/>
      <c r="ABK161" s="4"/>
      <c r="ABL161" s="4"/>
      <c r="ABM161" s="4"/>
      <c r="ABN161" s="4"/>
      <c r="ABO161" s="4"/>
      <c r="ABP161" s="4"/>
      <c r="ABQ161" s="4"/>
      <c r="ABR161" s="4"/>
      <c r="ABS161" s="4"/>
      <c r="ABT161" s="4"/>
      <c r="ABU161" s="4"/>
    </row>
    <row r="162" spans="1:749" s="13" customFormat="1" ht="15" customHeight="1" x14ac:dyDescent="0.2">
      <c r="A162" s="20" t="s">
        <v>717</v>
      </c>
      <c r="B162" s="21" t="s">
        <v>917</v>
      </c>
      <c r="C162" s="24" t="s">
        <v>137</v>
      </c>
      <c r="D162" s="21" t="s">
        <v>918</v>
      </c>
      <c r="E162" s="377"/>
      <c r="F162" s="194" t="s">
        <v>524</v>
      </c>
      <c r="G162" s="194">
        <v>15</v>
      </c>
      <c r="H162" s="162">
        <f>_xlfn.CEILING.MATH(G162*E162)</f>
        <v>0</v>
      </c>
      <c r="I162" s="97"/>
      <c r="J162" s="312"/>
      <c r="K162" s="14"/>
      <c r="L162" s="318"/>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c r="GK162" s="4"/>
      <c r="GL162" s="4"/>
      <c r="GM162" s="4"/>
      <c r="GN162" s="4"/>
      <c r="GO162" s="4"/>
      <c r="GP162" s="4"/>
      <c r="GQ162" s="4"/>
      <c r="GR162" s="4"/>
      <c r="GS162" s="4"/>
      <c r="GT162" s="4"/>
      <c r="GU162" s="4"/>
      <c r="GV162" s="4"/>
      <c r="GW162" s="4"/>
      <c r="GX162" s="4"/>
      <c r="GY162" s="4"/>
      <c r="GZ162" s="4"/>
      <c r="HA162" s="4"/>
      <c r="HB162" s="4"/>
      <c r="HC162" s="4"/>
      <c r="HD162" s="4"/>
      <c r="HE162" s="4"/>
      <c r="HF162" s="4"/>
      <c r="HG162" s="4"/>
      <c r="HH162" s="4"/>
      <c r="HI162" s="4"/>
      <c r="HJ162" s="4"/>
      <c r="HK162" s="4"/>
      <c r="HL162" s="4"/>
      <c r="HM162" s="4"/>
      <c r="HN162" s="4"/>
      <c r="HO162" s="4"/>
      <c r="HP162" s="4"/>
      <c r="HQ162" s="4"/>
      <c r="HR162" s="4"/>
      <c r="HS162" s="4"/>
      <c r="HT162" s="4"/>
      <c r="HU162" s="4"/>
      <c r="HV162" s="4"/>
      <c r="HW162" s="4"/>
      <c r="HX162" s="4"/>
      <c r="HY162" s="4"/>
      <c r="HZ162" s="4"/>
      <c r="IA162" s="4"/>
      <c r="IB162" s="4"/>
      <c r="IC162" s="4"/>
      <c r="ID162" s="4"/>
      <c r="IE162" s="4"/>
      <c r="IF162" s="4"/>
      <c r="IG162" s="4"/>
      <c r="IH162" s="4"/>
      <c r="II162" s="4"/>
      <c r="IJ162" s="4"/>
      <c r="IK162" s="4"/>
      <c r="IL162" s="4"/>
      <c r="IM162" s="4"/>
      <c r="IN162" s="4"/>
      <c r="IO162" s="4"/>
      <c r="IP162" s="4"/>
      <c r="IQ162" s="4"/>
      <c r="IR162" s="4"/>
      <c r="IS162" s="4"/>
      <c r="IT162" s="4"/>
      <c r="IU162" s="4"/>
      <c r="IV162" s="4"/>
      <c r="IW162" s="4"/>
      <c r="IX162" s="4"/>
      <c r="IY162" s="4"/>
      <c r="IZ162" s="4"/>
      <c r="JA162" s="4"/>
      <c r="JB162" s="4"/>
      <c r="JC162" s="4"/>
      <c r="JD162" s="4"/>
      <c r="JE162" s="4"/>
      <c r="JF162" s="4"/>
      <c r="JG162" s="4"/>
      <c r="JH162" s="4"/>
      <c r="JI162" s="4"/>
      <c r="JJ162" s="4"/>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c r="LT162" s="4"/>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c r="OH162" s="4"/>
      <c r="OI162" s="4"/>
      <c r="OJ162" s="4"/>
      <c r="OK162" s="4"/>
      <c r="OL162" s="4"/>
      <c r="OM162" s="4"/>
      <c r="ON162" s="4"/>
      <c r="OO162" s="4"/>
      <c r="OP162" s="4"/>
      <c r="OQ162" s="4"/>
      <c r="OR162" s="4"/>
      <c r="OS162" s="4"/>
      <c r="OT162" s="4"/>
      <c r="OU162" s="4"/>
      <c r="OV162" s="4"/>
      <c r="OW162" s="4"/>
      <c r="OX162" s="4"/>
      <c r="OY162" s="4"/>
      <c r="OZ162" s="4"/>
      <c r="PA162" s="4"/>
      <c r="PB162" s="4"/>
      <c r="PC162" s="4"/>
      <c r="PD162" s="4"/>
      <c r="PE162" s="4"/>
      <c r="PF162" s="4"/>
      <c r="PG162" s="4"/>
      <c r="PH162" s="4"/>
      <c r="PI162" s="4"/>
      <c r="PJ162" s="4"/>
      <c r="PK162" s="4"/>
      <c r="PL162" s="4"/>
      <c r="PM162" s="4"/>
      <c r="PN162" s="4"/>
      <c r="PO162" s="4"/>
      <c r="PP162" s="4"/>
      <c r="PQ162" s="4"/>
      <c r="PR162" s="4"/>
      <c r="PS162" s="4"/>
      <c r="PT162" s="4"/>
      <c r="PU162" s="4"/>
      <c r="PV162" s="4"/>
      <c r="PW162" s="4"/>
      <c r="PX162" s="4"/>
      <c r="PY162" s="4"/>
      <c r="PZ162" s="4"/>
      <c r="QA162" s="4"/>
      <c r="QB162" s="4"/>
      <c r="QC162" s="4"/>
      <c r="QD162" s="4"/>
      <c r="QE162" s="4"/>
      <c r="QF162" s="4"/>
      <c r="QG162" s="4"/>
      <c r="QH162" s="4"/>
      <c r="QI162" s="4"/>
      <c r="QJ162" s="4"/>
      <c r="QK162" s="4"/>
      <c r="QL162" s="4"/>
      <c r="QM162" s="4"/>
      <c r="QN162" s="4"/>
      <c r="QO162" s="4"/>
      <c r="QP162" s="4"/>
      <c r="QQ162" s="4"/>
      <c r="QR162" s="4"/>
      <c r="QS162" s="4"/>
      <c r="QT162" s="4"/>
      <c r="QU162" s="4"/>
      <c r="QV162" s="4"/>
      <c r="QW162" s="4"/>
      <c r="QX162" s="4"/>
      <c r="QY162" s="4"/>
      <c r="QZ162" s="4"/>
      <c r="RA162" s="4"/>
      <c r="RB162" s="4"/>
      <c r="RC162" s="4"/>
      <c r="RD162" s="4"/>
      <c r="RE162" s="4"/>
      <c r="RF162" s="4"/>
      <c r="RG162" s="4"/>
      <c r="RH162" s="4"/>
      <c r="RI162" s="4"/>
      <c r="RJ162" s="4"/>
      <c r="RK162" s="4"/>
      <c r="RL162" s="4"/>
      <c r="RM162" s="4"/>
      <c r="RN162" s="4"/>
      <c r="RO162" s="4"/>
      <c r="RP162" s="4"/>
      <c r="RQ162" s="4"/>
      <c r="RR162" s="4"/>
      <c r="RS162" s="4"/>
      <c r="RT162" s="4"/>
      <c r="RU162" s="4"/>
      <c r="RV162" s="4"/>
      <c r="RW162" s="4"/>
      <c r="RX162" s="4"/>
      <c r="RY162" s="4"/>
      <c r="RZ162" s="4"/>
      <c r="SA162" s="4"/>
      <c r="SB162" s="4"/>
      <c r="SC162" s="4"/>
      <c r="SD162" s="4"/>
      <c r="SE162" s="4"/>
      <c r="SF162" s="4"/>
      <c r="SG162" s="4"/>
      <c r="SH162" s="4"/>
      <c r="SI162" s="4"/>
      <c r="SJ162" s="4"/>
      <c r="SK162" s="4"/>
      <c r="SL162" s="4"/>
      <c r="SM162" s="4"/>
      <c r="SN162" s="4"/>
      <c r="SO162" s="4"/>
      <c r="SP162" s="4"/>
      <c r="SQ162" s="4"/>
      <c r="SR162" s="4"/>
      <c r="SS162" s="4"/>
      <c r="ST162" s="4"/>
      <c r="SU162" s="4"/>
      <c r="SV162" s="4"/>
      <c r="SW162" s="4"/>
      <c r="SX162" s="4"/>
      <c r="SY162" s="4"/>
      <c r="SZ162" s="4"/>
      <c r="TA162" s="4"/>
      <c r="TB162" s="4"/>
      <c r="TC162" s="4"/>
      <c r="TD162" s="4"/>
      <c r="TE162" s="4"/>
      <c r="TF162" s="4"/>
      <c r="TG162" s="4"/>
      <c r="TH162" s="4"/>
      <c r="TI162" s="4"/>
      <c r="TJ162" s="4"/>
      <c r="TK162" s="4"/>
      <c r="TL162" s="4"/>
      <c r="TM162" s="4"/>
      <c r="TN162" s="4"/>
      <c r="TO162" s="4"/>
      <c r="TP162" s="4"/>
      <c r="TQ162" s="4"/>
      <c r="TR162" s="4"/>
      <c r="TS162" s="4"/>
      <c r="TT162" s="4"/>
      <c r="TU162" s="4"/>
      <c r="TV162" s="4"/>
      <c r="TW162" s="4"/>
      <c r="TX162" s="4"/>
      <c r="TY162" s="4"/>
      <c r="TZ162" s="4"/>
      <c r="UA162" s="4"/>
      <c r="UB162" s="4"/>
      <c r="UC162" s="4"/>
      <c r="UD162" s="4"/>
      <c r="UE162" s="4"/>
      <c r="UF162" s="4"/>
      <c r="UG162" s="4"/>
      <c r="UH162" s="4"/>
      <c r="UI162" s="4"/>
      <c r="UJ162" s="4"/>
      <c r="UK162" s="4"/>
      <c r="UL162" s="4"/>
      <c r="UM162" s="4"/>
      <c r="UN162" s="4"/>
      <c r="UO162" s="4"/>
      <c r="UP162" s="4"/>
      <c r="UQ162" s="4"/>
      <c r="UR162" s="4"/>
      <c r="US162" s="4"/>
      <c r="UT162" s="4"/>
      <c r="UU162" s="4"/>
      <c r="UV162" s="4"/>
      <c r="UW162" s="4"/>
      <c r="UX162" s="4"/>
      <c r="UY162" s="4"/>
      <c r="UZ162" s="4"/>
      <c r="VA162" s="4"/>
      <c r="VB162" s="4"/>
      <c r="VC162" s="4"/>
      <c r="VD162" s="4"/>
      <c r="VE162" s="4"/>
      <c r="VF162" s="4"/>
      <c r="VG162" s="4"/>
      <c r="VH162" s="4"/>
      <c r="VI162" s="4"/>
      <c r="VJ162" s="4"/>
      <c r="VK162" s="4"/>
      <c r="VL162" s="4"/>
      <c r="VM162" s="4"/>
      <c r="VN162" s="4"/>
      <c r="VO162" s="4"/>
      <c r="VP162" s="4"/>
      <c r="VQ162" s="4"/>
      <c r="VR162" s="4"/>
      <c r="VS162" s="4"/>
      <c r="VT162" s="4"/>
      <c r="VU162" s="4"/>
      <c r="VV162" s="4"/>
      <c r="VW162" s="4"/>
      <c r="VX162" s="4"/>
      <c r="VY162" s="4"/>
      <c r="VZ162" s="4"/>
      <c r="WA162" s="4"/>
      <c r="WB162" s="4"/>
      <c r="WC162" s="4"/>
      <c r="WD162" s="4"/>
      <c r="WE162" s="4"/>
      <c r="WF162" s="4"/>
      <c r="WG162" s="4"/>
      <c r="WH162" s="4"/>
      <c r="WI162" s="4"/>
      <c r="WJ162" s="4"/>
      <c r="WK162" s="4"/>
      <c r="WL162" s="4"/>
      <c r="WM162" s="4"/>
      <c r="WN162" s="4"/>
      <c r="WO162" s="4"/>
      <c r="WP162" s="4"/>
      <c r="WQ162" s="4"/>
      <c r="WR162" s="4"/>
      <c r="WS162" s="4"/>
      <c r="WT162" s="4"/>
      <c r="WU162" s="4"/>
      <c r="WV162" s="4"/>
      <c r="WW162" s="4"/>
      <c r="WX162" s="4"/>
      <c r="WY162" s="4"/>
      <c r="WZ162" s="4"/>
      <c r="XA162" s="4"/>
      <c r="XB162" s="4"/>
      <c r="XC162" s="4"/>
      <c r="XD162" s="4"/>
      <c r="XE162" s="4"/>
      <c r="XF162" s="4"/>
      <c r="XG162" s="4"/>
      <c r="XH162" s="4"/>
      <c r="XI162" s="4"/>
      <c r="XJ162" s="4"/>
      <c r="XK162" s="4"/>
      <c r="XL162" s="4"/>
      <c r="XM162" s="4"/>
      <c r="XN162" s="4"/>
      <c r="XO162" s="4"/>
      <c r="XP162" s="4"/>
      <c r="XQ162" s="4"/>
      <c r="XR162" s="4"/>
      <c r="XS162" s="4"/>
      <c r="XT162" s="4"/>
      <c r="XU162" s="4"/>
      <c r="XV162" s="4"/>
      <c r="XW162" s="4"/>
      <c r="XX162" s="4"/>
      <c r="XY162" s="4"/>
      <c r="XZ162" s="4"/>
      <c r="YA162" s="4"/>
      <c r="YB162" s="4"/>
      <c r="YC162" s="4"/>
      <c r="YD162" s="4"/>
      <c r="YE162" s="4"/>
      <c r="YF162" s="4"/>
      <c r="YG162" s="4"/>
      <c r="YH162" s="4"/>
      <c r="YI162" s="4"/>
      <c r="YJ162" s="4"/>
      <c r="YK162" s="4"/>
      <c r="YL162" s="4"/>
      <c r="YM162" s="4"/>
      <c r="YN162" s="4"/>
      <c r="YO162" s="4"/>
      <c r="YP162" s="4"/>
      <c r="YQ162" s="4"/>
      <c r="YR162" s="4"/>
      <c r="YS162" s="4"/>
      <c r="YT162" s="4"/>
      <c r="YU162" s="4"/>
      <c r="YV162" s="4"/>
      <c r="YW162" s="4"/>
      <c r="YX162" s="4"/>
      <c r="YY162" s="4"/>
      <c r="YZ162" s="4"/>
      <c r="ZA162" s="4"/>
      <c r="ZB162" s="4"/>
      <c r="ZC162" s="4"/>
      <c r="ZD162" s="4"/>
      <c r="ZE162" s="4"/>
      <c r="ZF162" s="4"/>
      <c r="ZG162" s="4"/>
      <c r="ZH162" s="4"/>
      <c r="ZI162" s="4"/>
      <c r="ZJ162" s="4"/>
      <c r="ZK162" s="4"/>
      <c r="ZL162" s="4"/>
      <c r="ZM162" s="4"/>
      <c r="ZN162" s="4"/>
      <c r="ZO162" s="4"/>
      <c r="ZP162" s="4"/>
      <c r="ZQ162" s="4"/>
      <c r="ZR162" s="4"/>
      <c r="ZS162" s="4"/>
      <c r="ZT162" s="4"/>
      <c r="ZU162" s="4"/>
      <c r="ZV162" s="4"/>
      <c r="ZW162" s="4"/>
      <c r="ZX162" s="4"/>
      <c r="ZY162" s="4"/>
      <c r="ZZ162" s="4"/>
      <c r="AAA162" s="4"/>
      <c r="AAB162" s="4"/>
      <c r="AAC162" s="4"/>
      <c r="AAD162" s="4"/>
      <c r="AAE162" s="4"/>
      <c r="AAF162" s="4"/>
      <c r="AAG162" s="4"/>
      <c r="AAH162" s="4"/>
      <c r="AAI162" s="4"/>
      <c r="AAJ162" s="4"/>
      <c r="AAK162" s="4"/>
      <c r="AAL162" s="4"/>
      <c r="AAM162" s="4"/>
      <c r="AAN162" s="4"/>
      <c r="AAO162" s="4"/>
      <c r="AAP162" s="4"/>
      <c r="AAQ162" s="4"/>
      <c r="AAR162" s="4"/>
      <c r="AAS162" s="4"/>
      <c r="AAT162" s="4"/>
      <c r="AAU162" s="4"/>
      <c r="AAV162" s="4"/>
      <c r="AAW162" s="4"/>
      <c r="AAX162" s="4"/>
      <c r="AAY162" s="4"/>
      <c r="AAZ162" s="4"/>
      <c r="ABA162" s="4"/>
      <c r="ABB162" s="4"/>
      <c r="ABC162" s="4"/>
      <c r="ABD162" s="4"/>
      <c r="ABE162" s="4"/>
      <c r="ABF162" s="4"/>
      <c r="ABG162" s="4"/>
      <c r="ABH162" s="4"/>
      <c r="ABI162" s="4"/>
      <c r="ABJ162" s="4"/>
      <c r="ABK162" s="4"/>
      <c r="ABL162" s="4"/>
      <c r="ABM162" s="4"/>
      <c r="ABN162" s="4"/>
      <c r="ABO162" s="4"/>
      <c r="ABP162" s="4"/>
      <c r="ABQ162" s="4"/>
      <c r="ABR162" s="4"/>
      <c r="ABS162" s="4"/>
      <c r="ABT162" s="4"/>
      <c r="ABU162" s="4"/>
    </row>
    <row r="163" spans="1:749" s="13" customFormat="1" ht="15" customHeight="1" collapsed="1" x14ac:dyDescent="0.2">
      <c r="A163" s="4"/>
      <c r="B163" s="4"/>
      <c r="C163" s="4"/>
      <c r="D163" s="4"/>
      <c r="E163" s="161"/>
      <c r="F163" s="189"/>
      <c r="G163" s="189"/>
      <c r="H163" s="173"/>
      <c r="I163" s="225"/>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c r="GK163" s="4"/>
      <c r="GL163" s="4"/>
      <c r="GM163" s="4"/>
      <c r="GN163" s="4"/>
      <c r="GO163" s="4"/>
      <c r="GP163" s="4"/>
      <c r="GQ163" s="4"/>
      <c r="GR163" s="4"/>
      <c r="GS163" s="4"/>
      <c r="GT163" s="4"/>
      <c r="GU163" s="4"/>
      <c r="GV163" s="4"/>
      <c r="GW163" s="4"/>
      <c r="GX163" s="4"/>
      <c r="GY163" s="4"/>
      <c r="GZ163" s="4"/>
      <c r="HA163" s="4"/>
      <c r="HB163" s="4"/>
      <c r="HC163" s="4"/>
      <c r="HD163" s="4"/>
      <c r="HE163" s="4"/>
      <c r="HF163" s="4"/>
      <c r="HG163" s="4"/>
      <c r="HH163" s="4"/>
      <c r="HI163" s="4"/>
      <c r="HJ163" s="4"/>
      <c r="HK163" s="4"/>
      <c r="HL163" s="4"/>
      <c r="HM163" s="4"/>
      <c r="HN163" s="4"/>
      <c r="HO163" s="4"/>
      <c r="HP163" s="4"/>
      <c r="HQ163" s="4"/>
      <c r="HR163" s="4"/>
      <c r="HS163" s="4"/>
      <c r="HT163" s="4"/>
      <c r="HU163" s="4"/>
      <c r="HV163" s="4"/>
      <c r="HW163" s="4"/>
      <c r="HX163" s="4"/>
      <c r="HY163" s="4"/>
      <c r="HZ163" s="4"/>
      <c r="IA163" s="4"/>
      <c r="IB163" s="4"/>
      <c r="IC163" s="4"/>
      <c r="ID163" s="4"/>
      <c r="IE163" s="4"/>
      <c r="IF163" s="4"/>
      <c r="IG163" s="4"/>
      <c r="IH163" s="4"/>
      <c r="II163" s="4"/>
      <c r="IJ163" s="4"/>
      <c r="IK163" s="4"/>
      <c r="IL163" s="4"/>
      <c r="IM163" s="4"/>
      <c r="IN163" s="4"/>
      <c r="IO163" s="4"/>
      <c r="IP163" s="4"/>
      <c r="IQ163" s="4"/>
      <c r="IR163" s="4"/>
      <c r="IS163" s="4"/>
      <c r="IT163" s="4"/>
      <c r="IU163" s="4"/>
      <c r="IV163" s="4"/>
      <c r="IW163" s="4"/>
      <c r="IX163" s="4"/>
      <c r="IY163" s="4"/>
      <c r="IZ163" s="4"/>
      <c r="JA163" s="4"/>
      <c r="JB163" s="4"/>
      <c r="JC163" s="4"/>
      <c r="JD163" s="4"/>
      <c r="JE163" s="4"/>
      <c r="JF163" s="4"/>
      <c r="JG163" s="4"/>
      <c r="JH163" s="4"/>
      <c r="JI163" s="4"/>
      <c r="JJ163" s="4"/>
      <c r="JK163" s="4"/>
      <c r="JL163" s="4"/>
      <c r="JM163" s="4"/>
      <c r="JN163" s="4"/>
      <c r="JO163" s="4"/>
      <c r="JP163" s="4"/>
      <c r="JQ163" s="4"/>
      <c r="JR163" s="4"/>
      <c r="JS163" s="4"/>
      <c r="JT163" s="4"/>
      <c r="JU163" s="4"/>
      <c r="JV163" s="4"/>
      <c r="JW163" s="4"/>
      <c r="JX163" s="4"/>
      <c r="JY163" s="4"/>
      <c r="JZ163" s="4"/>
      <c r="KA163" s="4"/>
      <c r="KB163" s="4"/>
      <c r="KC163" s="4"/>
      <c r="KD163" s="4"/>
      <c r="KE163" s="4"/>
      <c r="KF163" s="4"/>
      <c r="KG163" s="4"/>
      <c r="KH163" s="4"/>
      <c r="KI163" s="4"/>
      <c r="KJ163" s="4"/>
      <c r="KK163" s="4"/>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c r="LT163" s="4"/>
      <c r="LU163" s="4"/>
      <c r="LV163" s="4"/>
      <c r="LW163" s="4"/>
      <c r="LX163" s="4"/>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c r="OH163" s="4"/>
      <c r="OI163" s="4"/>
      <c r="OJ163" s="4"/>
      <c r="OK163" s="4"/>
      <c r="OL163" s="4"/>
      <c r="OM163" s="4"/>
      <c r="ON163" s="4"/>
      <c r="OO163" s="4"/>
      <c r="OP163" s="4"/>
      <c r="OQ163" s="4"/>
      <c r="OR163" s="4"/>
      <c r="OS163" s="4"/>
      <c r="OT163" s="4"/>
      <c r="OU163" s="4"/>
      <c r="OV163" s="4"/>
      <c r="OW163" s="4"/>
      <c r="OX163" s="4"/>
      <c r="OY163" s="4"/>
      <c r="OZ163" s="4"/>
      <c r="PA163" s="4"/>
      <c r="PB163" s="4"/>
      <c r="PC163" s="4"/>
      <c r="PD163" s="4"/>
      <c r="PE163" s="4"/>
      <c r="PF163" s="4"/>
      <c r="PG163" s="4"/>
      <c r="PH163" s="4"/>
      <c r="PI163" s="4"/>
      <c r="PJ163" s="4"/>
      <c r="PK163" s="4"/>
      <c r="PL163" s="4"/>
      <c r="PM163" s="4"/>
      <c r="PN163" s="4"/>
      <c r="PO163" s="4"/>
      <c r="PP163" s="4"/>
      <c r="PQ163" s="4"/>
      <c r="PR163" s="4"/>
      <c r="PS163" s="4"/>
      <c r="PT163" s="4"/>
      <c r="PU163" s="4"/>
      <c r="PV163" s="4"/>
      <c r="PW163" s="4"/>
      <c r="PX163" s="4"/>
      <c r="PY163" s="4"/>
      <c r="PZ163" s="4"/>
      <c r="QA163" s="4"/>
      <c r="QB163" s="4"/>
      <c r="QC163" s="4"/>
      <c r="QD163" s="4"/>
      <c r="QE163" s="4"/>
      <c r="QF163" s="4"/>
      <c r="QG163" s="4"/>
      <c r="QH163" s="4"/>
      <c r="QI163" s="4"/>
      <c r="QJ163" s="4"/>
      <c r="QK163" s="4"/>
      <c r="QL163" s="4"/>
      <c r="QM163" s="4"/>
      <c r="QN163" s="4"/>
      <c r="QO163" s="4"/>
      <c r="QP163" s="4"/>
      <c r="QQ163" s="4"/>
      <c r="QR163" s="4"/>
      <c r="QS163" s="4"/>
      <c r="QT163" s="4"/>
      <c r="QU163" s="4"/>
      <c r="QV163" s="4"/>
      <c r="QW163" s="4"/>
      <c r="QX163" s="4"/>
      <c r="QY163" s="4"/>
      <c r="QZ163" s="4"/>
      <c r="RA163" s="4"/>
      <c r="RB163" s="4"/>
      <c r="RC163" s="4"/>
      <c r="RD163" s="4"/>
      <c r="RE163" s="4"/>
      <c r="RF163" s="4"/>
      <c r="RG163" s="4"/>
      <c r="RH163" s="4"/>
      <c r="RI163" s="4"/>
      <c r="RJ163" s="4"/>
      <c r="RK163" s="4"/>
      <c r="RL163" s="4"/>
      <c r="RM163" s="4"/>
      <c r="RN163" s="4"/>
      <c r="RO163" s="4"/>
      <c r="RP163" s="4"/>
      <c r="RQ163" s="4"/>
      <c r="RR163" s="4"/>
      <c r="RS163" s="4"/>
      <c r="RT163" s="4"/>
      <c r="RU163" s="4"/>
      <c r="RV163" s="4"/>
      <c r="RW163" s="4"/>
      <c r="RX163" s="4"/>
      <c r="RY163" s="4"/>
      <c r="RZ163" s="4"/>
      <c r="SA163" s="4"/>
      <c r="SB163" s="4"/>
      <c r="SC163" s="4"/>
      <c r="SD163" s="4"/>
      <c r="SE163" s="4"/>
      <c r="SF163" s="4"/>
      <c r="SG163" s="4"/>
      <c r="SH163" s="4"/>
      <c r="SI163" s="4"/>
      <c r="SJ163" s="4"/>
      <c r="SK163" s="4"/>
      <c r="SL163" s="4"/>
      <c r="SM163" s="4"/>
      <c r="SN163" s="4"/>
      <c r="SO163" s="4"/>
      <c r="SP163" s="4"/>
      <c r="SQ163" s="4"/>
      <c r="SR163" s="4"/>
      <c r="SS163" s="4"/>
      <c r="ST163" s="4"/>
      <c r="SU163" s="4"/>
      <c r="SV163" s="4"/>
      <c r="SW163" s="4"/>
      <c r="SX163" s="4"/>
      <c r="SY163" s="4"/>
      <c r="SZ163" s="4"/>
      <c r="TA163" s="4"/>
      <c r="TB163" s="4"/>
      <c r="TC163" s="4"/>
      <c r="TD163" s="4"/>
      <c r="TE163" s="4"/>
      <c r="TF163" s="4"/>
      <c r="TG163" s="4"/>
      <c r="TH163" s="4"/>
      <c r="TI163" s="4"/>
      <c r="TJ163" s="4"/>
      <c r="TK163" s="4"/>
      <c r="TL163" s="4"/>
      <c r="TM163" s="4"/>
      <c r="TN163" s="4"/>
      <c r="TO163" s="4"/>
      <c r="TP163" s="4"/>
      <c r="TQ163" s="4"/>
      <c r="TR163" s="4"/>
      <c r="TS163" s="4"/>
      <c r="TT163" s="4"/>
      <c r="TU163" s="4"/>
      <c r="TV163" s="4"/>
      <c r="TW163" s="4"/>
      <c r="TX163" s="4"/>
      <c r="TY163" s="4"/>
      <c r="TZ163" s="4"/>
      <c r="UA163" s="4"/>
      <c r="UB163" s="4"/>
      <c r="UC163" s="4"/>
      <c r="UD163" s="4"/>
      <c r="UE163" s="4"/>
      <c r="UF163" s="4"/>
      <c r="UG163" s="4"/>
      <c r="UH163" s="4"/>
      <c r="UI163" s="4"/>
      <c r="UJ163" s="4"/>
      <c r="UK163" s="4"/>
      <c r="UL163" s="4"/>
      <c r="UM163" s="4"/>
      <c r="UN163" s="4"/>
      <c r="UO163" s="4"/>
      <c r="UP163" s="4"/>
      <c r="UQ163" s="4"/>
      <c r="UR163" s="4"/>
      <c r="US163" s="4"/>
      <c r="UT163" s="4"/>
      <c r="UU163" s="4"/>
      <c r="UV163" s="4"/>
      <c r="UW163" s="4"/>
      <c r="UX163" s="4"/>
      <c r="UY163" s="4"/>
      <c r="UZ163" s="4"/>
      <c r="VA163" s="4"/>
      <c r="VB163" s="4"/>
      <c r="VC163" s="4"/>
      <c r="VD163" s="4"/>
      <c r="VE163" s="4"/>
      <c r="VF163" s="4"/>
      <c r="VG163" s="4"/>
      <c r="VH163" s="4"/>
      <c r="VI163" s="4"/>
      <c r="VJ163" s="4"/>
      <c r="VK163" s="4"/>
      <c r="VL163" s="4"/>
      <c r="VM163" s="4"/>
      <c r="VN163" s="4"/>
      <c r="VO163" s="4"/>
      <c r="VP163" s="4"/>
      <c r="VQ163" s="4"/>
      <c r="VR163" s="4"/>
      <c r="VS163" s="4"/>
      <c r="VT163" s="4"/>
      <c r="VU163" s="4"/>
      <c r="VV163" s="4"/>
      <c r="VW163" s="4"/>
      <c r="VX163" s="4"/>
      <c r="VY163" s="4"/>
      <c r="VZ163" s="4"/>
      <c r="WA163" s="4"/>
      <c r="WB163" s="4"/>
      <c r="WC163" s="4"/>
      <c r="WD163" s="4"/>
      <c r="WE163" s="4"/>
      <c r="WF163" s="4"/>
      <c r="WG163" s="4"/>
      <c r="WH163" s="4"/>
      <c r="WI163" s="4"/>
      <c r="WJ163" s="4"/>
      <c r="WK163" s="4"/>
      <c r="WL163" s="4"/>
      <c r="WM163" s="4"/>
      <c r="WN163" s="4"/>
      <c r="WO163" s="4"/>
      <c r="WP163" s="4"/>
      <c r="WQ163" s="4"/>
      <c r="WR163" s="4"/>
      <c r="WS163" s="4"/>
      <c r="WT163" s="4"/>
      <c r="WU163" s="4"/>
      <c r="WV163" s="4"/>
      <c r="WW163" s="4"/>
      <c r="WX163" s="4"/>
      <c r="WY163" s="4"/>
      <c r="WZ163" s="4"/>
      <c r="XA163" s="4"/>
      <c r="XB163" s="4"/>
      <c r="XC163" s="4"/>
      <c r="XD163" s="4"/>
      <c r="XE163" s="4"/>
      <c r="XF163" s="4"/>
      <c r="XG163" s="4"/>
      <c r="XH163" s="4"/>
      <c r="XI163" s="4"/>
      <c r="XJ163" s="4"/>
      <c r="XK163" s="4"/>
      <c r="XL163" s="4"/>
      <c r="XM163" s="4"/>
      <c r="XN163" s="4"/>
      <c r="XO163" s="4"/>
      <c r="XP163" s="4"/>
      <c r="XQ163" s="4"/>
      <c r="XR163" s="4"/>
      <c r="XS163" s="4"/>
      <c r="XT163" s="4"/>
      <c r="XU163" s="4"/>
      <c r="XV163" s="4"/>
      <c r="XW163" s="4"/>
      <c r="XX163" s="4"/>
      <c r="XY163" s="4"/>
      <c r="XZ163" s="4"/>
      <c r="YA163" s="4"/>
      <c r="YB163" s="4"/>
      <c r="YC163" s="4"/>
      <c r="YD163" s="4"/>
      <c r="YE163" s="4"/>
      <c r="YF163" s="4"/>
      <c r="YG163" s="4"/>
      <c r="YH163" s="4"/>
      <c r="YI163" s="4"/>
      <c r="YJ163" s="4"/>
      <c r="YK163" s="4"/>
      <c r="YL163" s="4"/>
      <c r="YM163" s="4"/>
      <c r="YN163" s="4"/>
      <c r="YO163" s="4"/>
      <c r="YP163" s="4"/>
      <c r="YQ163" s="4"/>
      <c r="YR163" s="4"/>
      <c r="YS163" s="4"/>
      <c r="YT163" s="4"/>
      <c r="YU163" s="4"/>
      <c r="YV163" s="4"/>
      <c r="YW163" s="4"/>
      <c r="YX163" s="4"/>
      <c r="YY163" s="4"/>
      <c r="YZ163" s="4"/>
      <c r="ZA163" s="4"/>
      <c r="ZB163" s="4"/>
      <c r="ZC163" s="4"/>
      <c r="ZD163" s="4"/>
      <c r="ZE163" s="4"/>
      <c r="ZF163" s="4"/>
      <c r="ZG163" s="4"/>
      <c r="ZH163" s="4"/>
      <c r="ZI163" s="4"/>
      <c r="ZJ163" s="4"/>
      <c r="ZK163" s="4"/>
      <c r="ZL163" s="4"/>
      <c r="ZM163" s="4"/>
      <c r="ZN163" s="4"/>
      <c r="ZO163" s="4"/>
      <c r="ZP163" s="4"/>
      <c r="ZQ163" s="4"/>
      <c r="ZR163" s="4"/>
      <c r="ZS163" s="4"/>
      <c r="ZT163" s="4"/>
      <c r="ZU163" s="4"/>
      <c r="ZV163" s="4"/>
      <c r="ZW163" s="4"/>
      <c r="ZX163" s="4"/>
      <c r="ZY163" s="4"/>
      <c r="ZZ163" s="4"/>
      <c r="AAA163" s="4"/>
      <c r="AAB163" s="4"/>
      <c r="AAC163" s="4"/>
      <c r="AAD163" s="4"/>
      <c r="AAE163" s="4"/>
      <c r="AAF163" s="4"/>
      <c r="AAG163" s="4"/>
      <c r="AAH163" s="4"/>
      <c r="AAI163" s="4"/>
      <c r="AAJ163" s="4"/>
      <c r="AAK163" s="4"/>
      <c r="AAL163" s="4"/>
      <c r="AAM163" s="4"/>
      <c r="AAN163" s="4"/>
      <c r="AAO163" s="4"/>
      <c r="AAP163" s="4"/>
      <c r="AAQ163" s="4"/>
      <c r="AAR163" s="4"/>
      <c r="AAS163" s="4"/>
      <c r="AAT163" s="4"/>
      <c r="AAU163" s="4"/>
      <c r="AAV163" s="4"/>
      <c r="AAW163" s="4"/>
      <c r="AAX163" s="4"/>
      <c r="AAY163" s="4"/>
      <c r="AAZ163" s="4"/>
      <c r="ABA163" s="4"/>
      <c r="ABB163" s="4"/>
      <c r="ABC163" s="4"/>
      <c r="ABD163" s="4"/>
      <c r="ABE163" s="4"/>
      <c r="ABF163" s="4"/>
      <c r="ABG163" s="4"/>
      <c r="ABH163" s="4"/>
      <c r="ABI163" s="4"/>
      <c r="ABJ163" s="4"/>
      <c r="ABK163" s="4"/>
      <c r="ABL163" s="4"/>
      <c r="ABM163" s="4"/>
      <c r="ABN163" s="4"/>
      <c r="ABO163" s="4"/>
      <c r="ABP163" s="4"/>
      <c r="ABQ163" s="4"/>
      <c r="ABR163" s="4"/>
      <c r="ABS163" s="4"/>
      <c r="ABT163" s="4"/>
      <c r="ABU163" s="4"/>
    </row>
    <row r="164" spans="1:749" s="13" customFormat="1" ht="15" customHeight="1" x14ac:dyDescent="0.2">
      <c r="A164" s="19" t="s">
        <v>336</v>
      </c>
      <c r="B164" s="19" t="s">
        <v>38</v>
      </c>
      <c r="C164" s="4"/>
      <c r="D164" s="4"/>
      <c r="E164" s="161"/>
      <c r="F164" s="189"/>
      <c r="G164" s="189"/>
      <c r="H164" s="173"/>
      <c r="I164" s="225"/>
      <c r="J164" s="312"/>
      <c r="K164" s="312"/>
      <c r="L164" s="313"/>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c r="GK164" s="4"/>
      <c r="GL164" s="4"/>
      <c r="GM164" s="4"/>
      <c r="GN164" s="4"/>
      <c r="GO164" s="4"/>
      <c r="GP164" s="4"/>
      <c r="GQ164" s="4"/>
      <c r="GR164" s="4"/>
      <c r="GS164" s="4"/>
      <c r="GT164" s="4"/>
      <c r="GU164" s="4"/>
      <c r="GV164" s="4"/>
      <c r="GW164" s="4"/>
      <c r="GX164" s="4"/>
      <c r="GY164" s="4"/>
      <c r="GZ164" s="4"/>
      <c r="HA164" s="4"/>
      <c r="HB164" s="4"/>
      <c r="HC164" s="4"/>
      <c r="HD164" s="4"/>
      <c r="HE164" s="4"/>
      <c r="HF164" s="4"/>
      <c r="HG164" s="4"/>
      <c r="HH164" s="4"/>
      <c r="HI164" s="4"/>
      <c r="HJ164" s="4"/>
      <c r="HK164" s="4"/>
      <c r="HL164" s="4"/>
      <c r="HM164" s="4"/>
      <c r="HN164" s="4"/>
      <c r="HO164" s="4"/>
      <c r="HP164" s="4"/>
      <c r="HQ164" s="4"/>
      <c r="HR164" s="4"/>
      <c r="HS164" s="4"/>
      <c r="HT164" s="4"/>
      <c r="HU164" s="4"/>
      <c r="HV164" s="4"/>
      <c r="HW164" s="4"/>
      <c r="HX164" s="4"/>
      <c r="HY164" s="4"/>
      <c r="HZ164" s="4"/>
      <c r="IA164" s="4"/>
      <c r="IB164" s="4"/>
      <c r="IC164" s="4"/>
      <c r="ID164" s="4"/>
      <c r="IE164" s="4"/>
      <c r="IF164" s="4"/>
      <c r="IG164" s="4"/>
      <c r="IH164" s="4"/>
      <c r="II164" s="4"/>
      <c r="IJ164" s="4"/>
      <c r="IK164" s="4"/>
      <c r="IL164" s="4"/>
      <c r="IM164" s="4"/>
      <c r="IN164" s="4"/>
      <c r="IO164" s="4"/>
      <c r="IP164" s="4"/>
      <c r="IQ164" s="4"/>
      <c r="IR164" s="4"/>
      <c r="IS164" s="4"/>
      <c r="IT164" s="4"/>
      <c r="IU164" s="4"/>
      <c r="IV164" s="4"/>
      <c r="IW164" s="4"/>
      <c r="IX164" s="4"/>
      <c r="IY164" s="4"/>
      <c r="IZ164" s="4"/>
      <c r="JA164" s="4"/>
      <c r="JB164" s="4"/>
      <c r="JC164" s="4"/>
      <c r="JD164" s="4"/>
      <c r="JE164" s="4"/>
      <c r="JF164" s="4"/>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c r="LT164" s="4"/>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c r="OH164" s="4"/>
      <c r="OI164" s="4"/>
      <c r="OJ164" s="4"/>
      <c r="OK164" s="4"/>
      <c r="OL164" s="4"/>
      <c r="OM164" s="4"/>
      <c r="ON164" s="4"/>
      <c r="OO164" s="4"/>
      <c r="OP164" s="4"/>
      <c r="OQ164" s="4"/>
      <c r="OR164" s="4"/>
      <c r="OS164" s="4"/>
      <c r="OT164" s="4"/>
      <c r="OU164" s="4"/>
      <c r="OV164" s="4"/>
      <c r="OW164" s="4"/>
      <c r="OX164" s="4"/>
      <c r="OY164" s="4"/>
      <c r="OZ164" s="4"/>
      <c r="PA164" s="4"/>
      <c r="PB164" s="4"/>
      <c r="PC164" s="4"/>
      <c r="PD164" s="4"/>
      <c r="PE164" s="4"/>
      <c r="PF164" s="4"/>
      <c r="PG164" s="4"/>
      <c r="PH164" s="4"/>
      <c r="PI164" s="4"/>
      <c r="PJ164" s="4"/>
      <c r="PK164" s="4"/>
      <c r="PL164" s="4"/>
      <c r="PM164" s="4"/>
      <c r="PN164" s="4"/>
      <c r="PO164" s="4"/>
      <c r="PP164" s="4"/>
      <c r="PQ164" s="4"/>
      <c r="PR164" s="4"/>
      <c r="PS164" s="4"/>
      <c r="PT164" s="4"/>
      <c r="PU164" s="4"/>
      <c r="PV164" s="4"/>
      <c r="PW164" s="4"/>
      <c r="PX164" s="4"/>
      <c r="PY164" s="4"/>
      <c r="PZ164" s="4"/>
      <c r="QA164" s="4"/>
      <c r="QB164" s="4"/>
      <c r="QC164" s="4"/>
      <c r="QD164" s="4"/>
      <c r="QE164" s="4"/>
      <c r="QF164" s="4"/>
      <c r="QG164" s="4"/>
      <c r="QH164" s="4"/>
      <c r="QI164" s="4"/>
      <c r="QJ164" s="4"/>
      <c r="QK164" s="4"/>
      <c r="QL164" s="4"/>
      <c r="QM164" s="4"/>
      <c r="QN164" s="4"/>
      <c r="QO164" s="4"/>
      <c r="QP164" s="4"/>
      <c r="QQ164" s="4"/>
      <c r="QR164" s="4"/>
      <c r="QS164" s="4"/>
      <c r="QT164" s="4"/>
      <c r="QU164" s="4"/>
      <c r="QV164" s="4"/>
      <c r="QW164" s="4"/>
      <c r="QX164" s="4"/>
      <c r="QY164" s="4"/>
      <c r="QZ164" s="4"/>
      <c r="RA164" s="4"/>
      <c r="RB164" s="4"/>
      <c r="RC164" s="4"/>
      <c r="RD164" s="4"/>
      <c r="RE164" s="4"/>
      <c r="RF164" s="4"/>
      <c r="RG164" s="4"/>
      <c r="RH164" s="4"/>
      <c r="RI164" s="4"/>
      <c r="RJ164" s="4"/>
      <c r="RK164" s="4"/>
      <c r="RL164" s="4"/>
      <c r="RM164" s="4"/>
      <c r="RN164" s="4"/>
      <c r="RO164" s="4"/>
      <c r="RP164" s="4"/>
      <c r="RQ164" s="4"/>
      <c r="RR164" s="4"/>
      <c r="RS164" s="4"/>
      <c r="RT164" s="4"/>
      <c r="RU164" s="4"/>
      <c r="RV164" s="4"/>
      <c r="RW164" s="4"/>
      <c r="RX164" s="4"/>
      <c r="RY164" s="4"/>
      <c r="RZ164" s="4"/>
      <c r="SA164" s="4"/>
      <c r="SB164" s="4"/>
      <c r="SC164" s="4"/>
      <c r="SD164" s="4"/>
      <c r="SE164" s="4"/>
      <c r="SF164" s="4"/>
      <c r="SG164" s="4"/>
      <c r="SH164" s="4"/>
      <c r="SI164" s="4"/>
      <c r="SJ164" s="4"/>
      <c r="SK164" s="4"/>
      <c r="SL164" s="4"/>
      <c r="SM164" s="4"/>
      <c r="SN164" s="4"/>
      <c r="SO164" s="4"/>
      <c r="SP164" s="4"/>
      <c r="SQ164" s="4"/>
      <c r="SR164" s="4"/>
      <c r="SS164" s="4"/>
      <c r="ST164" s="4"/>
      <c r="SU164" s="4"/>
      <c r="SV164" s="4"/>
      <c r="SW164" s="4"/>
      <c r="SX164" s="4"/>
      <c r="SY164" s="4"/>
      <c r="SZ164" s="4"/>
      <c r="TA164" s="4"/>
      <c r="TB164" s="4"/>
      <c r="TC164" s="4"/>
      <c r="TD164" s="4"/>
      <c r="TE164" s="4"/>
      <c r="TF164" s="4"/>
      <c r="TG164" s="4"/>
      <c r="TH164" s="4"/>
      <c r="TI164" s="4"/>
      <c r="TJ164" s="4"/>
      <c r="TK164" s="4"/>
      <c r="TL164" s="4"/>
      <c r="TM164" s="4"/>
      <c r="TN164" s="4"/>
      <c r="TO164" s="4"/>
      <c r="TP164" s="4"/>
      <c r="TQ164" s="4"/>
      <c r="TR164" s="4"/>
      <c r="TS164" s="4"/>
      <c r="TT164" s="4"/>
      <c r="TU164" s="4"/>
      <c r="TV164" s="4"/>
      <c r="TW164" s="4"/>
      <c r="TX164" s="4"/>
      <c r="TY164" s="4"/>
      <c r="TZ164" s="4"/>
      <c r="UA164" s="4"/>
      <c r="UB164" s="4"/>
      <c r="UC164" s="4"/>
      <c r="UD164" s="4"/>
      <c r="UE164" s="4"/>
      <c r="UF164" s="4"/>
      <c r="UG164" s="4"/>
      <c r="UH164" s="4"/>
      <c r="UI164" s="4"/>
      <c r="UJ164" s="4"/>
      <c r="UK164" s="4"/>
      <c r="UL164" s="4"/>
      <c r="UM164" s="4"/>
      <c r="UN164" s="4"/>
      <c r="UO164" s="4"/>
      <c r="UP164" s="4"/>
      <c r="UQ164" s="4"/>
      <c r="UR164" s="4"/>
      <c r="US164" s="4"/>
      <c r="UT164" s="4"/>
      <c r="UU164" s="4"/>
      <c r="UV164" s="4"/>
      <c r="UW164" s="4"/>
      <c r="UX164" s="4"/>
      <c r="UY164" s="4"/>
      <c r="UZ164" s="4"/>
      <c r="VA164" s="4"/>
      <c r="VB164" s="4"/>
      <c r="VC164" s="4"/>
      <c r="VD164" s="4"/>
      <c r="VE164" s="4"/>
      <c r="VF164" s="4"/>
      <c r="VG164" s="4"/>
      <c r="VH164" s="4"/>
      <c r="VI164" s="4"/>
      <c r="VJ164" s="4"/>
      <c r="VK164" s="4"/>
      <c r="VL164" s="4"/>
      <c r="VM164" s="4"/>
      <c r="VN164" s="4"/>
      <c r="VO164" s="4"/>
      <c r="VP164" s="4"/>
      <c r="VQ164" s="4"/>
      <c r="VR164" s="4"/>
      <c r="VS164" s="4"/>
      <c r="VT164" s="4"/>
      <c r="VU164" s="4"/>
      <c r="VV164" s="4"/>
      <c r="VW164" s="4"/>
      <c r="VX164" s="4"/>
      <c r="VY164" s="4"/>
      <c r="VZ164" s="4"/>
      <c r="WA164" s="4"/>
      <c r="WB164" s="4"/>
      <c r="WC164" s="4"/>
      <c r="WD164" s="4"/>
      <c r="WE164" s="4"/>
      <c r="WF164" s="4"/>
      <c r="WG164" s="4"/>
      <c r="WH164" s="4"/>
      <c r="WI164" s="4"/>
      <c r="WJ164" s="4"/>
      <c r="WK164" s="4"/>
      <c r="WL164" s="4"/>
      <c r="WM164" s="4"/>
      <c r="WN164" s="4"/>
      <c r="WO164" s="4"/>
      <c r="WP164" s="4"/>
      <c r="WQ164" s="4"/>
      <c r="WR164" s="4"/>
      <c r="WS164" s="4"/>
      <c r="WT164" s="4"/>
      <c r="WU164" s="4"/>
      <c r="WV164" s="4"/>
      <c r="WW164" s="4"/>
      <c r="WX164" s="4"/>
      <c r="WY164" s="4"/>
      <c r="WZ164" s="4"/>
      <c r="XA164" s="4"/>
      <c r="XB164" s="4"/>
      <c r="XC164" s="4"/>
      <c r="XD164" s="4"/>
      <c r="XE164" s="4"/>
      <c r="XF164" s="4"/>
      <c r="XG164" s="4"/>
      <c r="XH164" s="4"/>
      <c r="XI164" s="4"/>
      <c r="XJ164" s="4"/>
      <c r="XK164" s="4"/>
      <c r="XL164" s="4"/>
      <c r="XM164" s="4"/>
      <c r="XN164" s="4"/>
      <c r="XO164" s="4"/>
      <c r="XP164" s="4"/>
      <c r="XQ164" s="4"/>
      <c r="XR164" s="4"/>
      <c r="XS164" s="4"/>
      <c r="XT164" s="4"/>
      <c r="XU164" s="4"/>
      <c r="XV164" s="4"/>
      <c r="XW164" s="4"/>
      <c r="XX164" s="4"/>
      <c r="XY164" s="4"/>
      <c r="XZ164" s="4"/>
      <c r="YA164" s="4"/>
      <c r="YB164" s="4"/>
      <c r="YC164" s="4"/>
      <c r="YD164" s="4"/>
      <c r="YE164" s="4"/>
      <c r="YF164" s="4"/>
      <c r="YG164" s="4"/>
      <c r="YH164" s="4"/>
      <c r="YI164" s="4"/>
      <c r="YJ164" s="4"/>
      <c r="YK164" s="4"/>
      <c r="YL164" s="4"/>
      <c r="YM164" s="4"/>
      <c r="YN164" s="4"/>
      <c r="YO164" s="4"/>
      <c r="YP164" s="4"/>
      <c r="YQ164" s="4"/>
      <c r="YR164" s="4"/>
      <c r="YS164" s="4"/>
      <c r="YT164" s="4"/>
      <c r="YU164" s="4"/>
      <c r="YV164" s="4"/>
      <c r="YW164" s="4"/>
      <c r="YX164" s="4"/>
      <c r="YY164" s="4"/>
      <c r="YZ164" s="4"/>
      <c r="ZA164" s="4"/>
      <c r="ZB164" s="4"/>
      <c r="ZC164" s="4"/>
      <c r="ZD164" s="4"/>
      <c r="ZE164" s="4"/>
      <c r="ZF164" s="4"/>
      <c r="ZG164" s="4"/>
      <c r="ZH164" s="4"/>
      <c r="ZI164" s="4"/>
      <c r="ZJ164" s="4"/>
      <c r="ZK164" s="4"/>
      <c r="ZL164" s="4"/>
      <c r="ZM164" s="4"/>
      <c r="ZN164" s="4"/>
      <c r="ZO164" s="4"/>
      <c r="ZP164" s="4"/>
      <c r="ZQ164" s="4"/>
      <c r="ZR164" s="4"/>
      <c r="ZS164" s="4"/>
      <c r="ZT164" s="4"/>
      <c r="ZU164" s="4"/>
      <c r="ZV164" s="4"/>
      <c r="ZW164" s="4"/>
      <c r="ZX164" s="4"/>
      <c r="ZY164" s="4"/>
      <c r="ZZ164" s="4"/>
      <c r="AAA164" s="4"/>
      <c r="AAB164" s="4"/>
      <c r="AAC164" s="4"/>
      <c r="AAD164" s="4"/>
      <c r="AAE164" s="4"/>
      <c r="AAF164" s="4"/>
      <c r="AAG164" s="4"/>
      <c r="AAH164" s="4"/>
      <c r="AAI164" s="4"/>
      <c r="AAJ164" s="4"/>
      <c r="AAK164" s="4"/>
      <c r="AAL164" s="4"/>
      <c r="AAM164" s="4"/>
      <c r="AAN164" s="4"/>
      <c r="AAO164" s="4"/>
      <c r="AAP164" s="4"/>
      <c r="AAQ164" s="4"/>
      <c r="AAR164" s="4"/>
      <c r="AAS164" s="4"/>
      <c r="AAT164" s="4"/>
      <c r="AAU164" s="4"/>
      <c r="AAV164" s="4"/>
      <c r="AAW164" s="4"/>
      <c r="AAX164" s="4"/>
      <c r="AAY164" s="4"/>
      <c r="AAZ164" s="4"/>
      <c r="ABA164" s="4"/>
      <c r="ABB164" s="4"/>
      <c r="ABC164" s="4"/>
      <c r="ABD164" s="4"/>
      <c r="ABE164" s="4"/>
      <c r="ABF164" s="4"/>
      <c r="ABG164" s="4"/>
      <c r="ABH164" s="4"/>
      <c r="ABI164" s="4"/>
      <c r="ABJ164" s="4"/>
      <c r="ABK164" s="4"/>
      <c r="ABL164" s="4"/>
      <c r="ABM164" s="4"/>
      <c r="ABN164" s="4"/>
      <c r="ABO164" s="4"/>
      <c r="ABP164" s="4"/>
      <c r="ABQ164" s="4"/>
      <c r="ABR164" s="4"/>
      <c r="ABS164" s="4"/>
      <c r="ABT164" s="4"/>
      <c r="ABU164" s="4"/>
    </row>
    <row r="165" spans="1:749" s="13" customFormat="1" ht="15" customHeight="1" x14ac:dyDescent="0.2">
      <c r="A165" s="20" t="s">
        <v>697</v>
      </c>
      <c r="B165" s="21" t="s">
        <v>55</v>
      </c>
      <c r="C165" s="24" t="s">
        <v>64</v>
      </c>
      <c r="D165" s="21" t="s">
        <v>121</v>
      </c>
      <c r="E165" s="158">
        <f>IF($F$13&gt;0,1,0)</f>
        <v>0</v>
      </c>
      <c r="F165" s="194" t="s">
        <v>524</v>
      </c>
      <c r="G165" s="194">
        <v>24</v>
      </c>
      <c r="H165" s="162">
        <f>_xlfn.CEILING.MATH(G165*E165)</f>
        <v>0</v>
      </c>
      <c r="I165" s="97"/>
      <c r="J165" s="312"/>
      <c r="K165" s="14"/>
      <c r="L165" s="318"/>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c r="GK165" s="4"/>
      <c r="GL165" s="4"/>
      <c r="GM165" s="4"/>
      <c r="GN165" s="4"/>
      <c r="GO165" s="4"/>
      <c r="GP165" s="4"/>
      <c r="GQ165" s="4"/>
      <c r="GR165" s="4"/>
      <c r="GS165" s="4"/>
      <c r="GT165" s="4"/>
      <c r="GU165" s="4"/>
      <c r="GV165" s="4"/>
      <c r="GW165" s="4"/>
      <c r="GX165" s="4"/>
      <c r="GY165" s="4"/>
      <c r="GZ165" s="4"/>
      <c r="HA165" s="4"/>
      <c r="HB165" s="4"/>
      <c r="HC165" s="4"/>
      <c r="HD165" s="4"/>
      <c r="HE165" s="4"/>
      <c r="HF165" s="4"/>
      <c r="HG165" s="4"/>
      <c r="HH165" s="4"/>
      <c r="HI165" s="4"/>
      <c r="HJ165" s="4"/>
      <c r="HK165" s="4"/>
      <c r="HL165" s="4"/>
      <c r="HM165" s="4"/>
      <c r="HN165" s="4"/>
      <c r="HO165" s="4"/>
      <c r="HP165" s="4"/>
      <c r="HQ165" s="4"/>
      <c r="HR165" s="4"/>
      <c r="HS165" s="4"/>
      <c r="HT165" s="4"/>
      <c r="HU165" s="4"/>
      <c r="HV165" s="4"/>
      <c r="HW165" s="4"/>
      <c r="HX165" s="4"/>
      <c r="HY165" s="4"/>
      <c r="HZ165" s="4"/>
      <c r="IA165" s="4"/>
      <c r="IB165" s="4"/>
      <c r="IC165" s="4"/>
      <c r="ID165" s="4"/>
      <c r="IE165" s="4"/>
      <c r="IF165" s="4"/>
      <c r="IG165" s="4"/>
      <c r="IH165" s="4"/>
      <c r="II165" s="4"/>
      <c r="IJ165" s="4"/>
      <c r="IK165" s="4"/>
      <c r="IL165" s="4"/>
      <c r="IM165" s="4"/>
      <c r="IN165" s="4"/>
      <c r="IO165" s="4"/>
      <c r="IP165" s="4"/>
      <c r="IQ165" s="4"/>
      <c r="IR165" s="4"/>
      <c r="IS165" s="4"/>
      <c r="IT165" s="4"/>
      <c r="IU165" s="4"/>
      <c r="IV165" s="4"/>
      <c r="IW165" s="4"/>
      <c r="IX165" s="4"/>
      <c r="IY165" s="4"/>
      <c r="IZ165" s="4"/>
      <c r="JA165" s="4"/>
      <c r="JB165" s="4"/>
      <c r="JC165" s="4"/>
      <c r="JD165" s="4"/>
      <c r="JE165" s="4"/>
      <c r="JF165" s="4"/>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c r="LT165" s="4"/>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c r="OH165" s="4"/>
      <c r="OI165" s="4"/>
      <c r="OJ165" s="4"/>
      <c r="OK165" s="4"/>
      <c r="OL165" s="4"/>
      <c r="OM165" s="4"/>
      <c r="ON165" s="4"/>
      <c r="OO165" s="4"/>
      <c r="OP165" s="4"/>
      <c r="OQ165" s="4"/>
      <c r="OR165" s="4"/>
      <c r="OS165" s="4"/>
      <c r="OT165" s="4"/>
      <c r="OU165" s="4"/>
      <c r="OV165" s="4"/>
      <c r="OW165" s="4"/>
      <c r="OX165" s="4"/>
      <c r="OY165" s="4"/>
      <c r="OZ165" s="4"/>
      <c r="PA165" s="4"/>
      <c r="PB165" s="4"/>
      <c r="PC165" s="4"/>
      <c r="PD165" s="4"/>
      <c r="PE165" s="4"/>
      <c r="PF165" s="4"/>
      <c r="PG165" s="4"/>
      <c r="PH165" s="4"/>
      <c r="PI165" s="4"/>
      <c r="PJ165" s="4"/>
      <c r="PK165" s="4"/>
      <c r="PL165" s="4"/>
      <c r="PM165" s="4"/>
      <c r="PN165" s="4"/>
      <c r="PO165" s="4"/>
      <c r="PP165" s="4"/>
      <c r="PQ165" s="4"/>
      <c r="PR165" s="4"/>
      <c r="PS165" s="4"/>
      <c r="PT165" s="4"/>
      <c r="PU165" s="4"/>
      <c r="PV165" s="4"/>
      <c r="PW165" s="4"/>
      <c r="PX165" s="4"/>
      <c r="PY165" s="4"/>
      <c r="PZ165" s="4"/>
      <c r="QA165" s="4"/>
      <c r="QB165" s="4"/>
      <c r="QC165" s="4"/>
      <c r="QD165" s="4"/>
      <c r="QE165" s="4"/>
      <c r="QF165" s="4"/>
      <c r="QG165" s="4"/>
      <c r="QH165" s="4"/>
      <c r="QI165" s="4"/>
      <c r="QJ165" s="4"/>
      <c r="QK165" s="4"/>
      <c r="QL165" s="4"/>
      <c r="QM165" s="4"/>
      <c r="QN165" s="4"/>
      <c r="QO165" s="4"/>
      <c r="QP165" s="4"/>
      <c r="QQ165" s="4"/>
      <c r="QR165" s="4"/>
      <c r="QS165" s="4"/>
      <c r="QT165" s="4"/>
      <c r="QU165" s="4"/>
      <c r="QV165" s="4"/>
      <c r="QW165" s="4"/>
      <c r="QX165" s="4"/>
      <c r="QY165" s="4"/>
      <c r="QZ165" s="4"/>
      <c r="RA165" s="4"/>
      <c r="RB165" s="4"/>
      <c r="RC165" s="4"/>
      <c r="RD165" s="4"/>
      <c r="RE165" s="4"/>
      <c r="RF165" s="4"/>
      <c r="RG165" s="4"/>
      <c r="RH165" s="4"/>
      <c r="RI165" s="4"/>
      <c r="RJ165" s="4"/>
      <c r="RK165" s="4"/>
      <c r="RL165" s="4"/>
      <c r="RM165" s="4"/>
      <c r="RN165" s="4"/>
      <c r="RO165" s="4"/>
      <c r="RP165" s="4"/>
      <c r="RQ165" s="4"/>
      <c r="RR165" s="4"/>
      <c r="RS165" s="4"/>
      <c r="RT165" s="4"/>
      <c r="RU165" s="4"/>
      <c r="RV165" s="4"/>
      <c r="RW165" s="4"/>
      <c r="RX165" s="4"/>
      <c r="RY165" s="4"/>
      <c r="RZ165" s="4"/>
      <c r="SA165" s="4"/>
      <c r="SB165" s="4"/>
      <c r="SC165" s="4"/>
      <c r="SD165" s="4"/>
      <c r="SE165" s="4"/>
      <c r="SF165" s="4"/>
      <c r="SG165" s="4"/>
      <c r="SH165" s="4"/>
      <c r="SI165" s="4"/>
      <c r="SJ165" s="4"/>
      <c r="SK165" s="4"/>
      <c r="SL165" s="4"/>
      <c r="SM165" s="4"/>
      <c r="SN165" s="4"/>
      <c r="SO165" s="4"/>
      <c r="SP165" s="4"/>
      <c r="SQ165" s="4"/>
      <c r="SR165" s="4"/>
      <c r="SS165" s="4"/>
      <c r="ST165" s="4"/>
      <c r="SU165" s="4"/>
      <c r="SV165" s="4"/>
      <c r="SW165" s="4"/>
      <c r="SX165" s="4"/>
      <c r="SY165" s="4"/>
      <c r="SZ165" s="4"/>
      <c r="TA165" s="4"/>
      <c r="TB165" s="4"/>
      <c r="TC165" s="4"/>
      <c r="TD165" s="4"/>
      <c r="TE165" s="4"/>
      <c r="TF165" s="4"/>
      <c r="TG165" s="4"/>
      <c r="TH165" s="4"/>
      <c r="TI165" s="4"/>
      <c r="TJ165" s="4"/>
      <c r="TK165" s="4"/>
      <c r="TL165" s="4"/>
      <c r="TM165" s="4"/>
      <c r="TN165" s="4"/>
      <c r="TO165" s="4"/>
      <c r="TP165" s="4"/>
      <c r="TQ165" s="4"/>
      <c r="TR165" s="4"/>
      <c r="TS165" s="4"/>
      <c r="TT165" s="4"/>
      <c r="TU165" s="4"/>
      <c r="TV165" s="4"/>
      <c r="TW165" s="4"/>
      <c r="TX165" s="4"/>
      <c r="TY165" s="4"/>
      <c r="TZ165" s="4"/>
      <c r="UA165" s="4"/>
      <c r="UB165" s="4"/>
      <c r="UC165" s="4"/>
      <c r="UD165" s="4"/>
      <c r="UE165" s="4"/>
      <c r="UF165" s="4"/>
      <c r="UG165" s="4"/>
      <c r="UH165" s="4"/>
      <c r="UI165" s="4"/>
      <c r="UJ165" s="4"/>
      <c r="UK165" s="4"/>
      <c r="UL165" s="4"/>
      <c r="UM165" s="4"/>
      <c r="UN165" s="4"/>
      <c r="UO165" s="4"/>
      <c r="UP165" s="4"/>
      <c r="UQ165" s="4"/>
      <c r="UR165" s="4"/>
      <c r="US165" s="4"/>
      <c r="UT165" s="4"/>
      <c r="UU165" s="4"/>
      <c r="UV165" s="4"/>
      <c r="UW165" s="4"/>
      <c r="UX165" s="4"/>
      <c r="UY165" s="4"/>
      <c r="UZ165" s="4"/>
      <c r="VA165" s="4"/>
      <c r="VB165" s="4"/>
      <c r="VC165" s="4"/>
      <c r="VD165" s="4"/>
      <c r="VE165" s="4"/>
      <c r="VF165" s="4"/>
      <c r="VG165" s="4"/>
      <c r="VH165" s="4"/>
      <c r="VI165" s="4"/>
      <c r="VJ165" s="4"/>
      <c r="VK165" s="4"/>
      <c r="VL165" s="4"/>
      <c r="VM165" s="4"/>
      <c r="VN165" s="4"/>
      <c r="VO165" s="4"/>
      <c r="VP165" s="4"/>
      <c r="VQ165" s="4"/>
      <c r="VR165" s="4"/>
      <c r="VS165" s="4"/>
      <c r="VT165" s="4"/>
      <c r="VU165" s="4"/>
      <c r="VV165" s="4"/>
      <c r="VW165" s="4"/>
      <c r="VX165" s="4"/>
      <c r="VY165" s="4"/>
      <c r="VZ165" s="4"/>
      <c r="WA165" s="4"/>
      <c r="WB165" s="4"/>
      <c r="WC165" s="4"/>
      <c r="WD165" s="4"/>
      <c r="WE165" s="4"/>
      <c r="WF165" s="4"/>
      <c r="WG165" s="4"/>
      <c r="WH165" s="4"/>
      <c r="WI165" s="4"/>
      <c r="WJ165" s="4"/>
      <c r="WK165" s="4"/>
      <c r="WL165" s="4"/>
      <c r="WM165" s="4"/>
      <c r="WN165" s="4"/>
      <c r="WO165" s="4"/>
      <c r="WP165" s="4"/>
      <c r="WQ165" s="4"/>
      <c r="WR165" s="4"/>
      <c r="WS165" s="4"/>
      <c r="WT165" s="4"/>
      <c r="WU165" s="4"/>
      <c r="WV165" s="4"/>
      <c r="WW165" s="4"/>
      <c r="WX165" s="4"/>
      <c r="WY165" s="4"/>
      <c r="WZ165" s="4"/>
      <c r="XA165" s="4"/>
      <c r="XB165" s="4"/>
      <c r="XC165" s="4"/>
      <c r="XD165" s="4"/>
      <c r="XE165" s="4"/>
      <c r="XF165" s="4"/>
      <c r="XG165" s="4"/>
      <c r="XH165" s="4"/>
      <c r="XI165" s="4"/>
      <c r="XJ165" s="4"/>
      <c r="XK165" s="4"/>
      <c r="XL165" s="4"/>
      <c r="XM165" s="4"/>
      <c r="XN165" s="4"/>
      <c r="XO165" s="4"/>
      <c r="XP165" s="4"/>
      <c r="XQ165" s="4"/>
      <c r="XR165" s="4"/>
      <c r="XS165" s="4"/>
      <c r="XT165" s="4"/>
      <c r="XU165" s="4"/>
      <c r="XV165" s="4"/>
      <c r="XW165" s="4"/>
      <c r="XX165" s="4"/>
      <c r="XY165" s="4"/>
      <c r="XZ165" s="4"/>
      <c r="YA165" s="4"/>
      <c r="YB165" s="4"/>
      <c r="YC165" s="4"/>
      <c r="YD165" s="4"/>
      <c r="YE165" s="4"/>
      <c r="YF165" s="4"/>
      <c r="YG165" s="4"/>
      <c r="YH165" s="4"/>
      <c r="YI165" s="4"/>
      <c r="YJ165" s="4"/>
      <c r="YK165" s="4"/>
      <c r="YL165" s="4"/>
      <c r="YM165" s="4"/>
      <c r="YN165" s="4"/>
      <c r="YO165" s="4"/>
      <c r="YP165" s="4"/>
      <c r="YQ165" s="4"/>
      <c r="YR165" s="4"/>
      <c r="YS165" s="4"/>
      <c r="YT165" s="4"/>
      <c r="YU165" s="4"/>
      <c r="YV165" s="4"/>
      <c r="YW165" s="4"/>
      <c r="YX165" s="4"/>
      <c r="YY165" s="4"/>
      <c r="YZ165" s="4"/>
      <c r="ZA165" s="4"/>
      <c r="ZB165" s="4"/>
      <c r="ZC165" s="4"/>
      <c r="ZD165" s="4"/>
      <c r="ZE165" s="4"/>
      <c r="ZF165" s="4"/>
      <c r="ZG165" s="4"/>
      <c r="ZH165" s="4"/>
      <c r="ZI165" s="4"/>
      <c r="ZJ165" s="4"/>
      <c r="ZK165" s="4"/>
      <c r="ZL165" s="4"/>
      <c r="ZM165" s="4"/>
      <c r="ZN165" s="4"/>
      <c r="ZO165" s="4"/>
      <c r="ZP165" s="4"/>
      <c r="ZQ165" s="4"/>
      <c r="ZR165" s="4"/>
      <c r="ZS165" s="4"/>
      <c r="ZT165" s="4"/>
      <c r="ZU165" s="4"/>
      <c r="ZV165" s="4"/>
      <c r="ZW165" s="4"/>
      <c r="ZX165" s="4"/>
      <c r="ZY165" s="4"/>
      <c r="ZZ165" s="4"/>
      <c r="AAA165" s="4"/>
      <c r="AAB165" s="4"/>
      <c r="AAC165" s="4"/>
      <c r="AAD165" s="4"/>
      <c r="AAE165" s="4"/>
      <c r="AAF165" s="4"/>
      <c r="AAG165" s="4"/>
      <c r="AAH165" s="4"/>
      <c r="AAI165" s="4"/>
      <c r="AAJ165" s="4"/>
      <c r="AAK165" s="4"/>
      <c r="AAL165" s="4"/>
      <c r="AAM165" s="4"/>
      <c r="AAN165" s="4"/>
      <c r="AAO165" s="4"/>
      <c r="AAP165" s="4"/>
      <c r="AAQ165" s="4"/>
      <c r="AAR165" s="4"/>
      <c r="AAS165" s="4"/>
      <c r="AAT165" s="4"/>
      <c r="AAU165" s="4"/>
      <c r="AAV165" s="4"/>
      <c r="AAW165" s="4"/>
      <c r="AAX165" s="4"/>
      <c r="AAY165" s="4"/>
      <c r="AAZ165" s="4"/>
      <c r="ABA165" s="4"/>
      <c r="ABB165" s="4"/>
      <c r="ABC165" s="4"/>
      <c r="ABD165" s="4"/>
      <c r="ABE165" s="4"/>
      <c r="ABF165" s="4"/>
      <c r="ABG165" s="4"/>
      <c r="ABH165" s="4"/>
      <c r="ABI165" s="4"/>
      <c r="ABJ165" s="4"/>
      <c r="ABK165" s="4"/>
      <c r="ABL165" s="4"/>
      <c r="ABM165" s="4"/>
      <c r="ABN165" s="4"/>
      <c r="ABO165" s="4"/>
      <c r="ABP165" s="4"/>
      <c r="ABQ165" s="4"/>
      <c r="ABR165" s="4"/>
      <c r="ABS165" s="4"/>
      <c r="ABT165" s="4"/>
      <c r="ABU165" s="4"/>
    </row>
    <row r="166" spans="1:749" s="13" customFormat="1" ht="15" customHeight="1" x14ac:dyDescent="0.2">
      <c r="A166" s="20" t="s">
        <v>698</v>
      </c>
      <c r="B166" s="21" t="s">
        <v>56</v>
      </c>
      <c r="C166" s="24" t="s">
        <v>64</v>
      </c>
      <c r="D166" s="21" t="s">
        <v>121</v>
      </c>
      <c r="E166" s="158">
        <f>IF($F$13&gt;0,1,0)</f>
        <v>0</v>
      </c>
      <c r="F166" s="194" t="s">
        <v>524</v>
      </c>
      <c r="G166" s="194">
        <v>20</v>
      </c>
      <c r="H166" s="162">
        <f>_xlfn.CEILING.MATH(G166*E166)</f>
        <v>0</v>
      </c>
      <c r="I166" s="97"/>
      <c r="J166" s="312"/>
      <c r="K166" s="14"/>
      <c r="L166" s="318"/>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c r="GK166" s="4"/>
      <c r="GL166" s="4"/>
      <c r="GM166" s="4"/>
      <c r="GN166" s="4"/>
      <c r="GO166" s="4"/>
      <c r="GP166" s="4"/>
      <c r="GQ166" s="4"/>
      <c r="GR166" s="4"/>
      <c r="GS166" s="4"/>
      <c r="GT166" s="4"/>
      <c r="GU166" s="4"/>
      <c r="GV166" s="4"/>
      <c r="GW166" s="4"/>
      <c r="GX166" s="4"/>
      <c r="GY166" s="4"/>
      <c r="GZ166" s="4"/>
      <c r="HA166" s="4"/>
      <c r="HB166" s="4"/>
      <c r="HC166" s="4"/>
      <c r="HD166" s="4"/>
      <c r="HE166" s="4"/>
      <c r="HF166" s="4"/>
      <c r="HG166" s="4"/>
      <c r="HH166" s="4"/>
      <c r="HI166" s="4"/>
      <c r="HJ166" s="4"/>
      <c r="HK166" s="4"/>
      <c r="HL166" s="4"/>
      <c r="HM166" s="4"/>
      <c r="HN166" s="4"/>
      <c r="HO166" s="4"/>
      <c r="HP166" s="4"/>
      <c r="HQ166" s="4"/>
      <c r="HR166" s="4"/>
      <c r="HS166" s="4"/>
      <c r="HT166" s="4"/>
      <c r="HU166" s="4"/>
      <c r="HV166" s="4"/>
      <c r="HW166" s="4"/>
      <c r="HX166" s="4"/>
      <c r="HY166" s="4"/>
      <c r="HZ166" s="4"/>
      <c r="IA166" s="4"/>
      <c r="IB166" s="4"/>
      <c r="IC166" s="4"/>
      <c r="ID166" s="4"/>
      <c r="IE166" s="4"/>
      <c r="IF166" s="4"/>
      <c r="IG166" s="4"/>
      <c r="IH166" s="4"/>
      <c r="II166" s="4"/>
      <c r="IJ166" s="4"/>
      <c r="IK166" s="4"/>
      <c r="IL166" s="4"/>
      <c r="IM166" s="4"/>
      <c r="IN166" s="4"/>
      <c r="IO166" s="4"/>
      <c r="IP166" s="4"/>
      <c r="IQ166" s="4"/>
      <c r="IR166" s="4"/>
      <c r="IS166" s="4"/>
      <c r="IT166" s="4"/>
      <c r="IU166" s="4"/>
      <c r="IV166" s="4"/>
      <c r="IW166" s="4"/>
      <c r="IX166" s="4"/>
      <c r="IY166" s="4"/>
      <c r="IZ166" s="4"/>
      <c r="JA166" s="4"/>
      <c r="JB166" s="4"/>
      <c r="JC166" s="4"/>
      <c r="JD166" s="4"/>
      <c r="JE166" s="4"/>
      <c r="JF166" s="4"/>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c r="LT166" s="4"/>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c r="OH166" s="4"/>
      <c r="OI166" s="4"/>
      <c r="OJ166" s="4"/>
      <c r="OK166" s="4"/>
      <c r="OL166" s="4"/>
      <c r="OM166" s="4"/>
      <c r="ON166" s="4"/>
      <c r="OO166" s="4"/>
      <c r="OP166" s="4"/>
      <c r="OQ166" s="4"/>
      <c r="OR166" s="4"/>
      <c r="OS166" s="4"/>
      <c r="OT166" s="4"/>
      <c r="OU166" s="4"/>
      <c r="OV166" s="4"/>
      <c r="OW166" s="4"/>
      <c r="OX166" s="4"/>
      <c r="OY166" s="4"/>
      <c r="OZ166" s="4"/>
      <c r="PA166" s="4"/>
      <c r="PB166" s="4"/>
      <c r="PC166" s="4"/>
      <c r="PD166" s="4"/>
      <c r="PE166" s="4"/>
      <c r="PF166" s="4"/>
      <c r="PG166" s="4"/>
      <c r="PH166" s="4"/>
      <c r="PI166" s="4"/>
      <c r="PJ166" s="4"/>
      <c r="PK166" s="4"/>
      <c r="PL166" s="4"/>
      <c r="PM166" s="4"/>
      <c r="PN166" s="4"/>
      <c r="PO166" s="4"/>
      <c r="PP166" s="4"/>
      <c r="PQ166" s="4"/>
      <c r="PR166" s="4"/>
      <c r="PS166" s="4"/>
      <c r="PT166" s="4"/>
      <c r="PU166" s="4"/>
      <c r="PV166" s="4"/>
      <c r="PW166" s="4"/>
      <c r="PX166" s="4"/>
      <c r="PY166" s="4"/>
      <c r="PZ166" s="4"/>
      <c r="QA166" s="4"/>
      <c r="QB166" s="4"/>
      <c r="QC166" s="4"/>
      <c r="QD166" s="4"/>
      <c r="QE166" s="4"/>
      <c r="QF166" s="4"/>
      <c r="QG166" s="4"/>
      <c r="QH166" s="4"/>
      <c r="QI166" s="4"/>
      <c r="QJ166" s="4"/>
      <c r="QK166" s="4"/>
      <c r="QL166" s="4"/>
      <c r="QM166" s="4"/>
      <c r="QN166" s="4"/>
      <c r="QO166" s="4"/>
      <c r="QP166" s="4"/>
      <c r="QQ166" s="4"/>
      <c r="QR166" s="4"/>
      <c r="QS166" s="4"/>
      <c r="QT166" s="4"/>
      <c r="QU166" s="4"/>
      <c r="QV166" s="4"/>
      <c r="QW166" s="4"/>
      <c r="QX166" s="4"/>
      <c r="QY166" s="4"/>
      <c r="QZ166" s="4"/>
      <c r="RA166" s="4"/>
      <c r="RB166" s="4"/>
      <c r="RC166" s="4"/>
      <c r="RD166" s="4"/>
      <c r="RE166" s="4"/>
      <c r="RF166" s="4"/>
      <c r="RG166" s="4"/>
      <c r="RH166" s="4"/>
      <c r="RI166" s="4"/>
      <c r="RJ166" s="4"/>
      <c r="RK166" s="4"/>
      <c r="RL166" s="4"/>
      <c r="RM166" s="4"/>
      <c r="RN166" s="4"/>
      <c r="RO166" s="4"/>
      <c r="RP166" s="4"/>
      <c r="RQ166" s="4"/>
      <c r="RR166" s="4"/>
      <c r="RS166" s="4"/>
      <c r="RT166" s="4"/>
      <c r="RU166" s="4"/>
      <c r="RV166" s="4"/>
      <c r="RW166" s="4"/>
      <c r="RX166" s="4"/>
      <c r="RY166" s="4"/>
      <c r="RZ166" s="4"/>
      <c r="SA166" s="4"/>
      <c r="SB166" s="4"/>
      <c r="SC166" s="4"/>
      <c r="SD166" s="4"/>
      <c r="SE166" s="4"/>
      <c r="SF166" s="4"/>
      <c r="SG166" s="4"/>
      <c r="SH166" s="4"/>
      <c r="SI166" s="4"/>
      <c r="SJ166" s="4"/>
      <c r="SK166" s="4"/>
      <c r="SL166" s="4"/>
      <c r="SM166" s="4"/>
      <c r="SN166" s="4"/>
      <c r="SO166" s="4"/>
      <c r="SP166" s="4"/>
      <c r="SQ166" s="4"/>
      <c r="SR166" s="4"/>
      <c r="SS166" s="4"/>
      <c r="ST166" s="4"/>
      <c r="SU166" s="4"/>
      <c r="SV166" s="4"/>
      <c r="SW166" s="4"/>
      <c r="SX166" s="4"/>
      <c r="SY166" s="4"/>
      <c r="SZ166" s="4"/>
      <c r="TA166" s="4"/>
      <c r="TB166" s="4"/>
      <c r="TC166" s="4"/>
      <c r="TD166" s="4"/>
      <c r="TE166" s="4"/>
      <c r="TF166" s="4"/>
      <c r="TG166" s="4"/>
      <c r="TH166" s="4"/>
      <c r="TI166" s="4"/>
      <c r="TJ166" s="4"/>
      <c r="TK166" s="4"/>
      <c r="TL166" s="4"/>
      <c r="TM166" s="4"/>
      <c r="TN166" s="4"/>
      <c r="TO166" s="4"/>
      <c r="TP166" s="4"/>
      <c r="TQ166" s="4"/>
      <c r="TR166" s="4"/>
      <c r="TS166" s="4"/>
      <c r="TT166" s="4"/>
      <c r="TU166" s="4"/>
      <c r="TV166" s="4"/>
      <c r="TW166" s="4"/>
      <c r="TX166" s="4"/>
      <c r="TY166" s="4"/>
      <c r="TZ166" s="4"/>
      <c r="UA166" s="4"/>
      <c r="UB166" s="4"/>
      <c r="UC166" s="4"/>
      <c r="UD166" s="4"/>
      <c r="UE166" s="4"/>
      <c r="UF166" s="4"/>
      <c r="UG166" s="4"/>
      <c r="UH166" s="4"/>
      <c r="UI166" s="4"/>
      <c r="UJ166" s="4"/>
      <c r="UK166" s="4"/>
      <c r="UL166" s="4"/>
      <c r="UM166" s="4"/>
      <c r="UN166" s="4"/>
      <c r="UO166" s="4"/>
      <c r="UP166" s="4"/>
      <c r="UQ166" s="4"/>
      <c r="UR166" s="4"/>
      <c r="US166" s="4"/>
      <c r="UT166" s="4"/>
      <c r="UU166" s="4"/>
      <c r="UV166" s="4"/>
      <c r="UW166" s="4"/>
      <c r="UX166" s="4"/>
      <c r="UY166" s="4"/>
      <c r="UZ166" s="4"/>
      <c r="VA166" s="4"/>
      <c r="VB166" s="4"/>
      <c r="VC166" s="4"/>
      <c r="VD166" s="4"/>
      <c r="VE166" s="4"/>
      <c r="VF166" s="4"/>
      <c r="VG166" s="4"/>
      <c r="VH166" s="4"/>
      <c r="VI166" s="4"/>
      <c r="VJ166" s="4"/>
      <c r="VK166" s="4"/>
      <c r="VL166" s="4"/>
      <c r="VM166" s="4"/>
      <c r="VN166" s="4"/>
      <c r="VO166" s="4"/>
      <c r="VP166" s="4"/>
      <c r="VQ166" s="4"/>
      <c r="VR166" s="4"/>
      <c r="VS166" s="4"/>
      <c r="VT166" s="4"/>
      <c r="VU166" s="4"/>
      <c r="VV166" s="4"/>
      <c r="VW166" s="4"/>
      <c r="VX166" s="4"/>
      <c r="VY166" s="4"/>
      <c r="VZ166" s="4"/>
      <c r="WA166" s="4"/>
      <c r="WB166" s="4"/>
      <c r="WC166" s="4"/>
      <c r="WD166" s="4"/>
      <c r="WE166" s="4"/>
      <c r="WF166" s="4"/>
      <c r="WG166" s="4"/>
      <c r="WH166" s="4"/>
      <c r="WI166" s="4"/>
      <c r="WJ166" s="4"/>
      <c r="WK166" s="4"/>
      <c r="WL166" s="4"/>
      <c r="WM166" s="4"/>
      <c r="WN166" s="4"/>
      <c r="WO166" s="4"/>
      <c r="WP166" s="4"/>
      <c r="WQ166" s="4"/>
      <c r="WR166" s="4"/>
      <c r="WS166" s="4"/>
      <c r="WT166" s="4"/>
      <c r="WU166" s="4"/>
      <c r="WV166" s="4"/>
      <c r="WW166" s="4"/>
      <c r="WX166" s="4"/>
      <c r="WY166" s="4"/>
      <c r="WZ166" s="4"/>
      <c r="XA166" s="4"/>
      <c r="XB166" s="4"/>
      <c r="XC166" s="4"/>
      <c r="XD166" s="4"/>
      <c r="XE166" s="4"/>
      <c r="XF166" s="4"/>
      <c r="XG166" s="4"/>
      <c r="XH166" s="4"/>
      <c r="XI166" s="4"/>
      <c r="XJ166" s="4"/>
      <c r="XK166" s="4"/>
      <c r="XL166" s="4"/>
      <c r="XM166" s="4"/>
      <c r="XN166" s="4"/>
      <c r="XO166" s="4"/>
      <c r="XP166" s="4"/>
      <c r="XQ166" s="4"/>
      <c r="XR166" s="4"/>
      <c r="XS166" s="4"/>
      <c r="XT166" s="4"/>
      <c r="XU166" s="4"/>
      <c r="XV166" s="4"/>
      <c r="XW166" s="4"/>
      <c r="XX166" s="4"/>
      <c r="XY166" s="4"/>
      <c r="XZ166" s="4"/>
      <c r="YA166" s="4"/>
      <c r="YB166" s="4"/>
      <c r="YC166" s="4"/>
      <c r="YD166" s="4"/>
      <c r="YE166" s="4"/>
      <c r="YF166" s="4"/>
      <c r="YG166" s="4"/>
      <c r="YH166" s="4"/>
      <c r="YI166" s="4"/>
      <c r="YJ166" s="4"/>
      <c r="YK166" s="4"/>
      <c r="YL166" s="4"/>
      <c r="YM166" s="4"/>
      <c r="YN166" s="4"/>
      <c r="YO166" s="4"/>
      <c r="YP166" s="4"/>
      <c r="YQ166" s="4"/>
      <c r="YR166" s="4"/>
      <c r="YS166" s="4"/>
      <c r="YT166" s="4"/>
      <c r="YU166" s="4"/>
      <c r="YV166" s="4"/>
      <c r="YW166" s="4"/>
      <c r="YX166" s="4"/>
      <c r="YY166" s="4"/>
      <c r="YZ166" s="4"/>
      <c r="ZA166" s="4"/>
      <c r="ZB166" s="4"/>
      <c r="ZC166" s="4"/>
      <c r="ZD166" s="4"/>
      <c r="ZE166" s="4"/>
      <c r="ZF166" s="4"/>
      <c r="ZG166" s="4"/>
      <c r="ZH166" s="4"/>
      <c r="ZI166" s="4"/>
      <c r="ZJ166" s="4"/>
      <c r="ZK166" s="4"/>
      <c r="ZL166" s="4"/>
      <c r="ZM166" s="4"/>
      <c r="ZN166" s="4"/>
      <c r="ZO166" s="4"/>
      <c r="ZP166" s="4"/>
      <c r="ZQ166" s="4"/>
      <c r="ZR166" s="4"/>
      <c r="ZS166" s="4"/>
      <c r="ZT166" s="4"/>
      <c r="ZU166" s="4"/>
      <c r="ZV166" s="4"/>
      <c r="ZW166" s="4"/>
      <c r="ZX166" s="4"/>
      <c r="ZY166" s="4"/>
      <c r="ZZ166" s="4"/>
      <c r="AAA166" s="4"/>
      <c r="AAB166" s="4"/>
      <c r="AAC166" s="4"/>
      <c r="AAD166" s="4"/>
      <c r="AAE166" s="4"/>
      <c r="AAF166" s="4"/>
      <c r="AAG166" s="4"/>
      <c r="AAH166" s="4"/>
      <c r="AAI166" s="4"/>
      <c r="AAJ166" s="4"/>
      <c r="AAK166" s="4"/>
      <c r="AAL166" s="4"/>
      <c r="AAM166" s="4"/>
      <c r="AAN166" s="4"/>
      <c r="AAO166" s="4"/>
      <c r="AAP166" s="4"/>
      <c r="AAQ166" s="4"/>
      <c r="AAR166" s="4"/>
      <c r="AAS166" s="4"/>
      <c r="AAT166" s="4"/>
      <c r="AAU166" s="4"/>
      <c r="AAV166" s="4"/>
      <c r="AAW166" s="4"/>
      <c r="AAX166" s="4"/>
      <c r="AAY166" s="4"/>
      <c r="AAZ166" s="4"/>
      <c r="ABA166" s="4"/>
      <c r="ABB166" s="4"/>
      <c r="ABC166" s="4"/>
      <c r="ABD166" s="4"/>
      <c r="ABE166" s="4"/>
      <c r="ABF166" s="4"/>
      <c r="ABG166" s="4"/>
      <c r="ABH166" s="4"/>
      <c r="ABI166" s="4"/>
      <c r="ABJ166" s="4"/>
      <c r="ABK166" s="4"/>
      <c r="ABL166" s="4"/>
      <c r="ABM166" s="4"/>
      <c r="ABN166" s="4"/>
      <c r="ABO166" s="4"/>
      <c r="ABP166" s="4"/>
      <c r="ABQ166" s="4"/>
      <c r="ABR166" s="4"/>
      <c r="ABS166" s="4"/>
      <c r="ABT166" s="4"/>
      <c r="ABU166" s="4"/>
    </row>
    <row r="167" spans="1:749" s="13" customFormat="1" ht="15" customHeight="1" x14ac:dyDescent="0.2">
      <c r="A167" s="20" t="s">
        <v>699</v>
      </c>
      <c r="B167" s="21" t="s">
        <v>889</v>
      </c>
      <c r="C167" s="24" t="s">
        <v>73</v>
      </c>
      <c r="D167" s="21" t="s">
        <v>317</v>
      </c>
      <c r="E167" s="377"/>
      <c r="F167" s="194" t="s">
        <v>524</v>
      </c>
      <c r="G167" s="194">
        <v>10</v>
      </c>
      <c r="H167" s="162">
        <f>_xlfn.CEILING.MATH(G167*E167)</f>
        <v>0</v>
      </c>
      <c r="I167" s="97"/>
      <c r="J167" s="312"/>
      <c r="K167" s="14"/>
      <c r="L167" s="318"/>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c r="JF167" s="4"/>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c r="KN167" s="4"/>
      <c r="KO167" s="4"/>
      <c r="KP167" s="4"/>
      <c r="KQ167" s="4"/>
      <c r="KR167" s="4"/>
      <c r="KS167" s="4"/>
      <c r="KT167" s="4"/>
      <c r="KU167" s="4"/>
      <c r="KV167" s="4"/>
      <c r="KW167" s="4"/>
      <c r="KX167" s="4"/>
      <c r="KY167" s="4"/>
      <c r="KZ167" s="4"/>
      <c r="LA167" s="4"/>
      <c r="LB167" s="4"/>
      <c r="LC167" s="4"/>
      <c r="LD167" s="4"/>
      <c r="LE167" s="4"/>
      <c r="LF167" s="4"/>
      <c r="LG167" s="4"/>
      <c r="LH167" s="4"/>
      <c r="LI167" s="4"/>
      <c r="LJ167" s="4"/>
      <c r="LK167" s="4"/>
      <c r="LL167" s="4"/>
      <c r="LM167" s="4"/>
      <c r="LN167" s="4"/>
      <c r="LO167" s="4"/>
      <c r="LP167" s="4"/>
      <c r="LQ167" s="4"/>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c r="OH167" s="4"/>
      <c r="OI167" s="4"/>
      <c r="OJ167" s="4"/>
      <c r="OK167" s="4"/>
      <c r="OL167" s="4"/>
      <c r="OM167" s="4"/>
      <c r="ON167" s="4"/>
      <c r="OO167" s="4"/>
      <c r="OP167" s="4"/>
      <c r="OQ167" s="4"/>
      <c r="OR167" s="4"/>
      <c r="OS167" s="4"/>
      <c r="OT167" s="4"/>
      <c r="OU167" s="4"/>
      <c r="OV167" s="4"/>
      <c r="OW167" s="4"/>
      <c r="OX167" s="4"/>
      <c r="OY167" s="4"/>
      <c r="OZ167" s="4"/>
      <c r="PA167" s="4"/>
      <c r="PB167" s="4"/>
      <c r="PC167" s="4"/>
      <c r="PD167" s="4"/>
      <c r="PE167" s="4"/>
      <c r="PF167" s="4"/>
      <c r="PG167" s="4"/>
      <c r="PH167" s="4"/>
      <c r="PI167" s="4"/>
      <c r="PJ167" s="4"/>
      <c r="PK167" s="4"/>
      <c r="PL167" s="4"/>
      <c r="PM167" s="4"/>
      <c r="PN167" s="4"/>
      <c r="PO167" s="4"/>
      <c r="PP167" s="4"/>
      <c r="PQ167" s="4"/>
      <c r="PR167" s="4"/>
      <c r="PS167" s="4"/>
      <c r="PT167" s="4"/>
      <c r="PU167" s="4"/>
      <c r="PV167" s="4"/>
      <c r="PW167" s="4"/>
      <c r="PX167" s="4"/>
      <c r="PY167" s="4"/>
      <c r="PZ167" s="4"/>
      <c r="QA167" s="4"/>
      <c r="QB167" s="4"/>
      <c r="QC167" s="4"/>
      <c r="QD167" s="4"/>
      <c r="QE167" s="4"/>
      <c r="QF167" s="4"/>
      <c r="QG167" s="4"/>
      <c r="QH167" s="4"/>
      <c r="QI167" s="4"/>
      <c r="QJ167" s="4"/>
      <c r="QK167" s="4"/>
      <c r="QL167" s="4"/>
      <c r="QM167" s="4"/>
      <c r="QN167" s="4"/>
      <c r="QO167" s="4"/>
      <c r="QP167" s="4"/>
      <c r="QQ167" s="4"/>
      <c r="QR167" s="4"/>
      <c r="QS167" s="4"/>
      <c r="QT167" s="4"/>
      <c r="QU167" s="4"/>
      <c r="QV167" s="4"/>
      <c r="QW167" s="4"/>
      <c r="QX167" s="4"/>
      <c r="QY167" s="4"/>
      <c r="QZ167" s="4"/>
      <c r="RA167" s="4"/>
      <c r="RB167" s="4"/>
      <c r="RC167" s="4"/>
      <c r="RD167" s="4"/>
      <c r="RE167" s="4"/>
      <c r="RF167" s="4"/>
      <c r="RG167" s="4"/>
      <c r="RH167" s="4"/>
      <c r="RI167" s="4"/>
      <c r="RJ167" s="4"/>
      <c r="RK167" s="4"/>
      <c r="RL167" s="4"/>
      <c r="RM167" s="4"/>
      <c r="RN167" s="4"/>
      <c r="RO167" s="4"/>
      <c r="RP167" s="4"/>
      <c r="RQ167" s="4"/>
      <c r="RR167" s="4"/>
      <c r="RS167" s="4"/>
      <c r="RT167" s="4"/>
      <c r="RU167" s="4"/>
      <c r="RV167" s="4"/>
      <c r="RW167" s="4"/>
      <c r="RX167" s="4"/>
      <c r="RY167" s="4"/>
      <c r="RZ167" s="4"/>
      <c r="SA167" s="4"/>
      <c r="SB167" s="4"/>
      <c r="SC167" s="4"/>
      <c r="SD167" s="4"/>
      <c r="SE167" s="4"/>
      <c r="SF167" s="4"/>
      <c r="SG167" s="4"/>
      <c r="SH167" s="4"/>
      <c r="SI167" s="4"/>
      <c r="SJ167" s="4"/>
      <c r="SK167" s="4"/>
      <c r="SL167" s="4"/>
      <c r="SM167" s="4"/>
      <c r="SN167" s="4"/>
      <c r="SO167" s="4"/>
      <c r="SP167" s="4"/>
      <c r="SQ167" s="4"/>
      <c r="SR167" s="4"/>
      <c r="SS167" s="4"/>
      <c r="ST167" s="4"/>
      <c r="SU167" s="4"/>
      <c r="SV167" s="4"/>
      <c r="SW167" s="4"/>
      <c r="SX167" s="4"/>
      <c r="SY167" s="4"/>
      <c r="SZ167" s="4"/>
      <c r="TA167" s="4"/>
      <c r="TB167" s="4"/>
      <c r="TC167" s="4"/>
      <c r="TD167" s="4"/>
      <c r="TE167" s="4"/>
      <c r="TF167" s="4"/>
      <c r="TG167" s="4"/>
      <c r="TH167" s="4"/>
      <c r="TI167" s="4"/>
      <c r="TJ167" s="4"/>
      <c r="TK167" s="4"/>
      <c r="TL167" s="4"/>
      <c r="TM167" s="4"/>
      <c r="TN167" s="4"/>
      <c r="TO167" s="4"/>
      <c r="TP167" s="4"/>
      <c r="TQ167" s="4"/>
      <c r="TR167" s="4"/>
      <c r="TS167" s="4"/>
      <c r="TT167" s="4"/>
      <c r="TU167" s="4"/>
      <c r="TV167" s="4"/>
      <c r="TW167" s="4"/>
      <c r="TX167" s="4"/>
      <c r="TY167" s="4"/>
      <c r="TZ167" s="4"/>
      <c r="UA167" s="4"/>
      <c r="UB167" s="4"/>
      <c r="UC167" s="4"/>
      <c r="UD167" s="4"/>
      <c r="UE167" s="4"/>
      <c r="UF167" s="4"/>
      <c r="UG167" s="4"/>
      <c r="UH167" s="4"/>
      <c r="UI167" s="4"/>
      <c r="UJ167" s="4"/>
      <c r="UK167" s="4"/>
      <c r="UL167" s="4"/>
      <c r="UM167" s="4"/>
      <c r="UN167" s="4"/>
      <c r="UO167" s="4"/>
      <c r="UP167" s="4"/>
      <c r="UQ167" s="4"/>
      <c r="UR167" s="4"/>
      <c r="US167" s="4"/>
      <c r="UT167" s="4"/>
      <c r="UU167" s="4"/>
      <c r="UV167" s="4"/>
      <c r="UW167" s="4"/>
      <c r="UX167" s="4"/>
      <c r="UY167" s="4"/>
      <c r="UZ167" s="4"/>
      <c r="VA167" s="4"/>
      <c r="VB167" s="4"/>
      <c r="VC167" s="4"/>
      <c r="VD167" s="4"/>
      <c r="VE167" s="4"/>
      <c r="VF167" s="4"/>
      <c r="VG167" s="4"/>
      <c r="VH167" s="4"/>
      <c r="VI167" s="4"/>
      <c r="VJ167" s="4"/>
      <c r="VK167" s="4"/>
      <c r="VL167" s="4"/>
      <c r="VM167" s="4"/>
      <c r="VN167" s="4"/>
      <c r="VO167" s="4"/>
      <c r="VP167" s="4"/>
      <c r="VQ167" s="4"/>
      <c r="VR167" s="4"/>
      <c r="VS167" s="4"/>
      <c r="VT167" s="4"/>
      <c r="VU167" s="4"/>
      <c r="VV167" s="4"/>
      <c r="VW167" s="4"/>
      <c r="VX167" s="4"/>
      <c r="VY167" s="4"/>
      <c r="VZ167" s="4"/>
      <c r="WA167" s="4"/>
      <c r="WB167" s="4"/>
      <c r="WC167" s="4"/>
      <c r="WD167" s="4"/>
      <c r="WE167" s="4"/>
      <c r="WF167" s="4"/>
      <c r="WG167" s="4"/>
      <c r="WH167" s="4"/>
      <c r="WI167" s="4"/>
      <c r="WJ167" s="4"/>
      <c r="WK167" s="4"/>
      <c r="WL167" s="4"/>
      <c r="WM167" s="4"/>
      <c r="WN167" s="4"/>
      <c r="WO167" s="4"/>
      <c r="WP167" s="4"/>
      <c r="WQ167" s="4"/>
      <c r="WR167" s="4"/>
      <c r="WS167" s="4"/>
      <c r="WT167" s="4"/>
      <c r="WU167" s="4"/>
      <c r="WV167" s="4"/>
      <c r="WW167" s="4"/>
      <c r="WX167" s="4"/>
      <c r="WY167" s="4"/>
      <c r="WZ167" s="4"/>
      <c r="XA167" s="4"/>
      <c r="XB167" s="4"/>
      <c r="XC167" s="4"/>
      <c r="XD167" s="4"/>
      <c r="XE167" s="4"/>
      <c r="XF167" s="4"/>
      <c r="XG167" s="4"/>
      <c r="XH167" s="4"/>
      <c r="XI167" s="4"/>
      <c r="XJ167" s="4"/>
      <c r="XK167" s="4"/>
      <c r="XL167" s="4"/>
      <c r="XM167" s="4"/>
      <c r="XN167" s="4"/>
      <c r="XO167" s="4"/>
      <c r="XP167" s="4"/>
      <c r="XQ167" s="4"/>
      <c r="XR167" s="4"/>
      <c r="XS167" s="4"/>
      <c r="XT167" s="4"/>
      <c r="XU167" s="4"/>
      <c r="XV167" s="4"/>
      <c r="XW167" s="4"/>
      <c r="XX167" s="4"/>
      <c r="XY167" s="4"/>
      <c r="XZ167" s="4"/>
      <c r="YA167" s="4"/>
      <c r="YB167" s="4"/>
      <c r="YC167" s="4"/>
      <c r="YD167" s="4"/>
      <c r="YE167" s="4"/>
      <c r="YF167" s="4"/>
      <c r="YG167" s="4"/>
      <c r="YH167" s="4"/>
      <c r="YI167" s="4"/>
      <c r="YJ167" s="4"/>
      <c r="YK167" s="4"/>
      <c r="YL167" s="4"/>
      <c r="YM167" s="4"/>
      <c r="YN167" s="4"/>
      <c r="YO167" s="4"/>
      <c r="YP167" s="4"/>
      <c r="YQ167" s="4"/>
      <c r="YR167" s="4"/>
      <c r="YS167" s="4"/>
      <c r="YT167" s="4"/>
      <c r="YU167" s="4"/>
      <c r="YV167" s="4"/>
      <c r="YW167" s="4"/>
      <c r="YX167" s="4"/>
      <c r="YY167" s="4"/>
      <c r="YZ167" s="4"/>
      <c r="ZA167" s="4"/>
      <c r="ZB167" s="4"/>
      <c r="ZC167" s="4"/>
      <c r="ZD167" s="4"/>
      <c r="ZE167" s="4"/>
      <c r="ZF167" s="4"/>
      <c r="ZG167" s="4"/>
      <c r="ZH167" s="4"/>
      <c r="ZI167" s="4"/>
      <c r="ZJ167" s="4"/>
      <c r="ZK167" s="4"/>
      <c r="ZL167" s="4"/>
      <c r="ZM167" s="4"/>
      <c r="ZN167" s="4"/>
      <c r="ZO167" s="4"/>
      <c r="ZP167" s="4"/>
      <c r="ZQ167" s="4"/>
      <c r="ZR167" s="4"/>
      <c r="ZS167" s="4"/>
      <c r="ZT167" s="4"/>
      <c r="ZU167" s="4"/>
      <c r="ZV167" s="4"/>
      <c r="ZW167" s="4"/>
      <c r="ZX167" s="4"/>
      <c r="ZY167" s="4"/>
      <c r="ZZ167" s="4"/>
      <c r="AAA167" s="4"/>
      <c r="AAB167" s="4"/>
      <c r="AAC167" s="4"/>
      <c r="AAD167" s="4"/>
      <c r="AAE167" s="4"/>
      <c r="AAF167" s="4"/>
      <c r="AAG167" s="4"/>
      <c r="AAH167" s="4"/>
      <c r="AAI167" s="4"/>
      <c r="AAJ167" s="4"/>
      <c r="AAK167" s="4"/>
      <c r="AAL167" s="4"/>
      <c r="AAM167" s="4"/>
      <c r="AAN167" s="4"/>
      <c r="AAO167" s="4"/>
      <c r="AAP167" s="4"/>
      <c r="AAQ167" s="4"/>
      <c r="AAR167" s="4"/>
      <c r="AAS167" s="4"/>
      <c r="AAT167" s="4"/>
      <c r="AAU167" s="4"/>
      <c r="AAV167" s="4"/>
      <c r="AAW167" s="4"/>
      <c r="AAX167" s="4"/>
      <c r="AAY167" s="4"/>
      <c r="AAZ167" s="4"/>
      <c r="ABA167" s="4"/>
      <c r="ABB167" s="4"/>
      <c r="ABC167" s="4"/>
      <c r="ABD167" s="4"/>
      <c r="ABE167" s="4"/>
      <c r="ABF167" s="4"/>
      <c r="ABG167" s="4"/>
      <c r="ABH167" s="4"/>
      <c r="ABI167" s="4"/>
      <c r="ABJ167" s="4"/>
      <c r="ABK167" s="4"/>
      <c r="ABL167" s="4"/>
      <c r="ABM167" s="4"/>
      <c r="ABN167" s="4"/>
      <c r="ABO167" s="4"/>
      <c r="ABP167" s="4"/>
      <c r="ABQ167" s="4"/>
      <c r="ABR167" s="4"/>
      <c r="ABS167" s="4"/>
      <c r="ABT167" s="4"/>
      <c r="ABU167" s="4"/>
    </row>
    <row r="168" spans="1:749" s="13" customFormat="1" ht="15" customHeight="1" collapsed="1" x14ac:dyDescent="0.2">
      <c r="A168" s="4"/>
      <c r="B168" s="4"/>
      <c r="C168" s="4"/>
      <c r="D168" s="4"/>
      <c r="E168" s="161"/>
      <c r="F168" s="189"/>
      <c r="G168" s="189"/>
      <c r="H168" s="173"/>
      <c r="I168" s="225"/>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c r="GK168" s="4"/>
      <c r="GL168" s="4"/>
      <c r="GM168" s="4"/>
      <c r="GN168" s="4"/>
      <c r="GO168" s="4"/>
      <c r="GP168" s="4"/>
      <c r="GQ168" s="4"/>
      <c r="GR168" s="4"/>
      <c r="GS168" s="4"/>
      <c r="GT168" s="4"/>
      <c r="GU168" s="4"/>
      <c r="GV168" s="4"/>
      <c r="GW168" s="4"/>
      <c r="GX168" s="4"/>
      <c r="GY168" s="4"/>
      <c r="GZ168" s="4"/>
      <c r="HA168" s="4"/>
      <c r="HB168" s="4"/>
      <c r="HC168" s="4"/>
      <c r="HD168" s="4"/>
      <c r="HE168" s="4"/>
      <c r="HF168" s="4"/>
      <c r="HG168" s="4"/>
      <c r="HH168" s="4"/>
      <c r="HI168" s="4"/>
      <c r="HJ168" s="4"/>
      <c r="HK168" s="4"/>
      <c r="HL168" s="4"/>
      <c r="HM168" s="4"/>
      <c r="HN168" s="4"/>
      <c r="HO168" s="4"/>
      <c r="HP168" s="4"/>
      <c r="HQ168" s="4"/>
      <c r="HR168" s="4"/>
      <c r="HS168" s="4"/>
      <c r="HT168" s="4"/>
      <c r="HU168" s="4"/>
      <c r="HV168" s="4"/>
      <c r="HW168" s="4"/>
      <c r="HX168" s="4"/>
      <c r="HY168" s="4"/>
      <c r="HZ168" s="4"/>
      <c r="IA168" s="4"/>
      <c r="IB168" s="4"/>
      <c r="IC168" s="4"/>
      <c r="ID168" s="4"/>
      <c r="IE168" s="4"/>
      <c r="IF168" s="4"/>
      <c r="IG168" s="4"/>
      <c r="IH168" s="4"/>
      <c r="II168" s="4"/>
      <c r="IJ168" s="4"/>
      <c r="IK168" s="4"/>
      <c r="IL168" s="4"/>
      <c r="IM168" s="4"/>
      <c r="IN168" s="4"/>
      <c r="IO168" s="4"/>
      <c r="IP168" s="4"/>
      <c r="IQ168" s="4"/>
      <c r="IR168" s="4"/>
      <c r="IS168" s="4"/>
      <c r="IT168" s="4"/>
      <c r="IU168" s="4"/>
      <c r="IV168" s="4"/>
      <c r="IW168" s="4"/>
      <c r="IX168" s="4"/>
      <c r="IY168" s="4"/>
      <c r="IZ168" s="4"/>
      <c r="JA168" s="4"/>
      <c r="JB168" s="4"/>
      <c r="JC168" s="4"/>
      <c r="JD168" s="4"/>
      <c r="JE168" s="4"/>
      <c r="JF168" s="4"/>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c r="KN168" s="4"/>
      <c r="KO168" s="4"/>
      <c r="KP168" s="4"/>
      <c r="KQ168" s="4"/>
      <c r="KR168" s="4"/>
      <c r="KS168" s="4"/>
      <c r="KT168" s="4"/>
      <c r="KU168" s="4"/>
      <c r="KV168" s="4"/>
      <c r="KW168" s="4"/>
      <c r="KX168" s="4"/>
      <c r="KY168" s="4"/>
      <c r="KZ168" s="4"/>
      <c r="LA168" s="4"/>
      <c r="LB168" s="4"/>
      <c r="LC168" s="4"/>
      <c r="LD168" s="4"/>
      <c r="LE168" s="4"/>
      <c r="LF168" s="4"/>
      <c r="LG168" s="4"/>
      <c r="LH168" s="4"/>
      <c r="LI168" s="4"/>
      <c r="LJ168" s="4"/>
      <c r="LK168" s="4"/>
      <c r="LL168" s="4"/>
      <c r="LM168" s="4"/>
      <c r="LN168" s="4"/>
      <c r="LO168" s="4"/>
      <c r="LP168" s="4"/>
      <c r="LQ168" s="4"/>
      <c r="LR168" s="4"/>
      <c r="LS168" s="4"/>
      <c r="LT168" s="4"/>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c r="NB168" s="4"/>
      <c r="NC168" s="4"/>
      <c r="ND168" s="4"/>
      <c r="NE168" s="4"/>
      <c r="NF168" s="4"/>
      <c r="NG168" s="4"/>
      <c r="NH168" s="4"/>
      <c r="NI168" s="4"/>
      <c r="NJ168" s="4"/>
      <c r="NK168" s="4"/>
      <c r="NL168" s="4"/>
      <c r="NM168" s="4"/>
      <c r="NN168" s="4"/>
      <c r="NO168" s="4"/>
      <c r="NP168" s="4"/>
      <c r="NQ168" s="4"/>
      <c r="NR168" s="4"/>
      <c r="NS168" s="4"/>
      <c r="NT168" s="4"/>
      <c r="NU168" s="4"/>
      <c r="NV168" s="4"/>
      <c r="NW168" s="4"/>
      <c r="NX168" s="4"/>
      <c r="NY168" s="4"/>
      <c r="NZ168" s="4"/>
      <c r="OA168" s="4"/>
      <c r="OB168" s="4"/>
      <c r="OC168" s="4"/>
      <c r="OD168" s="4"/>
      <c r="OE168" s="4"/>
      <c r="OF168" s="4"/>
      <c r="OG168" s="4"/>
      <c r="OH168" s="4"/>
      <c r="OI168" s="4"/>
      <c r="OJ168" s="4"/>
      <c r="OK168" s="4"/>
      <c r="OL168" s="4"/>
      <c r="OM168" s="4"/>
      <c r="ON168" s="4"/>
      <c r="OO168" s="4"/>
      <c r="OP168" s="4"/>
      <c r="OQ168" s="4"/>
      <c r="OR168" s="4"/>
      <c r="OS168" s="4"/>
      <c r="OT168" s="4"/>
      <c r="OU168" s="4"/>
      <c r="OV168" s="4"/>
      <c r="OW168" s="4"/>
      <c r="OX168" s="4"/>
      <c r="OY168" s="4"/>
      <c r="OZ168" s="4"/>
      <c r="PA168" s="4"/>
      <c r="PB168" s="4"/>
      <c r="PC168" s="4"/>
      <c r="PD168" s="4"/>
      <c r="PE168" s="4"/>
      <c r="PF168" s="4"/>
      <c r="PG168" s="4"/>
      <c r="PH168" s="4"/>
      <c r="PI168" s="4"/>
      <c r="PJ168" s="4"/>
      <c r="PK168" s="4"/>
      <c r="PL168" s="4"/>
      <c r="PM168" s="4"/>
      <c r="PN168" s="4"/>
      <c r="PO168" s="4"/>
      <c r="PP168" s="4"/>
      <c r="PQ168" s="4"/>
      <c r="PR168" s="4"/>
      <c r="PS168" s="4"/>
      <c r="PT168" s="4"/>
      <c r="PU168" s="4"/>
      <c r="PV168" s="4"/>
      <c r="PW168" s="4"/>
      <c r="PX168" s="4"/>
      <c r="PY168" s="4"/>
      <c r="PZ168" s="4"/>
      <c r="QA168" s="4"/>
      <c r="QB168" s="4"/>
      <c r="QC168" s="4"/>
      <c r="QD168" s="4"/>
      <c r="QE168" s="4"/>
      <c r="QF168" s="4"/>
      <c r="QG168" s="4"/>
      <c r="QH168" s="4"/>
      <c r="QI168" s="4"/>
      <c r="QJ168" s="4"/>
      <c r="QK168" s="4"/>
      <c r="QL168" s="4"/>
      <c r="QM168" s="4"/>
      <c r="QN168" s="4"/>
      <c r="QO168" s="4"/>
      <c r="QP168" s="4"/>
      <c r="QQ168" s="4"/>
      <c r="QR168" s="4"/>
      <c r="QS168" s="4"/>
      <c r="QT168" s="4"/>
      <c r="QU168" s="4"/>
      <c r="QV168" s="4"/>
      <c r="QW168" s="4"/>
      <c r="QX168" s="4"/>
      <c r="QY168" s="4"/>
      <c r="QZ168" s="4"/>
      <c r="RA168" s="4"/>
      <c r="RB168" s="4"/>
      <c r="RC168" s="4"/>
      <c r="RD168" s="4"/>
      <c r="RE168" s="4"/>
      <c r="RF168" s="4"/>
      <c r="RG168" s="4"/>
      <c r="RH168" s="4"/>
      <c r="RI168" s="4"/>
      <c r="RJ168" s="4"/>
      <c r="RK168" s="4"/>
      <c r="RL168" s="4"/>
      <c r="RM168" s="4"/>
      <c r="RN168" s="4"/>
      <c r="RO168" s="4"/>
      <c r="RP168" s="4"/>
      <c r="RQ168" s="4"/>
      <c r="RR168" s="4"/>
      <c r="RS168" s="4"/>
      <c r="RT168" s="4"/>
      <c r="RU168" s="4"/>
      <c r="RV168" s="4"/>
      <c r="RW168" s="4"/>
      <c r="RX168" s="4"/>
      <c r="RY168" s="4"/>
      <c r="RZ168" s="4"/>
      <c r="SA168" s="4"/>
      <c r="SB168" s="4"/>
      <c r="SC168" s="4"/>
      <c r="SD168" s="4"/>
      <c r="SE168" s="4"/>
      <c r="SF168" s="4"/>
      <c r="SG168" s="4"/>
      <c r="SH168" s="4"/>
      <c r="SI168" s="4"/>
      <c r="SJ168" s="4"/>
      <c r="SK168" s="4"/>
      <c r="SL168" s="4"/>
      <c r="SM168" s="4"/>
      <c r="SN168" s="4"/>
      <c r="SO168" s="4"/>
      <c r="SP168" s="4"/>
      <c r="SQ168" s="4"/>
      <c r="SR168" s="4"/>
      <c r="SS168" s="4"/>
      <c r="ST168" s="4"/>
      <c r="SU168" s="4"/>
      <c r="SV168" s="4"/>
      <c r="SW168" s="4"/>
      <c r="SX168" s="4"/>
      <c r="SY168" s="4"/>
      <c r="SZ168" s="4"/>
      <c r="TA168" s="4"/>
      <c r="TB168" s="4"/>
      <c r="TC168" s="4"/>
      <c r="TD168" s="4"/>
      <c r="TE168" s="4"/>
      <c r="TF168" s="4"/>
      <c r="TG168" s="4"/>
      <c r="TH168" s="4"/>
      <c r="TI168" s="4"/>
      <c r="TJ168" s="4"/>
      <c r="TK168" s="4"/>
      <c r="TL168" s="4"/>
      <c r="TM168" s="4"/>
      <c r="TN168" s="4"/>
      <c r="TO168" s="4"/>
      <c r="TP168" s="4"/>
      <c r="TQ168" s="4"/>
      <c r="TR168" s="4"/>
      <c r="TS168" s="4"/>
      <c r="TT168" s="4"/>
      <c r="TU168" s="4"/>
      <c r="TV168" s="4"/>
      <c r="TW168" s="4"/>
      <c r="TX168" s="4"/>
      <c r="TY168" s="4"/>
      <c r="TZ168" s="4"/>
      <c r="UA168" s="4"/>
      <c r="UB168" s="4"/>
      <c r="UC168" s="4"/>
      <c r="UD168" s="4"/>
      <c r="UE168" s="4"/>
      <c r="UF168" s="4"/>
      <c r="UG168" s="4"/>
      <c r="UH168" s="4"/>
      <c r="UI168" s="4"/>
      <c r="UJ168" s="4"/>
      <c r="UK168" s="4"/>
      <c r="UL168" s="4"/>
      <c r="UM168" s="4"/>
      <c r="UN168" s="4"/>
      <c r="UO168" s="4"/>
      <c r="UP168" s="4"/>
      <c r="UQ168" s="4"/>
      <c r="UR168" s="4"/>
      <c r="US168" s="4"/>
      <c r="UT168" s="4"/>
      <c r="UU168" s="4"/>
      <c r="UV168" s="4"/>
      <c r="UW168" s="4"/>
      <c r="UX168" s="4"/>
      <c r="UY168" s="4"/>
      <c r="UZ168" s="4"/>
      <c r="VA168" s="4"/>
      <c r="VB168" s="4"/>
      <c r="VC168" s="4"/>
      <c r="VD168" s="4"/>
      <c r="VE168" s="4"/>
      <c r="VF168" s="4"/>
      <c r="VG168" s="4"/>
      <c r="VH168" s="4"/>
      <c r="VI168" s="4"/>
      <c r="VJ168" s="4"/>
      <c r="VK168" s="4"/>
      <c r="VL168" s="4"/>
      <c r="VM168" s="4"/>
      <c r="VN168" s="4"/>
      <c r="VO168" s="4"/>
      <c r="VP168" s="4"/>
      <c r="VQ168" s="4"/>
      <c r="VR168" s="4"/>
      <c r="VS168" s="4"/>
      <c r="VT168" s="4"/>
      <c r="VU168" s="4"/>
      <c r="VV168" s="4"/>
      <c r="VW168" s="4"/>
      <c r="VX168" s="4"/>
      <c r="VY168" s="4"/>
      <c r="VZ168" s="4"/>
      <c r="WA168" s="4"/>
      <c r="WB168" s="4"/>
      <c r="WC168" s="4"/>
      <c r="WD168" s="4"/>
      <c r="WE168" s="4"/>
      <c r="WF168" s="4"/>
      <c r="WG168" s="4"/>
      <c r="WH168" s="4"/>
      <c r="WI168" s="4"/>
      <c r="WJ168" s="4"/>
      <c r="WK168" s="4"/>
      <c r="WL168" s="4"/>
      <c r="WM168" s="4"/>
      <c r="WN168" s="4"/>
      <c r="WO168" s="4"/>
      <c r="WP168" s="4"/>
      <c r="WQ168" s="4"/>
      <c r="WR168" s="4"/>
      <c r="WS168" s="4"/>
      <c r="WT168" s="4"/>
      <c r="WU168" s="4"/>
      <c r="WV168" s="4"/>
      <c r="WW168" s="4"/>
      <c r="WX168" s="4"/>
      <c r="WY168" s="4"/>
      <c r="WZ168" s="4"/>
      <c r="XA168" s="4"/>
      <c r="XB168" s="4"/>
      <c r="XC168" s="4"/>
      <c r="XD168" s="4"/>
      <c r="XE168" s="4"/>
      <c r="XF168" s="4"/>
      <c r="XG168" s="4"/>
      <c r="XH168" s="4"/>
      <c r="XI168" s="4"/>
      <c r="XJ168" s="4"/>
      <c r="XK168" s="4"/>
      <c r="XL168" s="4"/>
      <c r="XM168" s="4"/>
      <c r="XN168" s="4"/>
      <c r="XO168" s="4"/>
      <c r="XP168" s="4"/>
      <c r="XQ168" s="4"/>
      <c r="XR168" s="4"/>
      <c r="XS168" s="4"/>
      <c r="XT168" s="4"/>
      <c r="XU168" s="4"/>
      <c r="XV168" s="4"/>
      <c r="XW168" s="4"/>
      <c r="XX168" s="4"/>
      <c r="XY168" s="4"/>
      <c r="XZ168" s="4"/>
      <c r="YA168" s="4"/>
      <c r="YB168" s="4"/>
      <c r="YC168" s="4"/>
      <c r="YD168" s="4"/>
      <c r="YE168" s="4"/>
      <c r="YF168" s="4"/>
      <c r="YG168" s="4"/>
      <c r="YH168" s="4"/>
      <c r="YI168" s="4"/>
      <c r="YJ168" s="4"/>
      <c r="YK168" s="4"/>
      <c r="YL168" s="4"/>
      <c r="YM168" s="4"/>
      <c r="YN168" s="4"/>
      <c r="YO168" s="4"/>
      <c r="YP168" s="4"/>
      <c r="YQ168" s="4"/>
      <c r="YR168" s="4"/>
      <c r="YS168" s="4"/>
      <c r="YT168" s="4"/>
      <c r="YU168" s="4"/>
      <c r="YV168" s="4"/>
      <c r="YW168" s="4"/>
      <c r="YX168" s="4"/>
      <c r="YY168" s="4"/>
      <c r="YZ168" s="4"/>
      <c r="ZA168" s="4"/>
      <c r="ZB168" s="4"/>
      <c r="ZC168" s="4"/>
      <c r="ZD168" s="4"/>
      <c r="ZE168" s="4"/>
      <c r="ZF168" s="4"/>
      <c r="ZG168" s="4"/>
      <c r="ZH168" s="4"/>
      <c r="ZI168" s="4"/>
      <c r="ZJ168" s="4"/>
      <c r="ZK168" s="4"/>
      <c r="ZL168" s="4"/>
      <c r="ZM168" s="4"/>
      <c r="ZN168" s="4"/>
      <c r="ZO168" s="4"/>
      <c r="ZP168" s="4"/>
      <c r="ZQ168" s="4"/>
      <c r="ZR168" s="4"/>
      <c r="ZS168" s="4"/>
      <c r="ZT168" s="4"/>
      <c r="ZU168" s="4"/>
      <c r="ZV168" s="4"/>
      <c r="ZW168" s="4"/>
      <c r="ZX168" s="4"/>
      <c r="ZY168" s="4"/>
      <c r="ZZ168" s="4"/>
      <c r="AAA168" s="4"/>
      <c r="AAB168" s="4"/>
      <c r="AAC168" s="4"/>
      <c r="AAD168" s="4"/>
      <c r="AAE168" s="4"/>
      <c r="AAF168" s="4"/>
      <c r="AAG168" s="4"/>
      <c r="AAH168" s="4"/>
      <c r="AAI168" s="4"/>
      <c r="AAJ168" s="4"/>
      <c r="AAK168" s="4"/>
      <c r="AAL168" s="4"/>
      <c r="AAM168" s="4"/>
      <c r="AAN168" s="4"/>
      <c r="AAO168" s="4"/>
      <c r="AAP168" s="4"/>
      <c r="AAQ168" s="4"/>
      <c r="AAR168" s="4"/>
      <c r="AAS168" s="4"/>
      <c r="AAT168" s="4"/>
      <c r="AAU168" s="4"/>
      <c r="AAV168" s="4"/>
      <c r="AAW168" s="4"/>
      <c r="AAX168" s="4"/>
      <c r="AAY168" s="4"/>
      <c r="AAZ168" s="4"/>
      <c r="ABA168" s="4"/>
      <c r="ABB168" s="4"/>
      <c r="ABC168" s="4"/>
      <c r="ABD168" s="4"/>
      <c r="ABE168" s="4"/>
      <c r="ABF168" s="4"/>
      <c r="ABG168" s="4"/>
      <c r="ABH168" s="4"/>
      <c r="ABI168" s="4"/>
      <c r="ABJ168" s="4"/>
      <c r="ABK168" s="4"/>
      <c r="ABL168" s="4"/>
      <c r="ABM168" s="4"/>
      <c r="ABN168" s="4"/>
      <c r="ABO168" s="4"/>
      <c r="ABP168" s="4"/>
      <c r="ABQ168" s="4"/>
      <c r="ABR168" s="4"/>
      <c r="ABS168" s="4"/>
      <c r="ABT168" s="4"/>
      <c r="ABU168" s="4"/>
    </row>
    <row r="169" spans="1:749" s="13" customFormat="1" ht="15" customHeight="1" x14ac:dyDescent="0.2">
      <c r="A169" s="19" t="s">
        <v>700</v>
      </c>
      <c r="B169" s="394" t="s">
        <v>733</v>
      </c>
      <c r="C169" s="394"/>
      <c r="D169" s="394"/>
      <c r="E169" s="172"/>
      <c r="F169" s="479"/>
      <c r="G169" s="516"/>
      <c r="H169" s="172"/>
      <c r="I169" s="491"/>
      <c r="J169" s="4"/>
      <c r="K169" s="312"/>
      <c r="L169" s="313"/>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c r="GK169" s="4"/>
      <c r="GL169" s="4"/>
      <c r="GM169" s="4"/>
      <c r="GN169" s="4"/>
      <c r="GO169" s="4"/>
      <c r="GP169" s="4"/>
      <c r="GQ169" s="4"/>
      <c r="GR169" s="4"/>
      <c r="GS169" s="4"/>
      <c r="GT169" s="4"/>
      <c r="GU169" s="4"/>
      <c r="GV169" s="4"/>
      <c r="GW169" s="4"/>
      <c r="GX169" s="4"/>
      <c r="GY169" s="4"/>
      <c r="GZ169" s="4"/>
      <c r="HA169" s="4"/>
      <c r="HB169" s="4"/>
      <c r="HC169" s="4"/>
      <c r="HD169" s="4"/>
      <c r="HE169" s="4"/>
      <c r="HF169" s="4"/>
      <c r="HG169" s="4"/>
      <c r="HH169" s="4"/>
      <c r="HI169" s="4"/>
      <c r="HJ169" s="4"/>
      <c r="HK169" s="4"/>
      <c r="HL169" s="4"/>
      <c r="HM169" s="4"/>
      <c r="HN169" s="4"/>
      <c r="HO169" s="4"/>
      <c r="HP169" s="4"/>
      <c r="HQ169" s="4"/>
      <c r="HR169" s="4"/>
      <c r="HS169" s="4"/>
      <c r="HT169" s="4"/>
      <c r="HU169" s="4"/>
      <c r="HV169" s="4"/>
      <c r="HW169" s="4"/>
      <c r="HX169" s="4"/>
      <c r="HY169" s="4"/>
      <c r="HZ169" s="4"/>
      <c r="IA169" s="4"/>
      <c r="IB169" s="4"/>
      <c r="IC169" s="4"/>
      <c r="ID169" s="4"/>
      <c r="IE169" s="4"/>
      <c r="IF169" s="4"/>
      <c r="IG169" s="4"/>
      <c r="IH169" s="4"/>
      <c r="II169" s="4"/>
      <c r="IJ169" s="4"/>
      <c r="IK169" s="4"/>
      <c r="IL169" s="4"/>
      <c r="IM169" s="4"/>
      <c r="IN169" s="4"/>
      <c r="IO169" s="4"/>
      <c r="IP169" s="4"/>
      <c r="IQ169" s="4"/>
      <c r="IR169" s="4"/>
      <c r="IS169" s="4"/>
      <c r="IT169" s="4"/>
      <c r="IU169" s="4"/>
      <c r="IV169" s="4"/>
      <c r="IW169" s="4"/>
      <c r="IX169" s="4"/>
      <c r="IY169" s="4"/>
      <c r="IZ169" s="4"/>
      <c r="JA169" s="4"/>
      <c r="JB169" s="4"/>
      <c r="JC169" s="4"/>
      <c r="JD169" s="4"/>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c r="LT169" s="4"/>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c r="NB169" s="4"/>
      <c r="NC169" s="4"/>
      <c r="ND169" s="4"/>
      <c r="NE169" s="4"/>
      <c r="NF169" s="4"/>
      <c r="NG169" s="4"/>
      <c r="NH169" s="4"/>
      <c r="NI169" s="4"/>
      <c r="NJ169" s="4"/>
      <c r="NK169" s="4"/>
      <c r="NL169" s="4"/>
      <c r="NM169" s="4"/>
      <c r="NN169" s="4"/>
      <c r="NO169" s="4"/>
      <c r="NP169" s="4"/>
      <c r="NQ169" s="4"/>
      <c r="NR169" s="4"/>
      <c r="NS169" s="4"/>
      <c r="NT169" s="4"/>
      <c r="NU169" s="4"/>
      <c r="NV169" s="4"/>
      <c r="NW169" s="4"/>
      <c r="NX169" s="4"/>
      <c r="NY169" s="4"/>
      <c r="NZ169" s="4"/>
      <c r="OA169" s="4"/>
      <c r="OB169" s="4"/>
      <c r="OC169" s="4"/>
      <c r="OD169" s="4"/>
      <c r="OE169" s="4"/>
      <c r="OF169" s="4"/>
      <c r="OG169" s="4"/>
      <c r="OH169" s="4"/>
      <c r="OI169" s="4"/>
      <c r="OJ169" s="4"/>
      <c r="OK169" s="4"/>
      <c r="OL169" s="4"/>
      <c r="OM169" s="4"/>
      <c r="ON169" s="4"/>
      <c r="OO169" s="4"/>
      <c r="OP169" s="4"/>
      <c r="OQ169" s="4"/>
      <c r="OR169" s="4"/>
      <c r="OS169" s="4"/>
      <c r="OT169" s="4"/>
      <c r="OU169" s="4"/>
      <c r="OV169" s="4"/>
      <c r="OW169" s="4"/>
      <c r="OX169" s="4"/>
      <c r="OY169" s="4"/>
      <c r="OZ169" s="4"/>
      <c r="PA169" s="4"/>
      <c r="PB169" s="4"/>
      <c r="PC169" s="4"/>
      <c r="PD169" s="4"/>
      <c r="PE169" s="4"/>
      <c r="PF169" s="4"/>
      <c r="PG169" s="4"/>
      <c r="PH169" s="4"/>
      <c r="PI169" s="4"/>
      <c r="PJ169" s="4"/>
      <c r="PK169" s="4"/>
      <c r="PL169" s="4"/>
      <c r="PM169" s="4"/>
      <c r="PN169" s="4"/>
      <c r="PO169" s="4"/>
      <c r="PP169" s="4"/>
      <c r="PQ169" s="4"/>
      <c r="PR169" s="4"/>
      <c r="PS169" s="4"/>
      <c r="PT169" s="4"/>
      <c r="PU169" s="4"/>
      <c r="PV169" s="4"/>
      <c r="PW169" s="4"/>
      <c r="PX169" s="4"/>
      <c r="PY169" s="4"/>
      <c r="PZ169" s="4"/>
      <c r="QA169" s="4"/>
      <c r="QB169" s="4"/>
      <c r="QC169" s="4"/>
      <c r="QD169" s="4"/>
      <c r="QE169" s="4"/>
      <c r="QF169" s="4"/>
      <c r="QG169" s="4"/>
      <c r="QH169" s="4"/>
      <c r="QI169" s="4"/>
      <c r="QJ169" s="4"/>
      <c r="QK169" s="4"/>
      <c r="QL169" s="4"/>
      <c r="QM169" s="4"/>
      <c r="QN169" s="4"/>
      <c r="QO169" s="4"/>
      <c r="QP169" s="4"/>
      <c r="QQ169" s="4"/>
      <c r="QR169" s="4"/>
      <c r="QS169" s="4"/>
      <c r="QT169" s="4"/>
      <c r="QU169" s="4"/>
      <c r="QV169" s="4"/>
      <c r="QW169" s="4"/>
      <c r="QX169" s="4"/>
      <c r="QY169" s="4"/>
      <c r="QZ169" s="4"/>
      <c r="RA169" s="4"/>
      <c r="RB169" s="4"/>
      <c r="RC169" s="4"/>
      <c r="RD169" s="4"/>
      <c r="RE169" s="4"/>
      <c r="RF169" s="4"/>
      <c r="RG169" s="4"/>
      <c r="RH169" s="4"/>
      <c r="RI169" s="4"/>
      <c r="RJ169" s="4"/>
      <c r="RK169" s="4"/>
      <c r="RL169" s="4"/>
      <c r="RM169" s="4"/>
      <c r="RN169" s="4"/>
      <c r="RO169" s="4"/>
      <c r="RP169" s="4"/>
      <c r="RQ169" s="4"/>
      <c r="RR169" s="4"/>
      <c r="RS169" s="4"/>
      <c r="RT169" s="4"/>
      <c r="RU169" s="4"/>
      <c r="RV169" s="4"/>
      <c r="RW169" s="4"/>
      <c r="RX169" s="4"/>
      <c r="RY169" s="4"/>
      <c r="RZ169" s="4"/>
      <c r="SA169" s="4"/>
      <c r="SB169" s="4"/>
      <c r="SC169" s="4"/>
      <c r="SD169" s="4"/>
      <c r="SE169" s="4"/>
      <c r="SF169" s="4"/>
      <c r="SG169" s="4"/>
      <c r="SH169" s="4"/>
      <c r="SI169" s="4"/>
      <c r="SJ169" s="4"/>
      <c r="SK169" s="4"/>
      <c r="SL169" s="4"/>
      <c r="SM169" s="4"/>
      <c r="SN169" s="4"/>
      <c r="SO169" s="4"/>
      <c r="SP169" s="4"/>
      <c r="SQ169" s="4"/>
      <c r="SR169" s="4"/>
      <c r="SS169" s="4"/>
      <c r="ST169" s="4"/>
      <c r="SU169" s="4"/>
      <c r="SV169" s="4"/>
      <c r="SW169" s="4"/>
      <c r="SX169" s="4"/>
      <c r="SY169" s="4"/>
      <c r="SZ169" s="4"/>
      <c r="TA169" s="4"/>
      <c r="TB169" s="4"/>
      <c r="TC169" s="4"/>
      <c r="TD169" s="4"/>
      <c r="TE169" s="4"/>
      <c r="TF169" s="4"/>
      <c r="TG169" s="4"/>
      <c r="TH169" s="4"/>
      <c r="TI169" s="4"/>
      <c r="TJ169" s="4"/>
      <c r="TK169" s="4"/>
      <c r="TL169" s="4"/>
      <c r="TM169" s="4"/>
      <c r="TN169" s="4"/>
      <c r="TO169" s="4"/>
      <c r="TP169" s="4"/>
      <c r="TQ169" s="4"/>
      <c r="TR169" s="4"/>
      <c r="TS169" s="4"/>
      <c r="TT169" s="4"/>
      <c r="TU169" s="4"/>
      <c r="TV169" s="4"/>
      <c r="TW169" s="4"/>
      <c r="TX169" s="4"/>
      <c r="TY169" s="4"/>
      <c r="TZ169" s="4"/>
      <c r="UA169" s="4"/>
      <c r="UB169" s="4"/>
      <c r="UC169" s="4"/>
      <c r="UD169" s="4"/>
      <c r="UE169" s="4"/>
      <c r="UF169" s="4"/>
      <c r="UG169" s="4"/>
      <c r="UH169" s="4"/>
      <c r="UI169" s="4"/>
      <c r="UJ169" s="4"/>
      <c r="UK169" s="4"/>
      <c r="UL169" s="4"/>
      <c r="UM169" s="4"/>
      <c r="UN169" s="4"/>
      <c r="UO169" s="4"/>
      <c r="UP169" s="4"/>
      <c r="UQ169" s="4"/>
      <c r="UR169" s="4"/>
      <c r="US169" s="4"/>
      <c r="UT169" s="4"/>
      <c r="UU169" s="4"/>
      <c r="UV169" s="4"/>
      <c r="UW169" s="4"/>
      <c r="UX169" s="4"/>
      <c r="UY169" s="4"/>
      <c r="UZ169" s="4"/>
      <c r="VA169" s="4"/>
      <c r="VB169" s="4"/>
      <c r="VC169" s="4"/>
      <c r="VD169" s="4"/>
      <c r="VE169" s="4"/>
      <c r="VF169" s="4"/>
      <c r="VG169" s="4"/>
      <c r="VH169" s="4"/>
      <c r="VI169" s="4"/>
      <c r="VJ169" s="4"/>
      <c r="VK169" s="4"/>
      <c r="VL169" s="4"/>
      <c r="VM169" s="4"/>
      <c r="VN169" s="4"/>
      <c r="VO169" s="4"/>
      <c r="VP169" s="4"/>
      <c r="VQ169" s="4"/>
      <c r="VR169" s="4"/>
      <c r="VS169" s="4"/>
      <c r="VT169" s="4"/>
      <c r="VU169" s="4"/>
      <c r="VV169" s="4"/>
      <c r="VW169" s="4"/>
      <c r="VX169" s="4"/>
      <c r="VY169" s="4"/>
      <c r="VZ169" s="4"/>
      <c r="WA169" s="4"/>
      <c r="WB169" s="4"/>
      <c r="WC169" s="4"/>
      <c r="WD169" s="4"/>
      <c r="WE169" s="4"/>
      <c r="WF169" s="4"/>
      <c r="WG169" s="4"/>
      <c r="WH169" s="4"/>
      <c r="WI169" s="4"/>
      <c r="WJ169" s="4"/>
      <c r="WK169" s="4"/>
      <c r="WL169" s="4"/>
      <c r="WM169" s="4"/>
      <c r="WN169" s="4"/>
      <c r="WO169" s="4"/>
      <c r="WP169" s="4"/>
      <c r="WQ169" s="4"/>
      <c r="WR169" s="4"/>
      <c r="WS169" s="4"/>
      <c r="WT169" s="4"/>
      <c r="WU169" s="4"/>
      <c r="WV169" s="4"/>
      <c r="WW169" s="4"/>
      <c r="WX169" s="4"/>
      <c r="WY169" s="4"/>
      <c r="WZ169" s="4"/>
      <c r="XA169" s="4"/>
      <c r="XB169" s="4"/>
      <c r="XC169" s="4"/>
      <c r="XD169" s="4"/>
      <c r="XE169" s="4"/>
      <c r="XF169" s="4"/>
      <c r="XG169" s="4"/>
      <c r="XH169" s="4"/>
      <c r="XI169" s="4"/>
      <c r="XJ169" s="4"/>
      <c r="XK169" s="4"/>
      <c r="XL169" s="4"/>
      <c r="XM169" s="4"/>
      <c r="XN169" s="4"/>
      <c r="XO169" s="4"/>
      <c r="XP169" s="4"/>
      <c r="XQ169" s="4"/>
      <c r="XR169" s="4"/>
      <c r="XS169" s="4"/>
      <c r="XT169" s="4"/>
      <c r="XU169" s="4"/>
      <c r="XV169" s="4"/>
      <c r="XW169" s="4"/>
      <c r="XX169" s="4"/>
      <c r="XY169" s="4"/>
      <c r="XZ169" s="4"/>
      <c r="YA169" s="4"/>
      <c r="YB169" s="4"/>
      <c r="YC169" s="4"/>
      <c r="YD169" s="4"/>
      <c r="YE169" s="4"/>
      <c r="YF169" s="4"/>
      <c r="YG169" s="4"/>
      <c r="YH169" s="4"/>
      <c r="YI169" s="4"/>
      <c r="YJ169" s="4"/>
      <c r="YK169" s="4"/>
      <c r="YL169" s="4"/>
      <c r="YM169" s="4"/>
      <c r="YN169" s="4"/>
      <c r="YO169" s="4"/>
      <c r="YP169" s="4"/>
      <c r="YQ169" s="4"/>
      <c r="YR169" s="4"/>
      <c r="YS169" s="4"/>
      <c r="YT169" s="4"/>
      <c r="YU169" s="4"/>
      <c r="YV169" s="4"/>
      <c r="YW169" s="4"/>
      <c r="YX169" s="4"/>
      <c r="YY169" s="4"/>
      <c r="YZ169" s="4"/>
      <c r="ZA169" s="4"/>
      <c r="ZB169" s="4"/>
      <c r="ZC169" s="4"/>
      <c r="ZD169" s="4"/>
      <c r="ZE169" s="4"/>
      <c r="ZF169" s="4"/>
      <c r="ZG169" s="4"/>
      <c r="ZH169" s="4"/>
      <c r="ZI169" s="4"/>
      <c r="ZJ169" s="4"/>
      <c r="ZK169" s="4"/>
      <c r="ZL169" s="4"/>
      <c r="ZM169" s="4"/>
      <c r="ZN169" s="4"/>
      <c r="ZO169" s="4"/>
      <c r="ZP169" s="4"/>
      <c r="ZQ169" s="4"/>
      <c r="ZR169" s="4"/>
      <c r="ZS169" s="4"/>
      <c r="ZT169" s="4"/>
      <c r="ZU169" s="4"/>
      <c r="ZV169" s="4"/>
      <c r="ZW169" s="4"/>
      <c r="ZX169" s="4"/>
      <c r="ZY169" s="4"/>
      <c r="ZZ169" s="4"/>
      <c r="AAA169" s="4"/>
      <c r="AAB169" s="4"/>
      <c r="AAC169" s="4"/>
      <c r="AAD169" s="4"/>
      <c r="AAE169" s="4"/>
      <c r="AAF169" s="4"/>
      <c r="AAG169" s="4"/>
      <c r="AAH169" s="4"/>
      <c r="AAI169" s="4"/>
      <c r="AAJ169" s="4"/>
      <c r="AAK169" s="4"/>
      <c r="AAL169" s="4"/>
      <c r="AAM169" s="4"/>
      <c r="AAN169" s="4"/>
      <c r="AAO169" s="4"/>
      <c r="AAP169" s="4"/>
      <c r="AAQ169" s="4"/>
      <c r="AAR169" s="4"/>
      <c r="AAS169" s="4"/>
      <c r="AAT169" s="4"/>
      <c r="AAU169" s="4"/>
      <c r="AAV169" s="4"/>
      <c r="AAW169" s="4"/>
      <c r="AAX169" s="4"/>
      <c r="AAY169" s="4"/>
      <c r="AAZ169" s="4"/>
      <c r="ABA169" s="4"/>
      <c r="ABB169" s="4"/>
      <c r="ABC169" s="4"/>
      <c r="ABD169" s="4"/>
      <c r="ABE169" s="4"/>
      <c r="ABF169" s="4"/>
      <c r="ABG169" s="4"/>
      <c r="ABH169" s="4"/>
      <c r="ABI169" s="4"/>
      <c r="ABJ169" s="4"/>
      <c r="ABK169" s="4"/>
      <c r="ABL169" s="4"/>
      <c r="ABM169" s="4"/>
      <c r="ABN169" s="4"/>
      <c r="ABO169" s="4"/>
      <c r="ABP169" s="4"/>
      <c r="ABQ169" s="4"/>
      <c r="ABR169" s="4"/>
      <c r="ABS169" s="4"/>
      <c r="ABT169" s="4"/>
      <c r="ABU169" s="4"/>
    </row>
    <row r="170" spans="1:749" s="13" customFormat="1" ht="15" customHeight="1" collapsed="1" x14ac:dyDescent="0.2">
      <c r="A170" s="4"/>
      <c r="B170" s="4"/>
      <c r="C170" s="4"/>
      <c r="D170" s="4"/>
      <c r="E170" s="161"/>
      <c r="F170" s="189"/>
      <c r="G170" s="189"/>
      <c r="H170" s="173"/>
      <c r="I170" s="225"/>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c r="GK170" s="4"/>
      <c r="GL170" s="4"/>
      <c r="GM170" s="4"/>
      <c r="GN170" s="4"/>
      <c r="GO170" s="4"/>
      <c r="GP170" s="4"/>
      <c r="GQ170" s="4"/>
      <c r="GR170" s="4"/>
      <c r="GS170" s="4"/>
      <c r="GT170" s="4"/>
      <c r="GU170" s="4"/>
      <c r="GV170" s="4"/>
      <c r="GW170" s="4"/>
      <c r="GX170" s="4"/>
      <c r="GY170" s="4"/>
      <c r="GZ170" s="4"/>
      <c r="HA170" s="4"/>
      <c r="HB170" s="4"/>
      <c r="HC170" s="4"/>
      <c r="HD170" s="4"/>
      <c r="HE170" s="4"/>
      <c r="HF170" s="4"/>
      <c r="HG170" s="4"/>
      <c r="HH170" s="4"/>
      <c r="HI170" s="4"/>
      <c r="HJ170" s="4"/>
      <c r="HK170" s="4"/>
      <c r="HL170" s="4"/>
      <c r="HM170" s="4"/>
      <c r="HN170" s="4"/>
      <c r="HO170" s="4"/>
      <c r="HP170" s="4"/>
      <c r="HQ170" s="4"/>
      <c r="HR170" s="4"/>
      <c r="HS170" s="4"/>
      <c r="HT170" s="4"/>
      <c r="HU170" s="4"/>
      <c r="HV170" s="4"/>
      <c r="HW170" s="4"/>
      <c r="HX170" s="4"/>
      <c r="HY170" s="4"/>
      <c r="HZ170" s="4"/>
      <c r="IA170" s="4"/>
      <c r="IB170" s="4"/>
      <c r="IC170" s="4"/>
      <c r="ID170" s="4"/>
      <c r="IE170" s="4"/>
      <c r="IF170" s="4"/>
      <c r="IG170" s="4"/>
      <c r="IH170" s="4"/>
      <c r="II170" s="4"/>
      <c r="IJ170" s="4"/>
      <c r="IK170" s="4"/>
      <c r="IL170" s="4"/>
      <c r="IM170" s="4"/>
      <c r="IN170" s="4"/>
      <c r="IO170" s="4"/>
      <c r="IP170" s="4"/>
      <c r="IQ170" s="4"/>
      <c r="IR170" s="4"/>
      <c r="IS170" s="4"/>
      <c r="IT170" s="4"/>
      <c r="IU170" s="4"/>
      <c r="IV170" s="4"/>
      <c r="IW170" s="4"/>
      <c r="IX170" s="4"/>
      <c r="IY170" s="4"/>
      <c r="IZ170" s="4"/>
      <c r="JA170" s="4"/>
      <c r="JB170" s="4"/>
      <c r="JC170" s="4"/>
      <c r="JD170" s="4"/>
      <c r="JE170" s="4"/>
      <c r="JF170" s="4"/>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c r="LT170" s="4"/>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c r="OH170" s="4"/>
      <c r="OI170" s="4"/>
      <c r="OJ170" s="4"/>
      <c r="OK170" s="4"/>
      <c r="OL170" s="4"/>
      <c r="OM170" s="4"/>
      <c r="ON170" s="4"/>
      <c r="OO170" s="4"/>
      <c r="OP170" s="4"/>
      <c r="OQ170" s="4"/>
      <c r="OR170" s="4"/>
      <c r="OS170" s="4"/>
      <c r="OT170" s="4"/>
      <c r="OU170" s="4"/>
      <c r="OV170" s="4"/>
      <c r="OW170" s="4"/>
      <c r="OX170" s="4"/>
      <c r="OY170" s="4"/>
      <c r="OZ170" s="4"/>
      <c r="PA170" s="4"/>
      <c r="PB170" s="4"/>
      <c r="PC170" s="4"/>
      <c r="PD170" s="4"/>
      <c r="PE170" s="4"/>
      <c r="PF170" s="4"/>
      <c r="PG170" s="4"/>
      <c r="PH170" s="4"/>
      <c r="PI170" s="4"/>
      <c r="PJ170" s="4"/>
      <c r="PK170" s="4"/>
      <c r="PL170" s="4"/>
      <c r="PM170" s="4"/>
      <c r="PN170" s="4"/>
      <c r="PO170" s="4"/>
      <c r="PP170" s="4"/>
      <c r="PQ170" s="4"/>
      <c r="PR170" s="4"/>
      <c r="PS170" s="4"/>
      <c r="PT170" s="4"/>
      <c r="PU170" s="4"/>
      <c r="PV170" s="4"/>
      <c r="PW170" s="4"/>
      <c r="PX170" s="4"/>
      <c r="PY170" s="4"/>
      <c r="PZ170" s="4"/>
      <c r="QA170" s="4"/>
      <c r="QB170" s="4"/>
      <c r="QC170" s="4"/>
      <c r="QD170" s="4"/>
      <c r="QE170" s="4"/>
      <c r="QF170" s="4"/>
      <c r="QG170" s="4"/>
      <c r="QH170" s="4"/>
      <c r="QI170" s="4"/>
      <c r="QJ170" s="4"/>
      <c r="QK170" s="4"/>
      <c r="QL170" s="4"/>
      <c r="QM170" s="4"/>
      <c r="QN170" s="4"/>
      <c r="QO170" s="4"/>
      <c r="QP170" s="4"/>
      <c r="QQ170" s="4"/>
      <c r="QR170" s="4"/>
      <c r="QS170" s="4"/>
      <c r="QT170" s="4"/>
      <c r="QU170" s="4"/>
      <c r="QV170" s="4"/>
      <c r="QW170" s="4"/>
      <c r="QX170" s="4"/>
      <c r="QY170" s="4"/>
      <c r="QZ170" s="4"/>
      <c r="RA170" s="4"/>
      <c r="RB170" s="4"/>
      <c r="RC170" s="4"/>
      <c r="RD170" s="4"/>
      <c r="RE170" s="4"/>
      <c r="RF170" s="4"/>
      <c r="RG170" s="4"/>
      <c r="RH170" s="4"/>
      <c r="RI170" s="4"/>
      <c r="RJ170" s="4"/>
      <c r="RK170" s="4"/>
      <c r="RL170" s="4"/>
      <c r="RM170" s="4"/>
      <c r="RN170" s="4"/>
      <c r="RO170" s="4"/>
      <c r="RP170" s="4"/>
      <c r="RQ170" s="4"/>
      <c r="RR170" s="4"/>
      <c r="RS170" s="4"/>
      <c r="RT170" s="4"/>
      <c r="RU170" s="4"/>
      <c r="RV170" s="4"/>
      <c r="RW170" s="4"/>
      <c r="RX170" s="4"/>
      <c r="RY170" s="4"/>
      <c r="RZ170" s="4"/>
      <c r="SA170" s="4"/>
      <c r="SB170" s="4"/>
      <c r="SC170" s="4"/>
      <c r="SD170" s="4"/>
      <c r="SE170" s="4"/>
      <c r="SF170" s="4"/>
      <c r="SG170" s="4"/>
      <c r="SH170" s="4"/>
      <c r="SI170" s="4"/>
      <c r="SJ170" s="4"/>
      <c r="SK170" s="4"/>
      <c r="SL170" s="4"/>
      <c r="SM170" s="4"/>
      <c r="SN170" s="4"/>
      <c r="SO170" s="4"/>
      <c r="SP170" s="4"/>
      <c r="SQ170" s="4"/>
      <c r="SR170" s="4"/>
      <c r="SS170" s="4"/>
      <c r="ST170" s="4"/>
      <c r="SU170" s="4"/>
      <c r="SV170" s="4"/>
      <c r="SW170" s="4"/>
      <c r="SX170" s="4"/>
      <c r="SY170" s="4"/>
      <c r="SZ170" s="4"/>
      <c r="TA170" s="4"/>
      <c r="TB170" s="4"/>
      <c r="TC170" s="4"/>
      <c r="TD170" s="4"/>
      <c r="TE170" s="4"/>
      <c r="TF170" s="4"/>
      <c r="TG170" s="4"/>
      <c r="TH170" s="4"/>
      <c r="TI170" s="4"/>
      <c r="TJ170" s="4"/>
      <c r="TK170" s="4"/>
      <c r="TL170" s="4"/>
      <c r="TM170" s="4"/>
      <c r="TN170" s="4"/>
      <c r="TO170" s="4"/>
      <c r="TP170" s="4"/>
      <c r="TQ170" s="4"/>
      <c r="TR170" s="4"/>
      <c r="TS170" s="4"/>
      <c r="TT170" s="4"/>
      <c r="TU170" s="4"/>
      <c r="TV170" s="4"/>
      <c r="TW170" s="4"/>
      <c r="TX170" s="4"/>
      <c r="TY170" s="4"/>
      <c r="TZ170" s="4"/>
      <c r="UA170" s="4"/>
      <c r="UB170" s="4"/>
      <c r="UC170" s="4"/>
      <c r="UD170" s="4"/>
      <c r="UE170" s="4"/>
      <c r="UF170" s="4"/>
      <c r="UG170" s="4"/>
      <c r="UH170" s="4"/>
      <c r="UI170" s="4"/>
      <c r="UJ170" s="4"/>
      <c r="UK170" s="4"/>
      <c r="UL170" s="4"/>
      <c r="UM170" s="4"/>
      <c r="UN170" s="4"/>
      <c r="UO170" s="4"/>
      <c r="UP170" s="4"/>
      <c r="UQ170" s="4"/>
      <c r="UR170" s="4"/>
      <c r="US170" s="4"/>
      <c r="UT170" s="4"/>
      <c r="UU170" s="4"/>
      <c r="UV170" s="4"/>
      <c r="UW170" s="4"/>
      <c r="UX170" s="4"/>
      <c r="UY170" s="4"/>
      <c r="UZ170" s="4"/>
      <c r="VA170" s="4"/>
      <c r="VB170" s="4"/>
      <c r="VC170" s="4"/>
      <c r="VD170" s="4"/>
      <c r="VE170" s="4"/>
      <c r="VF170" s="4"/>
      <c r="VG170" s="4"/>
      <c r="VH170" s="4"/>
      <c r="VI170" s="4"/>
      <c r="VJ170" s="4"/>
      <c r="VK170" s="4"/>
      <c r="VL170" s="4"/>
      <c r="VM170" s="4"/>
      <c r="VN170" s="4"/>
      <c r="VO170" s="4"/>
      <c r="VP170" s="4"/>
      <c r="VQ170" s="4"/>
      <c r="VR170" s="4"/>
      <c r="VS170" s="4"/>
      <c r="VT170" s="4"/>
      <c r="VU170" s="4"/>
      <c r="VV170" s="4"/>
      <c r="VW170" s="4"/>
      <c r="VX170" s="4"/>
      <c r="VY170" s="4"/>
      <c r="VZ170" s="4"/>
      <c r="WA170" s="4"/>
      <c r="WB170" s="4"/>
      <c r="WC170" s="4"/>
      <c r="WD170" s="4"/>
      <c r="WE170" s="4"/>
      <c r="WF170" s="4"/>
      <c r="WG170" s="4"/>
      <c r="WH170" s="4"/>
      <c r="WI170" s="4"/>
      <c r="WJ170" s="4"/>
      <c r="WK170" s="4"/>
      <c r="WL170" s="4"/>
      <c r="WM170" s="4"/>
      <c r="WN170" s="4"/>
      <c r="WO170" s="4"/>
      <c r="WP170" s="4"/>
      <c r="WQ170" s="4"/>
      <c r="WR170" s="4"/>
      <c r="WS170" s="4"/>
      <c r="WT170" s="4"/>
      <c r="WU170" s="4"/>
      <c r="WV170" s="4"/>
      <c r="WW170" s="4"/>
      <c r="WX170" s="4"/>
      <c r="WY170" s="4"/>
      <c r="WZ170" s="4"/>
      <c r="XA170" s="4"/>
      <c r="XB170" s="4"/>
      <c r="XC170" s="4"/>
      <c r="XD170" s="4"/>
      <c r="XE170" s="4"/>
      <c r="XF170" s="4"/>
      <c r="XG170" s="4"/>
      <c r="XH170" s="4"/>
      <c r="XI170" s="4"/>
      <c r="XJ170" s="4"/>
      <c r="XK170" s="4"/>
      <c r="XL170" s="4"/>
      <c r="XM170" s="4"/>
      <c r="XN170" s="4"/>
      <c r="XO170" s="4"/>
      <c r="XP170" s="4"/>
      <c r="XQ170" s="4"/>
      <c r="XR170" s="4"/>
      <c r="XS170" s="4"/>
      <c r="XT170" s="4"/>
      <c r="XU170" s="4"/>
      <c r="XV170" s="4"/>
      <c r="XW170" s="4"/>
      <c r="XX170" s="4"/>
      <c r="XY170" s="4"/>
      <c r="XZ170" s="4"/>
      <c r="YA170" s="4"/>
      <c r="YB170" s="4"/>
      <c r="YC170" s="4"/>
      <c r="YD170" s="4"/>
      <c r="YE170" s="4"/>
      <c r="YF170" s="4"/>
      <c r="YG170" s="4"/>
      <c r="YH170" s="4"/>
      <c r="YI170" s="4"/>
      <c r="YJ170" s="4"/>
      <c r="YK170" s="4"/>
      <c r="YL170" s="4"/>
      <c r="YM170" s="4"/>
      <c r="YN170" s="4"/>
      <c r="YO170" s="4"/>
      <c r="YP170" s="4"/>
      <c r="YQ170" s="4"/>
      <c r="YR170" s="4"/>
      <c r="YS170" s="4"/>
      <c r="YT170" s="4"/>
      <c r="YU170" s="4"/>
      <c r="YV170" s="4"/>
      <c r="YW170" s="4"/>
      <c r="YX170" s="4"/>
      <c r="YY170" s="4"/>
      <c r="YZ170" s="4"/>
      <c r="ZA170" s="4"/>
      <c r="ZB170" s="4"/>
      <c r="ZC170" s="4"/>
      <c r="ZD170" s="4"/>
      <c r="ZE170" s="4"/>
      <c r="ZF170" s="4"/>
      <c r="ZG170" s="4"/>
      <c r="ZH170" s="4"/>
      <c r="ZI170" s="4"/>
      <c r="ZJ170" s="4"/>
      <c r="ZK170" s="4"/>
      <c r="ZL170" s="4"/>
      <c r="ZM170" s="4"/>
      <c r="ZN170" s="4"/>
      <c r="ZO170" s="4"/>
      <c r="ZP170" s="4"/>
      <c r="ZQ170" s="4"/>
      <c r="ZR170" s="4"/>
      <c r="ZS170" s="4"/>
      <c r="ZT170" s="4"/>
      <c r="ZU170" s="4"/>
      <c r="ZV170" s="4"/>
      <c r="ZW170" s="4"/>
      <c r="ZX170" s="4"/>
      <c r="ZY170" s="4"/>
      <c r="ZZ170" s="4"/>
      <c r="AAA170" s="4"/>
      <c r="AAB170" s="4"/>
      <c r="AAC170" s="4"/>
      <c r="AAD170" s="4"/>
      <c r="AAE170" s="4"/>
      <c r="AAF170" s="4"/>
      <c r="AAG170" s="4"/>
      <c r="AAH170" s="4"/>
      <c r="AAI170" s="4"/>
      <c r="AAJ170" s="4"/>
      <c r="AAK170" s="4"/>
      <c r="AAL170" s="4"/>
      <c r="AAM170" s="4"/>
      <c r="AAN170" s="4"/>
      <c r="AAO170" s="4"/>
      <c r="AAP170" s="4"/>
      <c r="AAQ170" s="4"/>
      <c r="AAR170" s="4"/>
      <c r="AAS170" s="4"/>
      <c r="AAT170" s="4"/>
      <c r="AAU170" s="4"/>
      <c r="AAV170" s="4"/>
      <c r="AAW170" s="4"/>
      <c r="AAX170" s="4"/>
      <c r="AAY170" s="4"/>
      <c r="AAZ170" s="4"/>
      <c r="ABA170" s="4"/>
      <c r="ABB170" s="4"/>
      <c r="ABC170" s="4"/>
      <c r="ABD170" s="4"/>
      <c r="ABE170" s="4"/>
      <c r="ABF170" s="4"/>
      <c r="ABG170" s="4"/>
      <c r="ABH170" s="4"/>
      <c r="ABI170" s="4"/>
      <c r="ABJ170" s="4"/>
      <c r="ABK170" s="4"/>
      <c r="ABL170" s="4"/>
      <c r="ABM170" s="4"/>
      <c r="ABN170" s="4"/>
      <c r="ABO170" s="4"/>
      <c r="ABP170" s="4"/>
      <c r="ABQ170" s="4"/>
      <c r="ABR170" s="4"/>
      <c r="ABS170" s="4"/>
      <c r="ABT170" s="4"/>
      <c r="ABU170" s="4"/>
    </row>
    <row r="171" spans="1:749" s="13" customFormat="1" ht="15" customHeight="1" x14ac:dyDescent="0.2">
      <c r="A171" s="19" t="s">
        <v>701</v>
      </c>
      <c r="B171" s="19" t="s">
        <v>48</v>
      </c>
      <c r="C171" s="4"/>
      <c r="D171" s="4"/>
      <c r="E171" s="161"/>
      <c r="F171" s="189"/>
      <c r="G171" s="189"/>
      <c r="H171" s="173"/>
      <c r="I171" s="225"/>
      <c r="J171" s="312"/>
      <c r="K171" s="312"/>
      <c r="L171" s="313"/>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c r="GK171" s="4"/>
      <c r="GL171" s="4"/>
      <c r="GM171" s="4"/>
      <c r="GN171" s="4"/>
      <c r="GO171" s="4"/>
      <c r="GP171" s="4"/>
      <c r="GQ171" s="4"/>
      <c r="GR171" s="4"/>
      <c r="GS171" s="4"/>
      <c r="GT171" s="4"/>
      <c r="GU171" s="4"/>
      <c r="GV171" s="4"/>
      <c r="GW171" s="4"/>
      <c r="GX171" s="4"/>
      <c r="GY171" s="4"/>
      <c r="GZ171" s="4"/>
      <c r="HA171" s="4"/>
      <c r="HB171" s="4"/>
      <c r="HC171" s="4"/>
      <c r="HD171" s="4"/>
      <c r="HE171" s="4"/>
      <c r="HF171" s="4"/>
      <c r="HG171" s="4"/>
      <c r="HH171" s="4"/>
      <c r="HI171" s="4"/>
      <c r="HJ171" s="4"/>
      <c r="HK171" s="4"/>
      <c r="HL171" s="4"/>
      <c r="HM171" s="4"/>
      <c r="HN171" s="4"/>
      <c r="HO171" s="4"/>
      <c r="HP171" s="4"/>
      <c r="HQ171" s="4"/>
      <c r="HR171" s="4"/>
      <c r="HS171" s="4"/>
      <c r="HT171" s="4"/>
      <c r="HU171" s="4"/>
      <c r="HV171" s="4"/>
      <c r="HW171" s="4"/>
      <c r="HX171" s="4"/>
      <c r="HY171" s="4"/>
      <c r="HZ171" s="4"/>
      <c r="IA171" s="4"/>
      <c r="IB171" s="4"/>
      <c r="IC171" s="4"/>
      <c r="ID171" s="4"/>
      <c r="IE171" s="4"/>
      <c r="IF171" s="4"/>
      <c r="IG171" s="4"/>
      <c r="IH171" s="4"/>
      <c r="II171" s="4"/>
      <c r="IJ171" s="4"/>
      <c r="IK171" s="4"/>
      <c r="IL171" s="4"/>
      <c r="IM171" s="4"/>
      <c r="IN171" s="4"/>
      <c r="IO171" s="4"/>
      <c r="IP171" s="4"/>
      <c r="IQ171" s="4"/>
      <c r="IR171" s="4"/>
      <c r="IS171" s="4"/>
      <c r="IT171" s="4"/>
      <c r="IU171" s="4"/>
      <c r="IV171" s="4"/>
      <c r="IW171" s="4"/>
      <c r="IX171" s="4"/>
      <c r="IY171" s="4"/>
      <c r="IZ171" s="4"/>
      <c r="JA171" s="4"/>
      <c r="JB171" s="4"/>
      <c r="JC171" s="4"/>
      <c r="JD171" s="4"/>
      <c r="JE171" s="4"/>
      <c r="JF171" s="4"/>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c r="LT171" s="4"/>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c r="OH171" s="4"/>
      <c r="OI171" s="4"/>
      <c r="OJ171" s="4"/>
      <c r="OK171" s="4"/>
      <c r="OL171" s="4"/>
      <c r="OM171" s="4"/>
      <c r="ON171" s="4"/>
      <c r="OO171" s="4"/>
      <c r="OP171" s="4"/>
      <c r="OQ171" s="4"/>
      <c r="OR171" s="4"/>
      <c r="OS171" s="4"/>
      <c r="OT171" s="4"/>
      <c r="OU171" s="4"/>
      <c r="OV171" s="4"/>
      <c r="OW171" s="4"/>
      <c r="OX171" s="4"/>
      <c r="OY171" s="4"/>
      <c r="OZ171" s="4"/>
      <c r="PA171" s="4"/>
      <c r="PB171" s="4"/>
      <c r="PC171" s="4"/>
      <c r="PD171" s="4"/>
      <c r="PE171" s="4"/>
      <c r="PF171" s="4"/>
      <c r="PG171" s="4"/>
      <c r="PH171" s="4"/>
      <c r="PI171" s="4"/>
      <c r="PJ171" s="4"/>
      <c r="PK171" s="4"/>
      <c r="PL171" s="4"/>
      <c r="PM171" s="4"/>
      <c r="PN171" s="4"/>
      <c r="PO171" s="4"/>
      <c r="PP171" s="4"/>
      <c r="PQ171" s="4"/>
      <c r="PR171" s="4"/>
      <c r="PS171" s="4"/>
      <c r="PT171" s="4"/>
      <c r="PU171" s="4"/>
      <c r="PV171" s="4"/>
      <c r="PW171" s="4"/>
      <c r="PX171" s="4"/>
      <c r="PY171" s="4"/>
      <c r="PZ171" s="4"/>
      <c r="QA171" s="4"/>
      <c r="QB171" s="4"/>
      <c r="QC171" s="4"/>
      <c r="QD171" s="4"/>
      <c r="QE171" s="4"/>
      <c r="QF171" s="4"/>
      <c r="QG171" s="4"/>
      <c r="QH171" s="4"/>
      <c r="QI171" s="4"/>
      <c r="QJ171" s="4"/>
      <c r="QK171" s="4"/>
      <c r="QL171" s="4"/>
      <c r="QM171" s="4"/>
      <c r="QN171" s="4"/>
      <c r="QO171" s="4"/>
      <c r="QP171" s="4"/>
      <c r="QQ171" s="4"/>
      <c r="QR171" s="4"/>
      <c r="QS171" s="4"/>
      <c r="QT171" s="4"/>
      <c r="QU171" s="4"/>
      <c r="QV171" s="4"/>
      <c r="QW171" s="4"/>
      <c r="QX171" s="4"/>
      <c r="QY171" s="4"/>
      <c r="QZ171" s="4"/>
      <c r="RA171" s="4"/>
      <c r="RB171" s="4"/>
      <c r="RC171" s="4"/>
      <c r="RD171" s="4"/>
      <c r="RE171" s="4"/>
      <c r="RF171" s="4"/>
      <c r="RG171" s="4"/>
      <c r="RH171" s="4"/>
      <c r="RI171" s="4"/>
      <c r="RJ171" s="4"/>
      <c r="RK171" s="4"/>
      <c r="RL171" s="4"/>
      <c r="RM171" s="4"/>
      <c r="RN171" s="4"/>
      <c r="RO171" s="4"/>
      <c r="RP171" s="4"/>
      <c r="RQ171" s="4"/>
      <c r="RR171" s="4"/>
      <c r="RS171" s="4"/>
      <c r="RT171" s="4"/>
      <c r="RU171" s="4"/>
      <c r="RV171" s="4"/>
      <c r="RW171" s="4"/>
      <c r="RX171" s="4"/>
      <c r="RY171" s="4"/>
      <c r="RZ171" s="4"/>
      <c r="SA171" s="4"/>
      <c r="SB171" s="4"/>
      <c r="SC171" s="4"/>
      <c r="SD171" s="4"/>
      <c r="SE171" s="4"/>
      <c r="SF171" s="4"/>
      <c r="SG171" s="4"/>
      <c r="SH171" s="4"/>
      <c r="SI171" s="4"/>
      <c r="SJ171" s="4"/>
      <c r="SK171" s="4"/>
      <c r="SL171" s="4"/>
      <c r="SM171" s="4"/>
      <c r="SN171" s="4"/>
      <c r="SO171" s="4"/>
      <c r="SP171" s="4"/>
      <c r="SQ171" s="4"/>
      <c r="SR171" s="4"/>
      <c r="SS171" s="4"/>
      <c r="ST171" s="4"/>
      <c r="SU171" s="4"/>
      <c r="SV171" s="4"/>
      <c r="SW171" s="4"/>
      <c r="SX171" s="4"/>
      <c r="SY171" s="4"/>
      <c r="SZ171" s="4"/>
      <c r="TA171" s="4"/>
      <c r="TB171" s="4"/>
      <c r="TC171" s="4"/>
      <c r="TD171" s="4"/>
      <c r="TE171" s="4"/>
      <c r="TF171" s="4"/>
      <c r="TG171" s="4"/>
      <c r="TH171" s="4"/>
      <c r="TI171" s="4"/>
      <c r="TJ171" s="4"/>
      <c r="TK171" s="4"/>
      <c r="TL171" s="4"/>
      <c r="TM171" s="4"/>
      <c r="TN171" s="4"/>
      <c r="TO171" s="4"/>
      <c r="TP171" s="4"/>
      <c r="TQ171" s="4"/>
      <c r="TR171" s="4"/>
      <c r="TS171" s="4"/>
      <c r="TT171" s="4"/>
      <c r="TU171" s="4"/>
      <c r="TV171" s="4"/>
      <c r="TW171" s="4"/>
      <c r="TX171" s="4"/>
      <c r="TY171" s="4"/>
      <c r="TZ171" s="4"/>
      <c r="UA171" s="4"/>
      <c r="UB171" s="4"/>
      <c r="UC171" s="4"/>
      <c r="UD171" s="4"/>
      <c r="UE171" s="4"/>
      <c r="UF171" s="4"/>
      <c r="UG171" s="4"/>
      <c r="UH171" s="4"/>
      <c r="UI171" s="4"/>
      <c r="UJ171" s="4"/>
      <c r="UK171" s="4"/>
      <c r="UL171" s="4"/>
      <c r="UM171" s="4"/>
      <c r="UN171" s="4"/>
      <c r="UO171" s="4"/>
      <c r="UP171" s="4"/>
      <c r="UQ171" s="4"/>
      <c r="UR171" s="4"/>
      <c r="US171" s="4"/>
      <c r="UT171" s="4"/>
      <c r="UU171" s="4"/>
      <c r="UV171" s="4"/>
      <c r="UW171" s="4"/>
      <c r="UX171" s="4"/>
      <c r="UY171" s="4"/>
      <c r="UZ171" s="4"/>
      <c r="VA171" s="4"/>
      <c r="VB171" s="4"/>
      <c r="VC171" s="4"/>
      <c r="VD171" s="4"/>
      <c r="VE171" s="4"/>
      <c r="VF171" s="4"/>
      <c r="VG171" s="4"/>
      <c r="VH171" s="4"/>
      <c r="VI171" s="4"/>
      <c r="VJ171" s="4"/>
      <c r="VK171" s="4"/>
      <c r="VL171" s="4"/>
      <c r="VM171" s="4"/>
      <c r="VN171" s="4"/>
      <c r="VO171" s="4"/>
      <c r="VP171" s="4"/>
      <c r="VQ171" s="4"/>
      <c r="VR171" s="4"/>
      <c r="VS171" s="4"/>
      <c r="VT171" s="4"/>
      <c r="VU171" s="4"/>
      <c r="VV171" s="4"/>
      <c r="VW171" s="4"/>
      <c r="VX171" s="4"/>
      <c r="VY171" s="4"/>
      <c r="VZ171" s="4"/>
      <c r="WA171" s="4"/>
      <c r="WB171" s="4"/>
      <c r="WC171" s="4"/>
      <c r="WD171" s="4"/>
      <c r="WE171" s="4"/>
      <c r="WF171" s="4"/>
      <c r="WG171" s="4"/>
      <c r="WH171" s="4"/>
      <c r="WI171" s="4"/>
      <c r="WJ171" s="4"/>
      <c r="WK171" s="4"/>
      <c r="WL171" s="4"/>
      <c r="WM171" s="4"/>
      <c r="WN171" s="4"/>
      <c r="WO171" s="4"/>
      <c r="WP171" s="4"/>
      <c r="WQ171" s="4"/>
      <c r="WR171" s="4"/>
      <c r="WS171" s="4"/>
      <c r="WT171" s="4"/>
      <c r="WU171" s="4"/>
      <c r="WV171" s="4"/>
      <c r="WW171" s="4"/>
      <c r="WX171" s="4"/>
      <c r="WY171" s="4"/>
      <c r="WZ171" s="4"/>
      <c r="XA171" s="4"/>
      <c r="XB171" s="4"/>
      <c r="XC171" s="4"/>
      <c r="XD171" s="4"/>
      <c r="XE171" s="4"/>
      <c r="XF171" s="4"/>
      <c r="XG171" s="4"/>
      <c r="XH171" s="4"/>
      <c r="XI171" s="4"/>
      <c r="XJ171" s="4"/>
      <c r="XK171" s="4"/>
      <c r="XL171" s="4"/>
      <c r="XM171" s="4"/>
      <c r="XN171" s="4"/>
      <c r="XO171" s="4"/>
      <c r="XP171" s="4"/>
      <c r="XQ171" s="4"/>
      <c r="XR171" s="4"/>
      <c r="XS171" s="4"/>
      <c r="XT171" s="4"/>
      <c r="XU171" s="4"/>
      <c r="XV171" s="4"/>
      <c r="XW171" s="4"/>
      <c r="XX171" s="4"/>
      <c r="XY171" s="4"/>
      <c r="XZ171" s="4"/>
      <c r="YA171" s="4"/>
      <c r="YB171" s="4"/>
      <c r="YC171" s="4"/>
      <c r="YD171" s="4"/>
      <c r="YE171" s="4"/>
      <c r="YF171" s="4"/>
      <c r="YG171" s="4"/>
      <c r="YH171" s="4"/>
      <c r="YI171" s="4"/>
      <c r="YJ171" s="4"/>
      <c r="YK171" s="4"/>
      <c r="YL171" s="4"/>
      <c r="YM171" s="4"/>
      <c r="YN171" s="4"/>
      <c r="YO171" s="4"/>
      <c r="YP171" s="4"/>
      <c r="YQ171" s="4"/>
      <c r="YR171" s="4"/>
      <c r="YS171" s="4"/>
      <c r="YT171" s="4"/>
      <c r="YU171" s="4"/>
      <c r="YV171" s="4"/>
      <c r="YW171" s="4"/>
      <c r="YX171" s="4"/>
      <c r="YY171" s="4"/>
      <c r="YZ171" s="4"/>
      <c r="ZA171" s="4"/>
      <c r="ZB171" s="4"/>
      <c r="ZC171" s="4"/>
      <c r="ZD171" s="4"/>
      <c r="ZE171" s="4"/>
      <c r="ZF171" s="4"/>
      <c r="ZG171" s="4"/>
      <c r="ZH171" s="4"/>
      <c r="ZI171" s="4"/>
      <c r="ZJ171" s="4"/>
      <c r="ZK171" s="4"/>
      <c r="ZL171" s="4"/>
      <c r="ZM171" s="4"/>
      <c r="ZN171" s="4"/>
      <c r="ZO171" s="4"/>
      <c r="ZP171" s="4"/>
      <c r="ZQ171" s="4"/>
      <c r="ZR171" s="4"/>
      <c r="ZS171" s="4"/>
      <c r="ZT171" s="4"/>
      <c r="ZU171" s="4"/>
      <c r="ZV171" s="4"/>
      <c r="ZW171" s="4"/>
      <c r="ZX171" s="4"/>
      <c r="ZY171" s="4"/>
      <c r="ZZ171" s="4"/>
      <c r="AAA171" s="4"/>
      <c r="AAB171" s="4"/>
      <c r="AAC171" s="4"/>
      <c r="AAD171" s="4"/>
      <c r="AAE171" s="4"/>
      <c r="AAF171" s="4"/>
      <c r="AAG171" s="4"/>
      <c r="AAH171" s="4"/>
      <c r="AAI171" s="4"/>
      <c r="AAJ171" s="4"/>
      <c r="AAK171" s="4"/>
      <c r="AAL171" s="4"/>
      <c r="AAM171" s="4"/>
      <c r="AAN171" s="4"/>
      <c r="AAO171" s="4"/>
      <c r="AAP171" s="4"/>
      <c r="AAQ171" s="4"/>
      <c r="AAR171" s="4"/>
      <c r="AAS171" s="4"/>
      <c r="AAT171" s="4"/>
      <c r="AAU171" s="4"/>
      <c r="AAV171" s="4"/>
      <c r="AAW171" s="4"/>
      <c r="AAX171" s="4"/>
      <c r="AAY171" s="4"/>
      <c r="AAZ171" s="4"/>
      <c r="ABA171" s="4"/>
      <c r="ABB171" s="4"/>
      <c r="ABC171" s="4"/>
      <c r="ABD171" s="4"/>
      <c r="ABE171" s="4"/>
      <c r="ABF171" s="4"/>
      <c r="ABG171" s="4"/>
      <c r="ABH171" s="4"/>
      <c r="ABI171" s="4"/>
      <c r="ABJ171" s="4"/>
      <c r="ABK171" s="4"/>
      <c r="ABL171" s="4"/>
      <c r="ABM171" s="4"/>
      <c r="ABN171" s="4"/>
      <c r="ABO171" s="4"/>
      <c r="ABP171" s="4"/>
      <c r="ABQ171" s="4"/>
      <c r="ABR171" s="4"/>
      <c r="ABS171" s="4"/>
      <c r="ABT171" s="4"/>
      <c r="ABU171" s="4"/>
    </row>
    <row r="172" spans="1:749" s="13" customFormat="1" ht="15" customHeight="1" x14ac:dyDescent="0.2">
      <c r="A172" s="20" t="s">
        <v>1110</v>
      </c>
      <c r="B172" s="21" t="s">
        <v>50</v>
      </c>
      <c r="C172" s="24" t="s">
        <v>64</v>
      </c>
      <c r="D172" s="21" t="s">
        <v>121</v>
      </c>
      <c r="E172" s="158">
        <f>IF($G$13&gt;0,1,0)</f>
        <v>0</v>
      </c>
      <c r="F172" s="194" t="s">
        <v>524</v>
      </c>
      <c r="G172" s="194">
        <v>15</v>
      </c>
      <c r="H172" s="162">
        <f>_xlfn.CEILING.MATH(G172*E172)</f>
        <v>0</v>
      </c>
      <c r="I172" s="97"/>
      <c r="J172" s="312"/>
      <c r="K172" s="14"/>
      <c r="L172" s="318"/>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c r="IZ172" s="4"/>
      <c r="JA172" s="4"/>
      <c r="JB172" s="4"/>
      <c r="JC172" s="4"/>
      <c r="JD172" s="4"/>
      <c r="JE172" s="4"/>
      <c r="JF172" s="4"/>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c r="LT172" s="4"/>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c r="OH172" s="4"/>
      <c r="OI172" s="4"/>
      <c r="OJ172" s="4"/>
      <c r="OK172" s="4"/>
      <c r="OL172" s="4"/>
      <c r="OM172" s="4"/>
      <c r="ON172" s="4"/>
      <c r="OO172" s="4"/>
      <c r="OP172" s="4"/>
      <c r="OQ172" s="4"/>
      <c r="OR172" s="4"/>
      <c r="OS172" s="4"/>
      <c r="OT172" s="4"/>
      <c r="OU172" s="4"/>
      <c r="OV172" s="4"/>
      <c r="OW172" s="4"/>
      <c r="OX172" s="4"/>
      <c r="OY172" s="4"/>
      <c r="OZ172" s="4"/>
      <c r="PA172" s="4"/>
      <c r="PB172" s="4"/>
      <c r="PC172" s="4"/>
      <c r="PD172" s="4"/>
      <c r="PE172" s="4"/>
      <c r="PF172" s="4"/>
      <c r="PG172" s="4"/>
      <c r="PH172" s="4"/>
      <c r="PI172" s="4"/>
      <c r="PJ172" s="4"/>
      <c r="PK172" s="4"/>
      <c r="PL172" s="4"/>
      <c r="PM172" s="4"/>
      <c r="PN172" s="4"/>
      <c r="PO172" s="4"/>
      <c r="PP172" s="4"/>
      <c r="PQ172" s="4"/>
      <c r="PR172" s="4"/>
      <c r="PS172" s="4"/>
      <c r="PT172" s="4"/>
      <c r="PU172" s="4"/>
      <c r="PV172" s="4"/>
      <c r="PW172" s="4"/>
      <c r="PX172" s="4"/>
      <c r="PY172" s="4"/>
      <c r="PZ172" s="4"/>
      <c r="QA172" s="4"/>
      <c r="QB172" s="4"/>
      <c r="QC172" s="4"/>
      <c r="QD172" s="4"/>
      <c r="QE172" s="4"/>
      <c r="QF172" s="4"/>
      <c r="QG172" s="4"/>
      <c r="QH172" s="4"/>
      <c r="QI172" s="4"/>
      <c r="QJ172" s="4"/>
      <c r="QK172" s="4"/>
      <c r="QL172" s="4"/>
      <c r="QM172" s="4"/>
      <c r="QN172" s="4"/>
      <c r="QO172" s="4"/>
      <c r="QP172" s="4"/>
      <c r="QQ172" s="4"/>
      <c r="QR172" s="4"/>
      <c r="QS172" s="4"/>
      <c r="QT172" s="4"/>
      <c r="QU172" s="4"/>
      <c r="QV172" s="4"/>
      <c r="QW172" s="4"/>
      <c r="QX172" s="4"/>
      <c r="QY172" s="4"/>
      <c r="QZ172" s="4"/>
      <c r="RA172" s="4"/>
      <c r="RB172" s="4"/>
      <c r="RC172" s="4"/>
      <c r="RD172" s="4"/>
      <c r="RE172" s="4"/>
      <c r="RF172" s="4"/>
      <c r="RG172" s="4"/>
      <c r="RH172" s="4"/>
      <c r="RI172" s="4"/>
      <c r="RJ172" s="4"/>
      <c r="RK172" s="4"/>
      <c r="RL172" s="4"/>
      <c r="RM172" s="4"/>
      <c r="RN172" s="4"/>
      <c r="RO172" s="4"/>
      <c r="RP172" s="4"/>
      <c r="RQ172" s="4"/>
      <c r="RR172" s="4"/>
      <c r="RS172" s="4"/>
      <c r="RT172" s="4"/>
      <c r="RU172" s="4"/>
      <c r="RV172" s="4"/>
      <c r="RW172" s="4"/>
      <c r="RX172" s="4"/>
      <c r="RY172" s="4"/>
      <c r="RZ172" s="4"/>
      <c r="SA172" s="4"/>
      <c r="SB172" s="4"/>
      <c r="SC172" s="4"/>
      <c r="SD172" s="4"/>
      <c r="SE172" s="4"/>
      <c r="SF172" s="4"/>
      <c r="SG172" s="4"/>
      <c r="SH172" s="4"/>
      <c r="SI172" s="4"/>
      <c r="SJ172" s="4"/>
      <c r="SK172" s="4"/>
      <c r="SL172" s="4"/>
      <c r="SM172" s="4"/>
      <c r="SN172" s="4"/>
      <c r="SO172" s="4"/>
      <c r="SP172" s="4"/>
      <c r="SQ172" s="4"/>
      <c r="SR172" s="4"/>
      <c r="SS172" s="4"/>
      <c r="ST172" s="4"/>
      <c r="SU172" s="4"/>
      <c r="SV172" s="4"/>
      <c r="SW172" s="4"/>
      <c r="SX172" s="4"/>
      <c r="SY172" s="4"/>
      <c r="SZ172" s="4"/>
      <c r="TA172" s="4"/>
      <c r="TB172" s="4"/>
      <c r="TC172" s="4"/>
      <c r="TD172" s="4"/>
      <c r="TE172" s="4"/>
      <c r="TF172" s="4"/>
      <c r="TG172" s="4"/>
      <c r="TH172" s="4"/>
      <c r="TI172" s="4"/>
      <c r="TJ172" s="4"/>
      <c r="TK172" s="4"/>
      <c r="TL172" s="4"/>
      <c r="TM172" s="4"/>
      <c r="TN172" s="4"/>
      <c r="TO172" s="4"/>
      <c r="TP172" s="4"/>
      <c r="TQ172" s="4"/>
      <c r="TR172" s="4"/>
      <c r="TS172" s="4"/>
      <c r="TT172" s="4"/>
      <c r="TU172" s="4"/>
      <c r="TV172" s="4"/>
      <c r="TW172" s="4"/>
      <c r="TX172" s="4"/>
      <c r="TY172" s="4"/>
      <c r="TZ172" s="4"/>
      <c r="UA172" s="4"/>
      <c r="UB172" s="4"/>
      <c r="UC172" s="4"/>
      <c r="UD172" s="4"/>
      <c r="UE172" s="4"/>
      <c r="UF172" s="4"/>
      <c r="UG172" s="4"/>
      <c r="UH172" s="4"/>
      <c r="UI172" s="4"/>
      <c r="UJ172" s="4"/>
      <c r="UK172" s="4"/>
      <c r="UL172" s="4"/>
      <c r="UM172" s="4"/>
      <c r="UN172" s="4"/>
      <c r="UO172" s="4"/>
      <c r="UP172" s="4"/>
      <c r="UQ172" s="4"/>
      <c r="UR172" s="4"/>
      <c r="US172" s="4"/>
      <c r="UT172" s="4"/>
      <c r="UU172" s="4"/>
      <c r="UV172" s="4"/>
      <c r="UW172" s="4"/>
      <c r="UX172" s="4"/>
      <c r="UY172" s="4"/>
      <c r="UZ172" s="4"/>
      <c r="VA172" s="4"/>
      <c r="VB172" s="4"/>
      <c r="VC172" s="4"/>
      <c r="VD172" s="4"/>
      <c r="VE172" s="4"/>
      <c r="VF172" s="4"/>
      <c r="VG172" s="4"/>
      <c r="VH172" s="4"/>
      <c r="VI172" s="4"/>
      <c r="VJ172" s="4"/>
      <c r="VK172" s="4"/>
      <c r="VL172" s="4"/>
      <c r="VM172" s="4"/>
      <c r="VN172" s="4"/>
      <c r="VO172" s="4"/>
      <c r="VP172" s="4"/>
      <c r="VQ172" s="4"/>
      <c r="VR172" s="4"/>
      <c r="VS172" s="4"/>
      <c r="VT172" s="4"/>
      <c r="VU172" s="4"/>
      <c r="VV172" s="4"/>
      <c r="VW172" s="4"/>
      <c r="VX172" s="4"/>
      <c r="VY172" s="4"/>
      <c r="VZ172" s="4"/>
      <c r="WA172" s="4"/>
      <c r="WB172" s="4"/>
      <c r="WC172" s="4"/>
      <c r="WD172" s="4"/>
      <c r="WE172" s="4"/>
      <c r="WF172" s="4"/>
      <c r="WG172" s="4"/>
      <c r="WH172" s="4"/>
      <c r="WI172" s="4"/>
      <c r="WJ172" s="4"/>
      <c r="WK172" s="4"/>
      <c r="WL172" s="4"/>
      <c r="WM172" s="4"/>
      <c r="WN172" s="4"/>
      <c r="WO172" s="4"/>
      <c r="WP172" s="4"/>
      <c r="WQ172" s="4"/>
      <c r="WR172" s="4"/>
      <c r="WS172" s="4"/>
      <c r="WT172" s="4"/>
      <c r="WU172" s="4"/>
      <c r="WV172" s="4"/>
      <c r="WW172" s="4"/>
      <c r="WX172" s="4"/>
      <c r="WY172" s="4"/>
      <c r="WZ172" s="4"/>
      <c r="XA172" s="4"/>
      <c r="XB172" s="4"/>
      <c r="XC172" s="4"/>
      <c r="XD172" s="4"/>
      <c r="XE172" s="4"/>
      <c r="XF172" s="4"/>
      <c r="XG172" s="4"/>
      <c r="XH172" s="4"/>
      <c r="XI172" s="4"/>
      <c r="XJ172" s="4"/>
      <c r="XK172" s="4"/>
      <c r="XL172" s="4"/>
      <c r="XM172" s="4"/>
      <c r="XN172" s="4"/>
      <c r="XO172" s="4"/>
      <c r="XP172" s="4"/>
      <c r="XQ172" s="4"/>
      <c r="XR172" s="4"/>
      <c r="XS172" s="4"/>
      <c r="XT172" s="4"/>
      <c r="XU172" s="4"/>
      <c r="XV172" s="4"/>
      <c r="XW172" s="4"/>
      <c r="XX172" s="4"/>
      <c r="XY172" s="4"/>
      <c r="XZ172" s="4"/>
      <c r="YA172" s="4"/>
      <c r="YB172" s="4"/>
      <c r="YC172" s="4"/>
      <c r="YD172" s="4"/>
      <c r="YE172" s="4"/>
      <c r="YF172" s="4"/>
      <c r="YG172" s="4"/>
      <c r="YH172" s="4"/>
      <c r="YI172" s="4"/>
      <c r="YJ172" s="4"/>
      <c r="YK172" s="4"/>
      <c r="YL172" s="4"/>
      <c r="YM172" s="4"/>
      <c r="YN172" s="4"/>
      <c r="YO172" s="4"/>
      <c r="YP172" s="4"/>
      <c r="YQ172" s="4"/>
      <c r="YR172" s="4"/>
      <c r="YS172" s="4"/>
      <c r="YT172" s="4"/>
      <c r="YU172" s="4"/>
      <c r="YV172" s="4"/>
      <c r="YW172" s="4"/>
      <c r="YX172" s="4"/>
      <c r="YY172" s="4"/>
      <c r="YZ172" s="4"/>
      <c r="ZA172" s="4"/>
      <c r="ZB172" s="4"/>
      <c r="ZC172" s="4"/>
      <c r="ZD172" s="4"/>
      <c r="ZE172" s="4"/>
      <c r="ZF172" s="4"/>
      <c r="ZG172" s="4"/>
      <c r="ZH172" s="4"/>
      <c r="ZI172" s="4"/>
      <c r="ZJ172" s="4"/>
      <c r="ZK172" s="4"/>
      <c r="ZL172" s="4"/>
      <c r="ZM172" s="4"/>
      <c r="ZN172" s="4"/>
      <c r="ZO172" s="4"/>
      <c r="ZP172" s="4"/>
      <c r="ZQ172" s="4"/>
      <c r="ZR172" s="4"/>
      <c r="ZS172" s="4"/>
      <c r="ZT172" s="4"/>
      <c r="ZU172" s="4"/>
      <c r="ZV172" s="4"/>
      <c r="ZW172" s="4"/>
      <c r="ZX172" s="4"/>
      <c r="ZY172" s="4"/>
      <c r="ZZ172" s="4"/>
      <c r="AAA172" s="4"/>
      <c r="AAB172" s="4"/>
      <c r="AAC172" s="4"/>
      <c r="AAD172" s="4"/>
      <c r="AAE172" s="4"/>
      <c r="AAF172" s="4"/>
      <c r="AAG172" s="4"/>
      <c r="AAH172" s="4"/>
      <c r="AAI172" s="4"/>
      <c r="AAJ172" s="4"/>
      <c r="AAK172" s="4"/>
      <c r="AAL172" s="4"/>
      <c r="AAM172" s="4"/>
      <c r="AAN172" s="4"/>
      <c r="AAO172" s="4"/>
      <c r="AAP172" s="4"/>
      <c r="AAQ172" s="4"/>
      <c r="AAR172" s="4"/>
      <c r="AAS172" s="4"/>
      <c r="AAT172" s="4"/>
      <c r="AAU172" s="4"/>
      <c r="AAV172" s="4"/>
      <c r="AAW172" s="4"/>
      <c r="AAX172" s="4"/>
      <c r="AAY172" s="4"/>
      <c r="AAZ172" s="4"/>
      <c r="ABA172" s="4"/>
      <c r="ABB172" s="4"/>
      <c r="ABC172" s="4"/>
      <c r="ABD172" s="4"/>
      <c r="ABE172" s="4"/>
      <c r="ABF172" s="4"/>
      <c r="ABG172" s="4"/>
      <c r="ABH172" s="4"/>
      <c r="ABI172" s="4"/>
      <c r="ABJ172" s="4"/>
      <c r="ABK172" s="4"/>
      <c r="ABL172" s="4"/>
      <c r="ABM172" s="4"/>
      <c r="ABN172" s="4"/>
      <c r="ABO172" s="4"/>
      <c r="ABP172" s="4"/>
      <c r="ABQ172" s="4"/>
      <c r="ABR172" s="4"/>
      <c r="ABS172" s="4"/>
      <c r="ABT172" s="4"/>
      <c r="ABU172" s="4"/>
    </row>
    <row r="173" spans="1:749" s="13" customFormat="1" ht="15" customHeight="1" collapsed="1" x14ac:dyDescent="0.2">
      <c r="A173" s="4"/>
      <c r="B173" s="4"/>
      <c r="C173" s="4"/>
      <c r="D173" s="4"/>
      <c r="E173" s="161"/>
      <c r="F173" s="189"/>
      <c r="G173" s="189"/>
      <c r="H173" s="173"/>
      <c r="I173" s="225"/>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c r="IZ173" s="4"/>
      <c r="JA173" s="4"/>
      <c r="JB173" s="4"/>
      <c r="JC173" s="4"/>
      <c r="JD173" s="4"/>
      <c r="JE173" s="4"/>
      <c r="JF173" s="4"/>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c r="LT173" s="4"/>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c r="OH173" s="4"/>
      <c r="OI173" s="4"/>
      <c r="OJ173" s="4"/>
      <c r="OK173" s="4"/>
      <c r="OL173" s="4"/>
      <c r="OM173" s="4"/>
      <c r="ON173" s="4"/>
      <c r="OO173" s="4"/>
      <c r="OP173" s="4"/>
      <c r="OQ173" s="4"/>
      <c r="OR173" s="4"/>
      <c r="OS173" s="4"/>
      <c r="OT173" s="4"/>
      <c r="OU173" s="4"/>
      <c r="OV173" s="4"/>
      <c r="OW173" s="4"/>
      <c r="OX173" s="4"/>
      <c r="OY173" s="4"/>
      <c r="OZ173" s="4"/>
      <c r="PA173" s="4"/>
      <c r="PB173" s="4"/>
      <c r="PC173" s="4"/>
      <c r="PD173" s="4"/>
      <c r="PE173" s="4"/>
      <c r="PF173" s="4"/>
      <c r="PG173" s="4"/>
      <c r="PH173" s="4"/>
      <c r="PI173" s="4"/>
      <c r="PJ173" s="4"/>
      <c r="PK173" s="4"/>
      <c r="PL173" s="4"/>
      <c r="PM173" s="4"/>
      <c r="PN173" s="4"/>
      <c r="PO173" s="4"/>
      <c r="PP173" s="4"/>
      <c r="PQ173" s="4"/>
      <c r="PR173" s="4"/>
      <c r="PS173" s="4"/>
      <c r="PT173" s="4"/>
      <c r="PU173" s="4"/>
      <c r="PV173" s="4"/>
      <c r="PW173" s="4"/>
      <c r="PX173" s="4"/>
      <c r="PY173" s="4"/>
      <c r="PZ173" s="4"/>
      <c r="QA173" s="4"/>
      <c r="QB173" s="4"/>
      <c r="QC173" s="4"/>
      <c r="QD173" s="4"/>
      <c r="QE173" s="4"/>
      <c r="QF173" s="4"/>
      <c r="QG173" s="4"/>
      <c r="QH173" s="4"/>
      <c r="QI173" s="4"/>
      <c r="QJ173" s="4"/>
      <c r="QK173" s="4"/>
      <c r="QL173" s="4"/>
      <c r="QM173" s="4"/>
      <c r="QN173" s="4"/>
      <c r="QO173" s="4"/>
      <c r="QP173" s="4"/>
      <c r="QQ173" s="4"/>
      <c r="QR173" s="4"/>
      <c r="QS173" s="4"/>
      <c r="QT173" s="4"/>
      <c r="QU173" s="4"/>
      <c r="QV173" s="4"/>
      <c r="QW173" s="4"/>
      <c r="QX173" s="4"/>
      <c r="QY173" s="4"/>
      <c r="QZ173" s="4"/>
      <c r="RA173" s="4"/>
      <c r="RB173" s="4"/>
      <c r="RC173" s="4"/>
      <c r="RD173" s="4"/>
      <c r="RE173" s="4"/>
      <c r="RF173" s="4"/>
      <c r="RG173" s="4"/>
      <c r="RH173" s="4"/>
      <c r="RI173" s="4"/>
      <c r="RJ173" s="4"/>
      <c r="RK173" s="4"/>
      <c r="RL173" s="4"/>
      <c r="RM173" s="4"/>
      <c r="RN173" s="4"/>
      <c r="RO173" s="4"/>
      <c r="RP173" s="4"/>
      <c r="RQ173" s="4"/>
      <c r="RR173" s="4"/>
      <c r="RS173" s="4"/>
      <c r="RT173" s="4"/>
      <c r="RU173" s="4"/>
      <c r="RV173" s="4"/>
      <c r="RW173" s="4"/>
      <c r="RX173" s="4"/>
      <c r="RY173" s="4"/>
      <c r="RZ173" s="4"/>
      <c r="SA173" s="4"/>
      <c r="SB173" s="4"/>
      <c r="SC173" s="4"/>
      <c r="SD173" s="4"/>
      <c r="SE173" s="4"/>
      <c r="SF173" s="4"/>
      <c r="SG173" s="4"/>
      <c r="SH173" s="4"/>
      <c r="SI173" s="4"/>
      <c r="SJ173" s="4"/>
      <c r="SK173" s="4"/>
      <c r="SL173" s="4"/>
      <c r="SM173" s="4"/>
      <c r="SN173" s="4"/>
      <c r="SO173" s="4"/>
      <c r="SP173" s="4"/>
      <c r="SQ173" s="4"/>
      <c r="SR173" s="4"/>
      <c r="SS173" s="4"/>
      <c r="ST173" s="4"/>
      <c r="SU173" s="4"/>
      <c r="SV173" s="4"/>
      <c r="SW173" s="4"/>
      <c r="SX173" s="4"/>
      <c r="SY173" s="4"/>
      <c r="SZ173" s="4"/>
      <c r="TA173" s="4"/>
      <c r="TB173" s="4"/>
      <c r="TC173" s="4"/>
      <c r="TD173" s="4"/>
      <c r="TE173" s="4"/>
      <c r="TF173" s="4"/>
      <c r="TG173" s="4"/>
      <c r="TH173" s="4"/>
      <c r="TI173" s="4"/>
      <c r="TJ173" s="4"/>
      <c r="TK173" s="4"/>
      <c r="TL173" s="4"/>
      <c r="TM173" s="4"/>
      <c r="TN173" s="4"/>
      <c r="TO173" s="4"/>
      <c r="TP173" s="4"/>
      <c r="TQ173" s="4"/>
      <c r="TR173" s="4"/>
      <c r="TS173" s="4"/>
      <c r="TT173" s="4"/>
      <c r="TU173" s="4"/>
      <c r="TV173" s="4"/>
      <c r="TW173" s="4"/>
      <c r="TX173" s="4"/>
      <c r="TY173" s="4"/>
      <c r="TZ173" s="4"/>
      <c r="UA173" s="4"/>
      <c r="UB173" s="4"/>
      <c r="UC173" s="4"/>
      <c r="UD173" s="4"/>
      <c r="UE173" s="4"/>
      <c r="UF173" s="4"/>
      <c r="UG173" s="4"/>
      <c r="UH173" s="4"/>
      <c r="UI173" s="4"/>
      <c r="UJ173" s="4"/>
      <c r="UK173" s="4"/>
      <c r="UL173" s="4"/>
      <c r="UM173" s="4"/>
      <c r="UN173" s="4"/>
      <c r="UO173" s="4"/>
      <c r="UP173" s="4"/>
      <c r="UQ173" s="4"/>
      <c r="UR173" s="4"/>
      <c r="US173" s="4"/>
      <c r="UT173" s="4"/>
      <c r="UU173" s="4"/>
      <c r="UV173" s="4"/>
      <c r="UW173" s="4"/>
      <c r="UX173" s="4"/>
      <c r="UY173" s="4"/>
      <c r="UZ173" s="4"/>
      <c r="VA173" s="4"/>
      <c r="VB173" s="4"/>
      <c r="VC173" s="4"/>
      <c r="VD173" s="4"/>
      <c r="VE173" s="4"/>
      <c r="VF173" s="4"/>
      <c r="VG173" s="4"/>
      <c r="VH173" s="4"/>
      <c r="VI173" s="4"/>
      <c r="VJ173" s="4"/>
      <c r="VK173" s="4"/>
      <c r="VL173" s="4"/>
      <c r="VM173" s="4"/>
      <c r="VN173" s="4"/>
      <c r="VO173" s="4"/>
      <c r="VP173" s="4"/>
      <c r="VQ173" s="4"/>
      <c r="VR173" s="4"/>
      <c r="VS173" s="4"/>
      <c r="VT173" s="4"/>
      <c r="VU173" s="4"/>
      <c r="VV173" s="4"/>
      <c r="VW173" s="4"/>
      <c r="VX173" s="4"/>
      <c r="VY173" s="4"/>
      <c r="VZ173" s="4"/>
      <c r="WA173" s="4"/>
      <c r="WB173" s="4"/>
      <c r="WC173" s="4"/>
      <c r="WD173" s="4"/>
      <c r="WE173" s="4"/>
      <c r="WF173" s="4"/>
      <c r="WG173" s="4"/>
      <c r="WH173" s="4"/>
      <c r="WI173" s="4"/>
      <c r="WJ173" s="4"/>
      <c r="WK173" s="4"/>
      <c r="WL173" s="4"/>
      <c r="WM173" s="4"/>
      <c r="WN173" s="4"/>
      <c r="WO173" s="4"/>
      <c r="WP173" s="4"/>
      <c r="WQ173" s="4"/>
      <c r="WR173" s="4"/>
      <c r="WS173" s="4"/>
      <c r="WT173" s="4"/>
      <c r="WU173" s="4"/>
      <c r="WV173" s="4"/>
      <c r="WW173" s="4"/>
      <c r="WX173" s="4"/>
      <c r="WY173" s="4"/>
      <c r="WZ173" s="4"/>
      <c r="XA173" s="4"/>
      <c r="XB173" s="4"/>
      <c r="XC173" s="4"/>
      <c r="XD173" s="4"/>
      <c r="XE173" s="4"/>
      <c r="XF173" s="4"/>
      <c r="XG173" s="4"/>
      <c r="XH173" s="4"/>
      <c r="XI173" s="4"/>
      <c r="XJ173" s="4"/>
      <c r="XK173" s="4"/>
      <c r="XL173" s="4"/>
      <c r="XM173" s="4"/>
      <c r="XN173" s="4"/>
      <c r="XO173" s="4"/>
      <c r="XP173" s="4"/>
      <c r="XQ173" s="4"/>
      <c r="XR173" s="4"/>
      <c r="XS173" s="4"/>
      <c r="XT173" s="4"/>
      <c r="XU173" s="4"/>
      <c r="XV173" s="4"/>
      <c r="XW173" s="4"/>
      <c r="XX173" s="4"/>
      <c r="XY173" s="4"/>
      <c r="XZ173" s="4"/>
      <c r="YA173" s="4"/>
      <c r="YB173" s="4"/>
      <c r="YC173" s="4"/>
      <c r="YD173" s="4"/>
      <c r="YE173" s="4"/>
      <c r="YF173" s="4"/>
      <c r="YG173" s="4"/>
      <c r="YH173" s="4"/>
      <c r="YI173" s="4"/>
      <c r="YJ173" s="4"/>
      <c r="YK173" s="4"/>
      <c r="YL173" s="4"/>
      <c r="YM173" s="4"/>
      <c r="YN173" s="4"/>
      <c r="YO173" s="4"/>
      <c r="YP173" s="4"/>
      <c r="YQ173" s="4"/>
      <c r="YR173" s="4"/>
      <c r="YS173" s="4"/>
      <c r="YT173" s="4"/>
      <c r="YU173" s="4"/>
      <c r="YV173" s="4"/>
      <c r="YW173" s="4"/>
      <c r="YX173" s="4"/>
      <c r="YY173" s="4"/>
      <c r="YZ173" s="4"/>
      <c r="ZA173" s="4"/>
      <c r="ZB173" s="4"/>
      <c r="ZC173" s="4"/>
      <c r="ZD173" s="4"/>
      <c r="ZE173" s="4"/>
      <c r="ZF173" s="4"/>
      <c r="ZG173" s="4"/>
      <c r="ZH173" s="4"/>
      <c r="ZI173" s="4"/>
      <c r="ZJ173" s="4"/>
      <c r="ZK173" s="4"/>
      <c r="ZL173" s="4"/>
      <c r="ZM173" s="4"/>
      <c r="ZN173" s="4"/>
      <c r="ZO173" s="4"/>
      <c r="ZP173" s="4"/>
      <c r="ZQ173" s="4"/>
      <c r="ZR173" s="4"/>
      <c r="ZS173" s="4"/>
      <c r="ZT173" s="4"/>
      <c r="ZU173" s="4"/>
      <c r="ZV173" s="4"/>
      <c r="ZW173" s="4"/>
      <c r="ZX173" s="4"/>
      <c r="ZY173" s="4"/>
      <c r="ZZ173" s="4"/>
      <c r="AAA173" s="4"/>
      <c r="AAB173" s="4"/>
      <c r="AAC173" s="4"/>
      <c r="AAD173" s="4"/>
      <c r="AAE173" s="4"/>
      <c r="AAF173" s="4"/>
      <c r="AAG173" s="4"/>
      <c r="AAH173" s="4"/>
      <c r="AAI173" s="4"/>
      <c r="AAJ173" s="4"/>
      <c r="AAK173" s="4"/>
      <c r="AAL173" s="4"/>
      <c r="AAM173" s="4"/>
      <c r="AAN173" s="4"/>
      <c r="AAO173" s="4"/>
      <c r="AAP173" s="4"/>
      <c r="AAQ173" s="4"/>
      <c r="AAR173" s="4"/>
      <c r="AAS173" s="4"/>
      <c r="AAT173" s="4"/>
      <c r="AAU173" s="4"/>
      <c r="AAV173" s="4"/>
      <c r="AAW173" s="4"/>
      <c r="AAX173" s="4"/>
      <c r="AAY173" s="4"/>
      <c r="AAZ173" s="4"/>
      <c r="ABA173" s="4"/>
      <c r="ABB173" s="4"/>
      <c r="ABC173" s="4"/>
      <c r="ABD173" s="4"/>
      <c r="ABE173" s="4"/>
      <c r="ABF173" s="4"/>
      <c r="ABG173" s="4"/>
      <c r="ABH173" s="4"/>
      <c r="ABI173" s="4"/>
      <c r="ABJ173" s="4"/>
      <c r="ABK173" s="4"/>
      <c r="ABL173" s="4"/>
      <c r="ABM173" s="4"/>
      <c r="ABN173" s="4"/>
      <c r="ABO173" s="4"/>
      <c r="ABP173" s="4"/>
      <c r="ABQ173" s="4"/>
      <c r="ABR173" s="4"/>
      <c r="ABS173" s="4"/>
      <c r="ABT173" s="4"/>
      <c r="ABU173" s="4"/>
    </row>
    <row r="174" spans="1:749" s="13" customFormat="1" ht="15" customHeight="1" x14ac:dyDescent="0.2">
      <c r="A174" s="19" t="s">
        <v>702</v>
      </c>
      <c r="B174" s="19" t="s">
        <v>379</v>
      </c>
      <c r="C174" s="4"/>
      <c r="D174" s="4"/>
      <c r="E174" s="161"/>
      <c r="F174" s="189"/>
      <c r="G174" s="189"/>
      <c r="H174" s="173"/>
      <c r="I174" s="225"/>
      <c r="J174" s="312"/>
      <c r="K174" s="312"/>
      <c r="L174" s="313"/>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c r="GK174" s="4"/>
      <c r="GL174" s="4"/>
      <c r="GM174" s="4"/>
      <c r="GN174" s="4"/>
      <c r="GO174" s="4"/>
      <c r="GP174" s="4"/>
      <c r="GQ174" s="4"/>
      <c r="GR174" s="4"/>
      <c r="GS174" s="4"/>
      <c r="GT174" s="4"/>
      <c r="GU174" s="4"/>
      <c r="GV174" s="4"/>
      <c r="GW174" s="4"/>
      <c r="GX174" s="4"/>
      <c r="GY174" s="4"/>
      <c r="GZ174" s="4"/>
      <c r="HA174" s="4"/>
      <c r="HB174" s="4"/>
      <c r="HC174" s="4"/>
      <c r="HD174" s="4"/>
      <c r="HE174" s="4"/>
      <c r="HF174" s="4"/>
      <c r="HG174" s="4"/>
      <c r="HH174" s="4"/>
      <c r="HI174" s="4"/>
      <c r="HJ174" s="4"/>
      <c r="HK174" s="4"/>
      <c r="HL174" s="4"/>
      <c r="HM174" s="4"/>
      <c r="HN174" s="4"/>
      <c r="HO174" s="4"/>
      <c r="HP174" s="4"/>
      <c r="HQ174" s="4"/>
      <c r="HR174" s="4"/>
      <c r="HS174" s="4"/>
      <c r="HT174" s="4"/>
      <c r="HU174" s="4"/>
      <c r="HV174" s="4"/>
      <c r="HW174" s="4"/>
      <c r="HX174" s="4"/>
      <c r="HY174" s="4"/>
      <c r="HZ174" s="4"/>
      <c r="IA174" s="4"/>
      <c r="IB174" s="4"/>
      <c r="IC174" s="4"/>
      <c r="ID174" s="4"/>
      <c r="IE174" s="4"/>
      <c r="IF174" s="4"/>
      <c r="IG174" s="4"/>
      <c r="IH174" s="4"/>
      <c r="II174" s="4"/>
      <c r="IJ174" s="4"/>
      <c r="IK174" s="4"/>
      <c r="IL174" s="4"/>
      <c r="IM174" s="4"/>
      <c r="IN174" s="4"/>
      <c r="IO174" s="4"/>
      <c r="IP174" s="4"/>
      <c r="IQ174" s="4"/>
      <c r="IR174" s="4"/>
      <c r="IS174" s="4"/>
      <c r="IT174" s="4"/>
      <c r="IU174" s="4"/>
      <c r="IV174" s="4"/>
      <c r="IW174" s="4"/>
      <c r="IX174" s="4"/>
      <c r="IY174" s="4"/>
      <c r="IZ174" s="4"/>
      <c r="JA174" s="4"/>
      <c r="JB174" s="4"/>
      <c r="JC174" s="4"/>
      <c r="JD174" s="4"/>
      <c r="JE174" s="4"/>
      <c r="JF174" s="4"/>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c r="LT174" s="4"/>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c r="OH174" s="4"/>
      <c r="OI174" s="4"/>
      <c r="OJ174" s="4"/>
      <c r="OK174" s="4"/>
      <c r="OL174" s="4"/>
      <c r="OM174" s="4"/>
      <c r="ON174" s="4"/>
      <c r="OO174" s="4"/>
      <c r="OP174" s="4"/>
      <c r="OQ174" s="4"/>
      <c r="OR174" s="4"/>
      <c r="OS174" s="4"/>
      <c r="OT174" s="4"/>
      <c r="OU174" s="4"/>
      <c r="OV174" s="4"/>
      <c r="OW174" s="4"/>
      <c r="OX174" s="4"/>
      <c r="OY174" s="4"/>
      <c r="OZ174" s="4"/>
      <c r="PA174" s="4"/>
      <c r="PB174" s="4"/>
      <c r="PC174" s="4"/>
      <c r="PD174" s="4"/>
      <c r="PE174" s="4"/>
      <c r="PF174" s="4"/>
      <c r="PG174" s="4"/>
      <c r="PH174" s="4"/>
      <c r="PI174" s="4"/>
      <c r="PJ174" s="4"/>
      <c r="PK174" s="4"/>
      <c r="PL174" s="4"/>
      <c r="PM174" s="4"/>
      <c r="PN174" s="4"/>
      <c r="PO174" s="4"/>
      <c r="PP174" s="4"/>
      <c r="PQ174" s="4"/>
      <c r="PR174" s="4"/>
      <c r="PS174" s="4"/>
      <c r="PT174" s="4"/>
      <c r="PU174" s="4"/>
      <c r="PV174" s="4"/>
      <c r="PW174" s="4"/>
      <c r="PX174" s="4"/>
      <c r="PY174" s="4"/>
      <c r="PZ174" s="4"/>
      <c r="QA174" s="4"/>
      <c r="QB174" s="4"/>
      <c r="QC174" s="4"/>
      <c r="QD174" s="4"/>
      <c r="QE174" s="4"/>
      <c r="QF174" s="4"/>
      <c r="QG174" s="4"/>
      <c r="QH174" s="4"/>
      <c r="QI174" s="4"/>
      <c r="QJ174" s="4"/>
      <c r="QK174" s="4"/>
      <c r="QL174" s="4"/>
      <c r="QM174" s="4"/>
      <c r="QN174" s="4"/>
      <c r="QO174" s="4"/>
      <c r="QP174" s="4"/>
      <c r="QQ174" s="4"/>
      <c r="QR174" s="4"/>
      <c r="QS174" s="4"/>
      <c r="QT174" s="4"/>
      <c r="QU174" s="4"/>
      <c r="QV174" s="4"/>
      <c r="QW174" s="4"/>
      <c r="QX174" s="4"/>
      <c r="QY174" s="4"/>
      <c r="QZ174" s="4"/>
      <c r="RA174" s="4"/>
      <c r="RB174" s="4"/>
      <c r="RC174" s="4"/>
      <c r="RD174" s="4"/>
      <c r="RE174" s="4"/>
      <c r="RF174" s="4"/>
      <c r="RG174" s="4"/>
      <c r="RH174" s="4"/>
      <c r="RI174" s="4"/>
      <c r="RJ174" s="4"/>
      <c r="RK174" s="4"/>
      <c r="RL174" s="4"/>
      <c r="RM174" s="4"/>
      <c r="RN174" s="4"/>
      <c r="RO174" s="4"/>
      <c r="RP174" s="4"/>
      <c r="RQ174" s="4"/>
      <c r="RR174" s="4"/>
      <c r="RS174" s="4"/>
      <c r="RT174" s="4"/>
      <c r="RU174" s="4"/>
      <c r="RV174" s="4"/>
      <c r="RW174" s="4"/>
      <c r="RX174" s="4"/>
      <c r="RY174" s="4"/>
      <c r="RZ174" s="4"/>
      <c r="SA174" s="4"/>
      <c r="SB174" s="4"/>
      <c r="SC174" s="4"/>
      <c r="SD174" s="4"/>
      <c r="SE174" s="4"/>
      <c r="SF174" s="4"/>
      <c r="SG174" s="4"/>
      <c r="SH174" s="4"/>
      <c r="SI174" s="4"/>
      <c r="SJ174" s="4"/>
      <c r="SK174" s="4"/>
      <c r="SL174" s="4"/>
      <c r="SM174" s="4"/>
      <c r="SN174" s="4"/>
      <c r="SO174" s="4"/>
      <c r="SP174" s="4"/>
      <c r="SQ174" s="4"/>
      <c r="SR174" s="4"/>
      <c r="SS174" s="4"/>
      <c r="ST174" s="4"/>
      <c r="SU174" s="4"/>
      <c r="SV174" s="4"/>
      <c r="SW174" s="4"/>
      <c r="SX174" s="4"/>
      <c r="SY174" s="4"/>
      <c r="SZ174" s="4"/>
      <c r="TA174" s="4"/>
      <c r="TB174" s="4"/>
      <c r="TC174" s="4"/>
      <c r="TD174" s="4"/>
      <c r="TE174" s="4"/>
      <c r="TF174" s="4"/>
      <c r="TG174" s="4"/>
      <c r="TH174" s="4"/>
      <c r="TI174" s="4"/>
      <c r="TJ174" s="4"/>
      <c r="TK174" s="4"/>
      <c r="TL174" s="4"/>
      <c r="TM174" s="4"/>
      <c r="TN174" s="4"/>
      <c r="TO174" s="4"/>
      <c r="TP174" s="4"/>
      <c r="TQ174" s="4"/>
      <c r="TR174" s="4"/>
      <c r="TS174" s="4"/>
      <c r="TT174" s="4"/>
      <c r="TU174" s="4"/>
      <c r="TV174" s="4"/>
      <c r="TW174" s="4"/>
      <c r="TX174" s="4"/>
      <c r="TY174" s="4"/>
      <c r="TZ174" s="4"/>
      <c r="UA174" s="4"/>
      <c r="UB174" s="4"/>
      <c r="UC174" s="4"/>
      <c r="UD174" s="4"/>
      <c r="UE174" s="4"/>
      <c r="UF174" s="4"/>
      <c r="UG174" s="4"/>
      <c r="UH174" s="4"/>
      <c r="UI174" s="4"/>
      <c r="UJ174" s="4"/>
      <c r="UK174" s="4"/>
      <c r="UL174" s="4"/>
      <c r="UM174" s="4"/>
      <c r="UN174" s="4"/>
      <c r="UO174" s="4"/>
      <c r="UP174" s="4"/>
      <c r="UQ174" s="4"/>
      <c r="UR174" s="4"/>
      <c r="US174" s="4"/>
      <c r="UT174" s="4"/>
      <c r="UU174" s="4"/>
      <c r="UV174" s="4"/>
      <c r="UW174" s="4"/>
      <c r="UX174" s="4"/>
      <c r="UY174" s="4"/>
      <c r="UZ174" s="4"/>
      <c r="VA174" s="4"/>
      <c r="VB174" s="4"/>
      <c r="VC174" s="4"/>
      <c r="VD174" s="4"/>
      <c r="VE174" s="4"/>
      <c r="VF174" s="4"/>
      <c r="VG174" s="4"/>
      <c r="VH174" s="4"/>
      <c r="VI174" s="4"/>
      <c r="VJ174" s="4"/>
      <c r="VK174" s="4"/>
      <c r="VL174" s="4"/>
      <c r="VM174" s="4"/>
      <c r="VN174" s="4"/>
      <c r="VO174" s="4"/>
      <c r="VP174" s="4"/>
      <c r="VQ174" s="4"/>
      <c r="VR174" s="4"/>
      <c r="VS174" s="4"/>
      <c r="VT174" s="4"/>
      <c r="VU174" s="4"/>
      <c r="VV174" s="4"/>
      <c r="VW174" s="4"/>
      <c r="VX174" s="4"/>
      <c r="VY174" s="4"/>
      <c r="VZ174" s="4"/>
      <c r="WA174" s="4"/>
      <c r="WB174" s="4"/>
      <c r="WC174" s="4"/>
      <c r="WD174" s="4"/>
      <c r="WE174" s="4"/>
      <c r="WF174" s="4"/>
      <c r="WG174" s="4"/>
      <c r="WH174" s="4"/>
      <c r="WI174" s="4"/>
      <c r="WJ174" s="4"/>
      <c r="WK174" s="4"/>
      <c r="WL174" s="4"/>
      <c r="WM174" s="4"/>
      <c r="WN174" s="4"/>
      <c r="WO174" s="4"/>
      <c r="WP174" s="4"/>
      <c r="WQ174" s="4"/>
      <c r="WR174" s="4"/>
      <c r="WS174" s="4"/>
      <c r="WT174" s="4"/>
      <c r="WU174" s="4"/>
      <c r="WV174" s="4"/>
      <c r="WW174" s="4"/>
      <c r="WX174" s="4"/>
      <c r="WY174" s="4"/>
      <c r="WZ174" s="4"/>
      <c r="XA174" s="4"/>
      <c r="XB174" s="4"/>
      <c r="XC174" s="4"/>
      <c r="XD174" s="4"/>
      <c r="XE174" s="4"/>
      <c r="XF174" s="4"/>
      <c r="XG174" s="4"/>
      <c r="XH174" s="4"/>
      <c r="XI174" s="4"/>
      <c r="XJ174" s="4"/>
      <c r="XK174" s="4"/>
      <c r="XL174" s="4"/>
      <c r="XM174" s="4"/>
      <c r="XN174" s="4"/>
      <c r="XO174" s="4"/>
      <c r="XP174" s="4"/>
      <c r="XQ174" s="4"/>
      <c r="XR174" s="4"/>
      <c r="XS174" s="4"/>
      <c r="XT174" s="4"/>
      <c r="XU174" s="4"/>
      <c r="XV174" s="4"/>
      <c r="XW174" s="4"/>
      <c r="XX174" s="4"/>
      <c r="XY174" s="4"/>
      <c r="XZ174" s="4"/>
      <c r="YA174" s="4"/>
      <c r="YB174" s="4"/>
      <c r="YC174" s="4"/>
      <c r="YD174" s="4"/>
      <c r="YE174" s="4"/>
      <c r="YF174" s="4"/>
      <c r="YG174" s="4"/>
      <c r="YH174" s="4"/>
      <c r="YI174" s="4"/>
      <c r="YJ174" s="4"/>
      <c r="YK174" s="4"/>
      <c r="YL174" s="4"/>
      <c r="YM174" s="4"/>
      <c r="YN174" s="4"/>
      <c r="YO174" s="4"/>
      <c r="YP174" s="4"/>
      <c r="YQ174" s="4"/>
      <c r="YR174" s="4"/>
      <c r="YS174" s="4"/>
      <c r="YT174" s="4"/>
      <c r="YU174" s="4"/>
      <c r="YV174" s="4"/>
      <c r="YW174" s="4"/>
      <c r="YX174" s="4"/>
      <c r="YY174" s="4"/>
      <c r="YZ174" s="4"/>
      <c r="ZA174" s="4"/>
      <c r="ZB174" s="4"/>
      <c r="ZC174" s="4"/>
      <c r="ZD174" s="4"/>
      <c r="ZE174" s="4"/>
      <c r="ZF174" s="4"/>
      <c r="ZG174" s="4"/>
      <c r="ZH174" s="4"/>
      <c r="ZI174" s="4"/>
      <c r="ZJ174" s="4"/>
      <c r="ZK174" s="4"/>
      <c r="ZL174" s="4"/>
      <c r="ZM174" s="4"/>
      <c r="ZN174" s="4"/>
      <c r="ZO174" s="4"/>
      <c r="ZP174" s="4"/>
      <c r="ZQ174" s="4"/>
      <c r="ZR174" s="4"/>
      <c r="ZS174" s="4"/>
      <c r="ZT174" s="4"/>
      <c r="ZU174" s="4"/>
      <c r="ZV174" s="4"/>
      <c r="ZW174" s="4"/>
      <c r="ZX174" s="4"/>
      <c r="ZY174" s="4"/>
      <c r="ZZ174" s="4"/>
      <c r="AAA174" s="4"/>
      <c r="AAB174" s="4"/>
      <c r="AAC174" s="4"/>
      <c r="AAD174" s="4"/>
      <c r="AAE174" s="4"/>
      <c r="AAF174" s="4"/>
      <c r="AAG174" s="4"/>
      <c r="AAH174" s="4"/>
      <c r="AAI174" s="4"/>
      <c r="AAJ174" s="4"/>
      <c r="AAK174" s="4"/>
      <c r="AAL174" s="4"/>
      <c r="AAM174" s="4"/>
      <c r="AAN174" s="4"/>
      <c r="AAO174" s="4"/>
      <c r="AAP174" s="4"/>
      <c r="AAQ174" s="4"/>
      <c r="AAR174" s="4"/>
      <c r="AAS174" s="4"/>
      <c r="AAT174" s="4"/>
      <c r="AAU174" s="4"/>
      <c r="AAV174" s="4"/>
      <c r="AAW174" s="4"/>
      <c r="AAX174" s="4"/>
      <c r="AAY174" s="4"/>
      <c r="AAZ174" s="4"/>
      <c r="ABA174" s="4"/>
      <c r="ABB174" s="4"/>
      <c r="ABC174" s="4"/>
      <c r="ABD174" s="4"/>
      <c r="ABE174" s="4"/>
      <c r="ABF174" s="4"/>
      <c r="ABG174" s="4"/>
      <c r="ABH174" s="4"/>
      <c r="ABI174" s="4"/>
      <c r="ABJ174" s="4"/>
      <c r="ABK174" s="4"/>
      <c r="ABL174" s="4"/>
      <c r="ABM174" s="4"/>
      <c r="ABN174" s="4"/>
      <c r="ABO174" s="4"/>
      <c r="ABP174" s="4"/>
      <c r="ABQ174" s="4"/>
      <c r="ABR174" s="4"/>
      <c r="ABS174" s="4"/>
      <c r="ABT174" s="4"/>
      <c r="ABU174" s="4"/>
    </row>
    <row r="175" spans="1:749" s="13" customFormat="1" ht="15" customHeight="1" x14ac:dyDescent="0.2">
      <c r="A175" s="20" t="s">
        <v>718</v>
      </c>
      <c r="B175" s="21" t="s">
        <v>661</v>
      </c>
      <c r="C175" s="24" t="s">
        <v>64</v>
      </c>
      <c r="D175" s="21" t="s">
        <v>121</v>
      </c>
      <c r="E175" s="158">
        <f>IF($G$13&gt;0,1,0)</f>
        <v>0</v>
      </c>
      <c r="F175" s="194" t="s">
        <v>524</v>
      </c>
      <c r="G175" s="194">
        <v>15</v>
      </c>
      <c r="H175" s="162">
        <f>_xlfn.CEILING.MATH(G175*E175)</f>
        <v>0</v>
      </c>
      <c r="I175" s="97"/>
      <c r="J175" s="312"/>
      <c r="K175" s="14"/>
      <c r="L175" s="318"/>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c r="GK175" s="4"/>
      <c r="GL175" s="4"/>
      <c r="GM175" s="4"/>
      <c r="GN175" s="4"/>
      <c r="GO175" s="4"/>
      <c r="GP175" s="4"/>
      <c r="GQ175" s="4"/>
      <c r="GR175" s="4"/>
      <c r="GS175" s="4"/>
      <c r="GT175" s="4"/>
      <c r="GU175" s="4"/>
      <c r="GV175" s="4"/>
      <c r="GW175" s="4"/>
      <c r="GX175" s="4"/>
      <c r="GY175" s="4"/>
      <c r="GZ175" s="4"/>
      <c r="HA175" s="4"/>
      <c r="HB175" s="4"/>
      <c r="HC175" s="4"/>
      <c r="HD175" s="4"/>
      <c r="HE175" s="4"/>
      <c r="HF175" s="4"/>
      <c r="HG175" s="4"/>
      <c r="HH175" s="4"/>
      <c r="HI175" s="4"/>
      <c r="HJ175" s="4"/>
      <c r="HK175" s="4"/>
      <c r="HL175" s="4"/>
      <c r="HM175" s="4"/>
      <c r="HN175" s="4"/>
      <c r="HO175" s="4"/>
      <c r="HP175" s="4"/>
      <c r="HQ175" s="4"/>
      <c r="HR175" s="4"/>
      <c r="HS175" s="4"/>
      <c r="HT175" s="4"/>
      <c r="HU175" s="4"/>
      <c r="HV175" s="4"/>
      <c r="HW175" s="4"/>
      <c r="HX175" s="4"/>
      <c r="HY175" s="4"/>
      <c r="HZ175" s="4"/>
      <c r="IA175" s="4"/>
      <c r="IB175" s="4"/>
      <c r="IC175" s="4"/>
      <c r="ID175" s="4"/>
      <c r="IE175" s="4"/>
      <c r="IF175" s="4"/>
      <c r="IG175" s="4"/>
      <c r="IH175" s="4"/>
      <c r="II175" s="4"/>
      <c r="IJ175" s="4"/>
      <c r="IK175" s="4"/>
      <c r="IL175" s="4"/>
      <c r="IM175" s="4"/>
      <c r="IN175" s="4"/>
      <c r="IO175" s="4"/>
      <c r="IP175" s="4"/>
      <c r="IQ175" s="4"/>
      <c r="IR175" s="4"/>
      <c r="IS175" s="4"/>
      <c r="IT175" s="4"/>
      <c r="IU175" s="4"/>
      <c r="IV175" s="4"/>
      <c r="IW175" s="4"/>
      <c r="IX175" s="4"/>
      <c r="IY175" s="4"/>
      <c r="IZ175" s="4"/>
      <c r="JA175" s="4"/>
      <c r="JB175" s="4"/>
      <c r="JC175" s="4"/>
      <c r="JD175" s="4"/>
      <c r="JE175" s="4"/>
      <c r="JF175" s="4"/>
      <c r="JG175" s="4"/>
      <c r="JH175" s="4"/>
      <c r="JI175" s="4"/>
      <c r="JJ175" s="4"/>
      <c r="JK175" s="4"/>
      <c r="JL175" s="4"/>
      <c r="JM175" s="4"/>
      <c r="JN175" s="4"/>
      <c r="JO175" s="4"/>
      <c r="JP175" s="4"/>
      <c r="JQ175" s="4"/>
      <c r="JR175" s="4"/>
      <c r="JS175" s="4"/>
      <c r="JT175" s="4"/>
      <c r="JU175" s="4"/>
      <c r="JV175" s="4"/>
      <c r="JW175" s="4"/>
      <c r="JX175" s="4"/>
      <c r="JY175" s="4"/>
      <c r="JZ175" s="4"/>
      <c r="KA175" s="4"/>
      <c r="KB175" s="4"/>
      <c r="KC175" s="4"/>
      <c r="KD175" s="4"/>
      <c r="KE175" s="4"/>
      <c r="KF175" s="4"/>
      <c r="KG175" s="4"/>
      <c r="KH175" s="4"/>
      <c r="KI175" s="4"/>
      <c r="KJ175" s="4"/>
      <c r="KK175" s="4"/>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c r="LT175" s="4"/>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c r="OH175" s="4"/>
      <c r="OI175" s="4"/>
      <c r="OJ175" s="4"/>
      <c r="OK175" s="4"/>
      <c r="OL175" s="4"/>
      <c r="OM175" s="4"/>
      <c r="ON175" s="4"/>
      <c r="OO175" s="4"/>
      <c r="OP175" s="4"/>
      <c r="OQ175" s="4"/>
      <c r="OR175" s="4"/>
      <c r="OS175" s="4"/>
      <c r="OT175" s="4"/>
      <c r="OU175" s="4"/>
      <c r="OV175" s="4"/>
      <c r="OW175" s="4"/>
      <c r="OX175" s="4"/>
      <c r="OY175" s="4"/>
      <c r="OZ175" s="4"/>
      <c r="PA175" s="4"/>
      <c r="PB175" s="4"/>
      <c r="PC175" s="4"/>
      <c r="PD175" s="4"/>
      <c r="PE175" s="4"/>
      <c r="PF175" s="4"/>
      <c r="PG175" s="4"/>
      <c r="PH175" s="4"/>
      <c r="PI175" s="4"/>
      <c r="PJ175" s="4"/>
      <c r="PK175" s="4"/>
      <c r="PL175" s="4"/>
      <c r="PM175" s="4"/>
      <c r="PN175" s="4"/>
      <c r="PO175" s="4"/>
      <c r="PP175" s="4"/>
      <c r="PQ175" s="4"/>
      <c r="PR175" s="4"/>
      <c r="PS175" s="4"/>
      <c r="PT175" s="4"/>
      <c r="PU175" s="4"/>
      <c r="PV175" s="4"/>
      <c r="PW175" s="4"/>
      <c r="PX175" s="4"/>
      <c r="PY175" s="4"/>
      <c r="PZ175" s="4"/>
      <c r="QA175" s="4"/>
      <c r="QB175" s="4"/>
      <c r="QC175" s="4"/>
      <c r="QD175" s="4"/>
      <c r="QE175" s="4"/>
      <c r="QF175" s="4"/>
      <c r="QG175" s="4"/>
      <c r="QH175" s="4"/>
      <c r="QI175" s="4"/>
      <c r="QJ175" s="4"/>
      <c r="QK175" s="4"/>
      <c r="QL175" s="4"/>
      <c r="QM175" s="4"/>
      <c r="QN175" s="4"/>
      <c r="QO175" s="4"/>
      <c r="QP175" s="4"/>
      <c r="QQ175" s="4"/>
      <c r="QR175" s="4"/>
      <c r="QS175" s="4"/>
      <c r="QT175" s="4"/>
      <c r="QU175" s="4"/>
      <c r="QV175" s="4"/>
      <c r="QW175" s="4"/>
      <c r="QX175" s="4"/>
      <c r="QY175" s="4"/>
      <c r="QZ175" s="4"/>
      <c r="RA175" s="4"/>
      <c r="RB175" s="4"/>
      <c r="RC175" s="4"/>
      <c r="RD175" s="4"/>
      <c r="RE175" s="4"/>
      <c r="RF175" s="4"/>
      <c r="RG175" s="4"/>
      <c r="RH175" s="4"/>
      <c r="RI175" s="4"/>
      <c r="RJ175" s="4"/>
      <c r="RK175" s="4"/>
      <c r="RL175" s="4"/>
      <c r="RM175" s="4"/>
      <c r="RN175" s="4"/>
      <c r="RO175" s="4"/>
      <c r="RP175" s="4"/>
      <c r="RQ175" s="4"/>
      <c r="RR175" s="4"/>
      <c r="RS175" s="4"/>
      <c r="RT175" s="4"/>
      <c r="RU175" s="4"/>
      <c r="RV175" s="4"/>
      <c r="RW175" s="4"/>
      <c r="RX175" s="4"/>
      <c r="RY175" s="4"/>
      <c r="RZ175" s="4"/>
      <c r="SA175" s="4"/>
      <c r="SB175" s="4"/>
      <c r="SC175" s="4"/>
      <c r="SD175" s="4"/>
      <c r="SE175" s="4"/>
      <c r="SF175" s="4"/>
      <c r="SG175" s="4"/>
      <c r="SH175" s="4"/>
      <c r="SI175" s="4"/>
      <c r="SJ175" s="4"/>
      <c r="SK175" s="4"/>
      <c r="SL175" s="4"/>
      <c r="SM175" s="4"/>
      <c r="SN175" s="4"/>
      <c r="SO175" s="4"/>
      <c r="SP175" s="4"/>
      <c r="SQ175" s="4"/>
      <c r="SR175" s="4"/>
      <c r="SS175" s="4"/>
      <c r="ST175" s="4"/>
      <c r="SU175" s="4"/>
      <c r="SV175" s="4"/>
      <c r="SW175" s="4"/>
      <c r="SX175" s="4"/>
      <c r="SY175" s="4"/>
      <c r="SZ175" s="4"/>
      <c r="TA175" s="4"/>
      <c r="TB175" s="4"/>
      <c r="TC175" s="4"/>
      <c r="TD175" s="4"/>
      <c r="TE175" s="4"/>
      <c r="TF175" s="4"/>
      <c r="TG175" s="4"/>
      <c r="TH175" s="4"/>
      <c r="TI175" s="4"/>
      <c r="TJ175" s="4"/>
      <c r="TK175" s="4"/>
      <c r="TL175" s="4"/>
      <c r="TM175" s="4"/>
      <c r="TN175" s="4"/>
      <c r="TO175" s="4"/>
      <c r="TP175" s="4"/>
      <c r="TQ175" s="4"/>
      <c r="TR175" s="4"/>
      <c r="TS175" s="4"/>
      <c r="TT175" s="4"/>
      <c r="TU175" s="4"/>
      <c r="TV175" s="4"/>
      <c r="TW175" s="4"/>
      <c r="TX175" s="4"/>
      <c r="TY175" s="4"/>
      <c r="TZ175" s="4"/>
      <c r="UA175" s="4"/>
      <c r="UB175" s="4"/>
      <c r="UC175" s="4"/>
      <c r="UD175" s="4"/>
      <c r="UE175" s="4"/>
      <c r="UF175" s="4"/>
      <c r="UG175" s="4"/>
      <c r="UH175" s="4"/>
      <c r="UI175" s="4"/>
      <c r="UJ175" s="4"/>
      <c r="UK175" s="4"/>
      <c r="UL175" s="4"/>
      <c r="UM175" s="4"/>
      <c r="UN175" s="4"/>
      <c r="UO175" s="4"/>
      <c r="UP175" s="4"/>
      <c r="UQ175" s="4"/>
      <c r="UR175" s="4"/>
      <c r="US175" s="4"/>
      <c r="UT175" s="4"/>
      <c r="UU175" s="4"/>
      <c r="UV175" s="4"/>
      <c r="UW175" s="4"/>
      <c r="UX175" s="4"/>
      <c r="UY175" s="4"/>
      <c r="UZ175" s="4"/>
      <c r="VA175" s="4"/>
      <c r="VB175" s="4"/>
      <c r="VC175" s="4"/>
      <c r="VD175" s="4"/>
      <c r="VE175" s="4"/>
      <c r="VF175" s="4"/>
      <c r="VG175" s="4"/>
      <c r="VH175" s="4"/>
      <c r="VI175" s="4"/>
      <c r="VJ175" s="4"/>
      <c r="VK175" s="4"/>
      <c r="VL175" s="4"/>
      <c r="VM175" s="4"/>
      <c r="VN175" s="4"/>
      <c r="VO175" s="4"/>
      <c r="VP175" s="4"/>
      <c r="VQ175" s="4"/>
      <c r="VR175" s="4"/>
      <c r="VS175" s="4"/>
      <c r="VT175" s="4"/>
      <c r="VU175" s="4"/>
      <c r="VV175" s="4"/>
      <c r="VW175" s="4"/>
      <c r="VX175" s="4"/>
      <c r="VY175" s="4"/>
      <c r="VZ175" s="4"/>
      <c r="WA175" s="4"/>
      <c r="WB175" s="4"/>
      <c r="WC175" s="4"/>
      <c r="WD175" s="4"/>
      <c r="WE175" s="4"/>
      <c r="WF175" s="4"/>
      <c r="WG175" s="4"/>
      <c r="WH175" s="4"/>
      <c r="WI175" s="4"/>
      <c r="WJ175" s="4"/>
      <c r="WK175" s="4"/>
      <c r="WL175" s="4"/>
      <c r="WM175" s="4"/>
      <c r="WN175" s="4"/>
      <c r="WO175" s="4"/>
      <c r="WP175" s="4"/>
      <c r="WQ175" s="4"/>
      <c r="WR175" s="4"/>
      <c r="WS175" s="4"/>
      <c r="WT175" s="4"/>
      <c r="WU175" s="4"/>
      <c r="WV175" s="4"/>
      <c r="WW175" s="4"/>
      <c r="WX175" s="4"/>
      <c r="WY175" s="4"/>
      <c r="WZ175" s="4"/>
      <c r="XA175" s="4"/>
      <c r="XB175" s="4"/>
      <c r="XC175" s="4"/>
      <c r="XD175" s="4"/>
      <c r="XE175" s="4"/>
      <c r="XF175" s="4"/>
      <c r="XG175" s="4"/>
      <c r="XH175" s="4"/>
      <c r="XI175" s="4"/>
      <c r="XJ175" s="4"/>
      <c r="XK175" s="4"/>
      <c r="XL175" s="4"/>
      <c r="XM175" s="4"/>
      <c r="XN175" s="4"/>
      <c r="XO175" s="4"/>
      <c r="XP175" s="4"/>
      <c r="XQ175" s="4"/>
      <c r="XR175" s="4"/>
      <c r="XS175" s="4"/>
      <c r="XT175" s="4"/>
      <c r="XU175" s="4"/>
      <c r="XV175" s="4"/>
      <c r="XW175" s="4"/>
      <c r="XX175" s="4"/>
      <c r="XY175" s="4"/>
      <c r="XZ175" s="4"/>
      <c r="YA175" s="4"/>
      <c r="YB175" s="4"/>
      <c r="YC175" s="4"/>
      <c r="YD175" s="4"/>
      <c r="YE175" s="4"/>
      <c r="YF175" s="4"/>
      <c r="YG175" s="4"/>
      <c r="YH175" s="4"/>
      <c r="YI175" s="4"/>
      <c r="YJ175" s="4"/>
      <c r="YK175" s="4"/>
      <c r="YL175" s="4"/>
      <c r="YM175" s="4"/>
      <c r="YN175" s="4"/>
      <c r="YO175" s="4"/>
      <c r="YP175" s="4"/>
      <c r="YQ175" s="4"/>
      <c r="YR175" s="4"/>
      <c r="YS175" s="4"/>
      <c r="YT175" s="4"/>
      <c r="YU175" s="4"/>
      <c r="YV175" s="4"/>
      <c r="YW175" s="4"/>
      <c r="YX175" s="4"/>
      <c r="YY175" s="4"/>
      <c r="YZ175" s="4"/>
      <c r="ZA175" s="4"/>
      <c r="ZB175" s="4"/>
      <c r="ZC175" s="4"/>
      <c r="ZD175" s="4"/>
      <c r="ZE175" s="4"/>
      <c r="ZF175" s="4"/>
      <c r="ZG175" s="4"/>
      <c r="ZH175" s="4"/>
      <c r="ZI175" s="4"/>
      <c r="ZJ175" s="4"/>
      <c r="ZK175" s="4"/>
      <c r="ZL175" s="4"/>
      <c r="ZM175" s="4"/>
      <c r="ZN175" s="4"/>
      <c r="ZO175" s="4"/>
      <c r="ZP175" s="4"/>
      <c r="ZQ175" s="4"/>
      <c r="ZR175" s="4"/>
      <c r="ZS175" s="4"/>
      <c r="ZT175" s="4"/>
      <c r="ZU175" s="4"/>
      <c r="ZV175" s="4"/>
      <c r="ZW175" s="4"/>
      <c r="ZX175" s="4"/>
      <c r="ZY175" s="4"/>
      <c r="ZZ175" s="4"/>
      <c r="AAA175" s="4"/>
      <c r="AAB175" s="4"/>
      <c r="AAC175" s="4"/>
      <c r="AAD175" s="4"/>
      <c r="AAE175" s="4"/>
      <c r="AAF175" s="4"/>
      <c r="AAG175" s="4"/>
      <c r="AAH175" s="4"/>
      <c r="AAI175" s="4"/>
      <c r="AAJ175" s="4"/>
      <c r="AAK175" s="4"/>
      <c r="AAL175" s="4"/>
      <c r="AAM175" s="4"/>
      <c r="AAN175" s="4"/>
      <c r="AAO175" s="4"/>
      <c r="AAP175" s="4"/>
      <c r="AAQ175" s="4"/>
      <c r="AAR175" s="4"/>
      <c r="AAS175" s="4"/>
      <c r="AAT175" s="4"/>
      <c r="AAU175" s="4"/>
      <c r="AAV175" s="4"/>
      <c r="AAW175" s="4"/>
      <c r="AAX175" s="4"/>
      <c r="AAY175" s="4"/>
      <c r="AAZ175" s="4"/>
      <c r="ABA175" s="4"/>
      <c r="ABB175" s="4"/>
      <c r="ABC175" s="4"/>
      <c r="ABD175" s="4"/>
      <c r="ABE175" s="4"/>
      <c r="ABF175" s="4"/>
      <c r="ABG175" s="4"/>
      <c r="ABH175" s="4"/>
      <c r="ABI175" s="4"/>
      <c r="ABJ175" s="4"/>
      <c r="ABK175" s="4"/>
      <c r="ABL175" s="4"/>
      <c r="ABM175" s="4"/>
      <c r="ABN175" s="4"/>
      <c r="ABO175" s="4"/>
      <c r="ABP175" s="4"/>
      <c r="ABQ175" s="4"/>
      <c r="ABR175" s="4"/>
      <c r="ABS175" s="4"/>
      <c r="ABT175" s="4"/>
      <c r="ABU175" s="4"/>
    </row>
    <row r="176" spans="1:749" s="13" customFormat="1" ht="15" customHeight="1" x14ac:dyDescent="0.2">
      <c r="A176" s="20" t="s">
        <v>719</v>
      </c>
      <c r="B176" s="21" t="s">
        <v>77</v>
      </c>
      <c r="C176" s="24" t="s">
        <v>64</v>
      </c>
      <c r="D176" s="21" t="s">
        <v>121</v>
      </c>
      <c r="E176" s="158">
        <f>IF($G13&gt;0,1,0)</f>
        <v>0</v>
      </c>
      <c r="F176" s="194" t="s">
        <v>524</v>
      </c>
      <c r="G176" s="194">
        <v>5</v>
      </c>
      <c r="H176" s="162">
        <f>_xlfn.CEILING.MATH(G176*E176)</f>
        <v>0</v>
      </c>
      <c r="I176" s="97"/>
      <c r="J176" s="312"/>
      <c r="K176" s="14"/>
      <c r="L176" s="318"/>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c r="JF176" s="4"/>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c r="OH176" s="4"/>
      <c r="OI176" s="4"/>
      <c r="OJ176" s="4"/>
      <c r="OK176" s="4"/>
      <c r="OL176" s="4"/>
      <c r="OM176" s="4"/>
      <c r="ON176" s="4"/>
      <c r="OO176" s="4"/>
      <c r="OP176" s="4"/>
      <c r="OQ176" s="4"/>
      <c r="OR176" s="4"/>
      <c r="OS176" s="4"/>
      <c r="OT176" s="4"/>
      <c r="OU176" s="4"/>
      <c r="OV176" s="4"/>
      <c r="OW176" s="4"/>
      <c r="OX176" s="4"/>
      <c r="OY176" s="4"/>
      <c r="OZ176" s="4"/>
      <c r="PA176" s="4"/>
      <c r="PB176" s="4"/>
      <c r="PC176" s="4"/>
      <c r="PD176" s="4"/>
      <c r="PE176" s="4"/>
      <c r="PF176" s="4"/>
      <c r="PG176" s="4"/>
      <c r="PH176" s="4"/>
      <c r="PI176" s="4"/>
      <c r="PJ176" s="4"/>
      <c r="PK176" s="4"/>
      <c r="PL176" s="4"/>
      <c r="PM176" s="4"/>
      <c r="PN176" s="4"/>
      <c r="PO176" s="4"/>
      <c r="PP176" s="4"/>
      <c r="PQ176" s="4"/>
      <c r="PR176" s="4"/>
      <c r="PS176" s="4"/>
      <c r="PT176" s="4"/>
      <c r="PU176" s="4"/>
      <c r="PV176" s="4"/>
      <c r="PW176" s="4"/>
      <c r="PX176" s="4"/>
      <c r="PY176" s="4"/>
      <c r="PZ176" s="4"/>
      <c r="QA176" s="4"/>
      <c r="QB176" s="4"/>
      <c r="QC176" s="4"/>
      <c r="QD176" s="4"/>
      <c r="QE176" s="4"/>
      <c r="QF176" s="4"/>
      <c r="QG176" s="4"/>
      <c r="QH176" s="4"/>
      <c r="QI176" s="4"/>
      <c r="QJ176" s="4"/>
      <c r="QK176" s="4"/>
      <c r="QL176" s="4"/>
      <c r="QM176" s="4"/>
      <c r="QN176" s="4"/>
      <c r="QO176" s="4"/>
      <c r="QP176" s="4"/>
      <c r="QQ176" s="4"/>
      <c r="QR176" s="4"/>
      <c r="QS176" s="4"/>
      <c r="QT176" s="4"/>
      <c r="QU176" s="4"/>
      <c r="QV176" s="4"/>
      <c r="QW176" s="4"/>
      <c r="QX176" s="4"/>
      <c r="QY176" s="4"/>
      <c r="QZ176" s="4"/>
      <c r="RA176" s="4"/>
      <c r="RB176" s="4"/>
      <c r="RC176" s="4"/>
      <c r="RD176" s="4"/>
      <c r="RE176" s="4"/>
      <c r="RF176" s="4"/>
      <c r="RG176" s="4"/>
      <c r="RH176" s="4"/>
      <c r="RI176" s="4"/>
      <c r="RJ176" s="4"/>
      <c r="RK176" s="4"/>
      <c r="RL176" s="4"/>
      <c r="RM176" s="4"/>
      <c r="RN176" s="4"/>
      <c r="RO176" s="4"/>
      <c r="RP176" s="4"/>
      <c r="RQ176" s="4"/>
      <c r="RR176" s="4"/>
      <c r="RS176" s="4"/>
      <c r="RT176" s="4"/>
      <c r="RU176" s="4"/>
      <c r="RV176" s="4"/>
      <c r="RW176" s="4"/>
      <c r="RX176" s="4"/>
      <c r="RY176" s="4"/>
      <c r="RZ176" s="4"/>
      <c r="SA176" s="4"/>
      <c r="SB176" s="4"/>
      <c r="SC176" s="4"/>
      <c r="SD176" s="4"/>
      <c r="SE176" s="4"/>
      <c r="SF176" s="4"/>
      <c r="SG176" s="4"/>
      <c r="SH176" s="4"/>
      <c r="SI176" s="4"/>
      <c r="SJ176" s="4"/>
      <c r="SK176" s="4"/>
      <c r="SL176" s="4"/>
      <c r="SM176" s="4"/>
      <c r="SN176" s="4"/>
      <c r="SO176" s="4"/>
      <c r="SP176" s="4"/>
      <c r="SQ176" s="4"/>
      <c r="SR176" s="4"/>
      <c r="SS176" s="4"/>
      <c r="ST176" s="4"/>
      <c r="SU176" s="4"/>
      <c r="SV176" s="4"/>
      <c r="SW176" s="4"/>
      <c r="SX176" s="4"/>
      <c r="SY176" s="4"/>
      <c r="SZ176" s="4"/>
      <c r="TA176" s="4"/>
      <c r="TB176" s="4"/>
      <c r="TC176" s="4"/>
      <c r="TD176" s="4"/>
      <c r="TE176" s="4"/>
      <c r="TF176" s="4"/>
      <c r="TG176" s="4"/>
      <c r="TH176" s="4"/>
      <c r="TI176" s="4"/>
      <c r="TJ176" s="4"/>
      <c r="TK176" s="4"/>
      <c r="TL176" s="4"/>
      <c r="TM176" s="4"/>
      <c r="TN176" s="4"/>
      <c r="TO176" s="4"/>
      <c r="TP176" s="4"/>
      <c r="TQ176" s="4"/>
      <c r="TR176" s="4"/>
      <c r="TS176" s="4"/>
      <c r="TT176" s="4"/>
      <c r="TU176" s="4"/>
      <c r="TV176" s="4"/>
      <c r="TW176" s="4"/>
      <c r="TX176" s="4"/>
      <c r="TY176" s="4"/>
      <c r="TZ176" s="4"/>
      <c r="UA176" s="4"/>
      <c r="UB176" s="4"/>
      <c r="UC176" s="4"/>
      <c r="UD176" s="4"/>
      <c r="UE176" s="4"/>
      <c r="UF176" s="4"/>
      <c r="UG176" s="4"/>
      <c r="UH176" s="4"/>
      <c r="UI176" s="4"/>
      <c r="UJ176" s="4"/>
      <c r="UK176" s="4"/>
      <c r="UL176" s="4"/>
      <c r="UM176" s="4"/>
      <c r="UN176" s="4"/>
      <c r="UO176" s="4"/>
      <c r="UP176" s="4"/>
      <c r="UQ176" s="4"/>
      <c r="UR176" s="4"/>
      <c r="US176" s="4"/>
      <c r="UT176" s="4"/>
      <c r="UU176" s="4"/>
      <c r="UV176" s="4"/>
      <c r="UW176" s="4"/>
      <c r="UX176" s="4"/>
      <c r="UY176" s="4"/>
      <c r="UZ176" s="4"/>
      <c r="VA176" s="4"/>
      <c r="VB176" s="4"/>
      <c r="VC176" s="4"/>
      <c r="VD176" s="4"/>
      <c r="VE176" s="4"/>
      <c r="VF176" s="4"/>
      <c r="VG176" s="4"/>
      <c r="VH176" s="4"/>
      <c r="VI176" s="4"/>
      <c r="VJ176" s="4"/>
      <c r="VK176" s="4"/>
      <c r="VL176" s="4"/>
      <c r="VM176" s="4"/>
      <c r="VN176" s="4"/>
      <c r="VO176" s="4"/>
      <c r="VP176" s="4"/>
      <c r="VQ176" s="4"/>
      <c r="VR176" s="4"/>
      <c r="VS176" s="4"/>
      <c r="VT176" s="4"/>
      <c r="VU176" s="4"/>
      <c r="VV176" s="4"/>
      <c r="VW176" s="4"/>
      <c r="VX176" s="4"/>
      <c r="VY176" s="4"/>
      <c r="VZ176" s="4"/>
      <c r="WA176" s="4"/>
      <c r="WB176" s="4"/>
      <c r="WC176" s="4"/>
      <c r="WD176" s="4"/>
      <c r="WE176" s="4"/>
      <c r="WF176" s="4"/>
      <c r="WG176" s="4"/>
      <c r="WH176" s="4"/>
      <c r="WI176" s="4"/>
      <c r="WJ176" s="4"/>
      <c r="WK176" s="4"/>
      <c r="WL176" s="4"/>
      <c r="WM176" s="4"/>
      <c r="WN176" s="4"/>
      <c r="WO176" s="4"/>
      <c r="WP176" s="4"/>
      <c r="WQ176" s="4"/>
      <c r="WR176" s="4"/>
      <c r="WS176" s="4"/>
      <c r="WT176" s="4"/>
      <c r="WU176" s="4"/>
      <c r="WV176" s="4"/>
      <c r="WW176" s="4"/>
      <c r="WX176" s="4"/>
      <c r="WY176" s="4"/>
      <c r="WZ176" s="4"/>
      <c r="XA176" s="4"/>
      <c r="XB176" s="4"/>
      <c r="XC176" s="4"/>
      <c r="XD176" s="4"/>
      <c r="XE176" s="4"/>
      <c r="XF176" s="4"/>
      <c r="XG176" s="4"/>
      <c r="XH176" s="4"/>
      <c r="XI176" s="4"/>
      <c r="XJ176" s="4"/>
      <c r="XK176" s="4"/>
      <c r="XL176" s="4"/>
      <c r="XM176" s="4"/>
      <c r="XN176" s="4"/>
      <c r="XO176" s="4"/>
      <c r="XP176" s="4"/>
      <c r="XQ176" s="4"/>
      <c r="XR176" s="4"/>
      <c r="XS176" s="4"/>
      <c r="XT176" s="4"/>
      <c r="XU176" s="4"/>
      <c r="XV176" s="4"/>
      <c r="XW176" s="4"/>
      <c r="XX176" s="4"/>
      <c r="XY176" s="4"/>
      <c r="XZ176" s="4"/>
      <c r="YA176" s="4"/>
      <c r="YB176" s="4"/>
      <c r="YC176" s="4"/>
      <c r="YD176" s="4"/>
      <c r="YE176" s="4"/>
      <c r="YF176" s="4"/>
      <c r="YG176" s="4"/>
      <c r="YH176" s="4"/>
      <c r="YI176" s="4"/>
      <c r="YJ176" s="4"/>
      <c r="YK176" s="4"/>
      <c r="YL176" s="4"/>
      <c r="YM176" s="4"/>
      <c r="YN176" s="4"/>
      <c r="YO176" s="4"/>
      <c r="YP176" s="4"/>
      <c r="YQ176" s="4"/>
      <c r="YR176" s="4"/>
      <c r="YS176" s="4"/>
      <c r="YT176" s="4"/>
      <c r="YU176" s="4"/>
      <c r="YV176" s="4"/>
      <c r="YW176" s="4"/>
      <c r="YX176" s="4"/>
      <c r="YY176" s="4"/>
      <c r="YZ176" s="4"/>
      <c r="ZA176" s="4"/>
      <c r="ZB176" s="4"/>
      <c r="ZC176" s="4"/>
      <c r="ZD176" s="4"/>
      <c r="ZE176" s="4"/>
      <c r="ZF176" s="4"/>
      <c r="ZG176" s="4"/>
      <c r="ZH176" s="4"/>
      <c r="ZI176" s="4"/>
      <c r="ZJ176" s="4"/>
      <c r="ZK176" s="4"/>
      <c r="ZL176" s="4"/>
      <c r="ZM176" s="4"/>
      <c r="ZN176" s="4"/>
      <c r="ZO176" s="4"/>
      <c r="ZP176" s="4"/>
      <c r="ZQ176" s="4"/>
      <c r="ZR176" s="4"/>
      <c r="ZS176" s="4"/>
      <c r="ZT176" s="4"/>
      <c r="ZU176" s="4"/>
      <c r="ZV176" s="4"/>
      <c r="ZW176" s="4"/>
      <c r="ZX176" s="4"/>
      <c r="ZY176" s="4"/>
      <c r="ZZ176" s="4"/>
      <c r="AAA176" s="4"/>
      <c r="AAB176" s="4"/>
      <c r="AAC176" s="4"/>
      <c r="AAD176" s="4"/>
      <c r="AAE176" s="4"/>
      <c r="AAF176" s="4"/>
      <c r="AAG176" s="4"/>
      <c r="AAH176" s="4"/>
      <c r="AAI176" s="4"/>
      <c r="AAJ176" s="4"/>
      <c r="AAK176" s="4"/>
      <c r="AAL176" s="4"/>
      <c r="AAM176" s="4"/>
      <c r="AAN176" s="4"/>
      <c r="AAO176" s="4"/>
      <c r="AAP176" s="4"/>
      <c r="AAQ176" s="4"/>
      <c r="AAR176" s="4"/>
      <c r="AAS176" s="4"/>
      <c r="AAT176" s="4"/>
      <c r="AAU176" s="4"/>
      <c r="AAV176" s="4"/>
      <c r="AAW176" s="4"/>
      <c r="AAX176" s="4"/>
      <c r="AAY176" s="4"/>
      <c r="AAZ176" s="4"/>
      <c r="ABA176" s="4"/>
      <c r="ABB176" s="4"/>
      <c r="ABC176" s="4"/>
      <c r="ABD176" s="4"/>
      <c r="ABE176" s="4"/>
      <c r="ABF176" s="4"/>
      <c r="ABG176" s="4"/>
      <c r="ABH176" s="4"/>
      <c r="ABI176" s="4"/>
      <c r="ABJ176" s="4"/>
      <c r="ABK176" s="4"/>
      <c r="ABL176" s="4"/>
      <c r="ABM176" s="4"/>
      <c r="ABN176" s="4"/>
      <c r="ABO176" s="4"/>
      <c r="ABP176" s="4"/>
      <c r="ABQ176" s="4"/>
      <c r="ABR176" s="4"/>
      <c r="ABS176" s="4"/>
      <c r="ABT176" s="4"/>
      <c r="ABU176" s="4"/>
    </row>
    <row r="177" spans="1:749" s="13" customFormat="1" ht="15" customHeight="1" collapsed="1" x14ac:dyDescent="0.2">
      <c r="A177" s="4"/>
      <c r="B177" s="4"/>
      <c r="C177" s="4"/>
      <c r="D177" s="4"/>
      <c r="E177" s="161"/>
      <c r="F177" s="189"/>
      <c r="G177" s="189"/>
      <c r="H177" s="173"/>
      <c r="I177" s="225"/>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c r="JF177" s="4"/>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c r="OH177" s="4"/>
      <c r="OI177" s="4"/>
      <c r="OJ177" s="4"/>
      <c r="OK177" s="4"/>
      <c r="OL177" s="4"/>
      <c r="OM177" s="4"/>
      <c r="ON177" s="4"/>
      <c r="OO177" s="4"/>
      <c r="OP177" s="4"/>
      <c r="OQ177" s="4"/>
      <c r="OR177" s="4"/>
      <c r="OS177" s="4"/>
      <c r="OT177" s="4"/>
      <c r="OU177" s="4"/>
      <c r="OV177" s="4"/>
      <c r="OW177" s="4"/>
      <c r="OX177" s="4"/>
      <c r="OY177" s="4"/>
      <c r="OZ177" s="4"/>
      <c r="PA177" s="4"/>
      <c r="PB177" s="4"/>
      <c r="PC177" s="4"/>
      <c r="PD177" s="4"/>
      <c r="PE177" s="4"/>
      <c r="PF177" s="4"/>
      <c r="PG177" s="4"/>
      <c r="PH177" s="4"/>
      <c r="PI177" s="4"/>
      <c r="PJ177" s="4"/>
      <c r="PK177" s="4"/>
      <c r="PL177" s="4"/>
      <c r="PM177" s="4"/>
      <c r="PN177" s="4"/>
      <c r="PO177" s="4"/>
      <c r="PP177" s="4"/>
      <c r="PQ177" s="4"/>
      <c r="PR177" s="4"/>
      <c r="PS177" s="4"/>
      <c r="PT177" s="4"/>
      <c r="PU177" s="4"/>
      <c r="PV177" s="4"/>
      <c r="PW177" s="4"/>
      <c r="PX177" s="4"/>
      <c r="PY177" s="4"/>
      <c r="PZ177" s="4"/>
      <c r="QA177" s="4"/>
      <c r="QB177" s="4"/>
      <c r="QC177" s="4"/>
      <c r="QD177" s="4"/>
      <c r="QE177" s="4"/>
      <c r="QF177" s="4"/>
      <c r="QG177" s="4"/>
      <c r="QH177" s="4"/>
      <c r="QI177" s="4"/>
      <c r="QJ177" s="4"/>
      <c r="QK177" s="4"/>
      <c r="QL177" s="4"/>
      <c r="QM177" s="4"/>
      <c r="QN177" s="4"/>
      <c r="QO177" s="4"/>
      <c r="QP177" s="4"/>
      <c r="QQ177" s="4"/>
      <c r="QR177" s="4"/>
      <c r="QS177" s="4"/>
      <c r="QT177" s="4"/>
      <c r="QU177" s="4"/>
      <c r="QV177" s="4"/>
      <c r="QW177" s="4"/>
      <c r="QX177" s="4"/>
      <c r="QY177" s="4"/>
      <c r="QZ177" s="4"/>
      <c r="RA177" s="4"/>
      <c r="RB177" s="4"/>
      <c r="RC177" s="4"/>
      <c r="RD177" s="4"/>
      <c r="RE177" s="4"/>
      <c r="RF177" s="4"/>
      <c r="RG177" s="4"/>
      <c r="RH177" s="4"/>
      <c r="RI177" s="4"/>
      <c r="RJ177" s="4"/>
      <c r="RK177" s="4"/>
      <c r="RL177" s="4"/>
      <c r="RM177" s="4"/>
      <c r="RN177" s="4"/>
      <c r="RO177" s="4"/>
      <c r="RP177" s="4"/>
      <c r="RQ177" s="4"/>
      <c r="RR177" s="4"/>
      <c r="RS177" s="4"/>
      <c r="RT177" s="4"/>
      <c r="RU177" s="4"/>
      <c r="RV177" s="4"/>
      <c r="RW177" s="4"/>
      <c r="RX177" s="4"/>
      <c r="RY177" s="4"/>
      <c r="RZ177" s="4"/>
      <c r="SA177" s="4"/>
      <c r="SB177" s="4"/>
      <c r="SC177" s="4"/>
      <c r="SD177" s="4"/>
      <c r="SE177" s="4"/>
      <c r="SF177" s="4"/>
      <c r="SG177" s="4"/>
      <c r="SH177" s="4"/>
      <c r="SI177" s="4"/>
      <c r="SJ177" s="4"/>
      <c r="SK177" s="4"/>
      <c r="SL177" s="4"/>
      <c r="SM177" s="4"/>
      <c r="SN177" s="4"/>
      <c r="SO177" s="4"/>
      <c r="SP177" s="4"/>
      <c r="SQ177" s="4"/>
      <c r="SR177" s="4"/>
      <c r="SS177" s="4"/>
      <c r="ST177" s="4"/>
      <c r="SU177" s="4"/>
      <c r="SV177" s="4"/>
      <c r="SW177" s="4"/>
      <c r="SX177" s="4"/>
      <c r="SY177" s="4"/>
      <c r="SZ177" s="4"/>
      <c r="TA177" s="4"/>
      <c r="TB177" s="4"/>
      <c r="TC177" s="4"/>
      <c r="TD177" s="4"/>
      <c r="TE177" s="4"/>
      <c r="TF177" s="4"/>
      <c r="TG177" s="4"/>
      <c r="TH177" s="4"/>
      <c r="TI177" s="4"/>
      <c r="TJ177" s="4"/>
      <c r="TK177" s="4"/>
      <c r="TL177" s="4"/>
      <c r="TM177" s="4"/>
      <c r="TN177" s="4"/>
      <c r="TO177" s="4"/>
      <c r="TP177" s="4"/>
      <c r="TQ177" s="4"/>
      <c r="TR177" s="4"/>
      <c r="TS177" s="4"/>
      <c r="TT177" s="4"/>
      <c r="TU177" s="4"/>
      <c r="TV177" s="4"/>
      <c r="TW177" s="4"/>
      <c r="TX177" s="4"/>
      <c r="TY177" s="4"/>
      <c r="TZ177" s="4"/>
      <c r="UA177" s="4"/>
      <c r="UB177" s="4"/>
      <c r="UC177" s="4"/>
      <c r="UD177" s="4"/>
      <c r="UE177" s="4"/>
      <c r="UF177" s="4"/>
      <c r="UG177" s="4"/>
      <c r="UH177" s="4"/>
      <c r="UI177" s="4"/>
      <c r="UJ177" s="4"/>
      <c r="UK177" s="4"/>
      <c r="UL177" s="4"/>
      <c r="UM177" s="4"/>
      <c r="UN177" s="4"/>
      <c r="UO177" s="4"/>
      <c r="UP177" s="4"/>
      <c r="UQ177" s="4"/>
      <c r="UR177" s="4"/>
      <c r="US177" s="4"/>
      <c r="UT177" s="4"/>
      <c r="UU177" s="4"/>
      <c r="UV177" s="4"/>
      <c r="UW177" s="4"/>
      <c r="UX177" s="4"/>
      <c r="UY177" s="4"/>
      <c r="UZ177" s="4"/>
      <c r="VA177" s="4"/>
      <c r="VB177" s="4"/>
      <c r="VC177" s="4"/>
      <c r="VD177" s="4"/>
      <c r="VE177" s="4"/>
      <c r="VF177" s="4"/>
      <c r="VG177" s="4"/>
      <c r="VH177" s="4"/>
      <c r="VI177" s="4"/>
      <c r="VJ177" s="4"/>
      <c r="VK177" s="4"/>
      <c r="VL177" s="4"/>
      <c r="VM177" s="4"/>
      <c r="VN177" s="4"/>
      <c r="VO177" s="4"/>
      <c r="VP177" s="4"/>
      <c r="VQ177" s="4"/>
      <c r="VR177" s="4"/>
      <c r="VS177" s="4"/>
      <c r="VT177" s="4"/>
      <c r="VU177" s="4"/>
      <c r="VV177" s="4"/>
      <c r="VW177" s="4"/>
      <c r="VX177" s="4"/>
      <c r="VY177" s="4"/>
      <c r="VZ177" s="4"/>
      <c r="WA177" s="4"/>
      <c r="WB177" s="4"/>
      <c r="WC177" s="4"/>
      <c r="WD177" s="4"/>
      <c r="WE177" s="4"/>
      <c r="WF177" s="4"/>
      <c r="WG177" s="4"/>
      <c r="WH177" s="4"/>
      <c r="WI177" s="4"/>
      <c r="WJ177" s="4"/>
      <c r="WK177" s="4"/>
      <c r="WL177" s="4"/>
      <c r="WM177" s="4"/>
      <c r="WN177" s="4"/>
      <c r="WO177" s="4"/>
      <c r="WP177" s="4"/>
      <c r="WQ177" s="4"/>
      <c r="WR177" s="4"/>
      <c r="WS177" s="4"/>
      <c r="WT177" s="4"/>
      <c r="WU177" s="4"/>
      <c r="WV177" s="4"/>
      <c r="WW177" s="4"/>
      <c r="WX177" s="4"/>
      <c r="WY177" s="4"/>
      <c r="WZ177" s="4"/>
      <c r="XA177" s="4"/>
      <c r="XB177" s="4"/>
      <c r="XC177" s="4"/>
      <c r="XD177" s="4"/>
      <c r="XE177" s="4"/>
      <c r="XF177" s="4"/>
      <c r="XG177" s="4"/>
      <c r="XH177" s="4"/>
      <c r="XI177" s="4"/>
      <c r="XJ177" s="4"/>
      <c r="XK177" s="4"/>
      <c r="XL177" s="4"/>
      <c r="XM177" s="4"/>
      <c r="XN177" s="4"/>
      <c r="XO177" s="4"/>
      <c r="XP177" s="4"/>
      <c r="XQ177" s="4"/>
      <c r="XR177" s="4"/>
      <c r="XS177" s="4"/>
      <c r="XT177" s="4"/>
      <c r="XU177" s="4"/>
      <c r="XV177" s="4"/>
      <c r="XW177" s="4"/>
      <c r="XX177" s="4"/>
      <c r="XY177" s="4"/>
      <c r="XZ177" s="4"/>
      <c r="YA177" s="4"/>
      <c r="YB177" s="4"/>
      <c r="YC177" s="4"/>
      <c r="YD177" s="4"/>
      <c r="YE177" s="4"/>
      <c r="YF177" s="4"/>
      <c r="YG177" s="4"/>
      <c r="YH177" s="4"/>
      <c r="YI177" s="4"/>
      <c r="YJ177" s="4"/>
      <c r="YK177" s="4"/>
      <c r="YL177" s="4"/>
      <c r="YM177" s="4"/>
      <c r="YN177" s="4"/>
      <c r="YO177" s="4"/>
      <c r="YP177" s="4"/>
      <c r="YQ177" s="4"/>
      <c r="YR177" s="4"/>
      <c r="YS177" s="4"/>
      <c r="YT177" s="4"/>
      <c r="YU177" s="4"/>
      <c r="YV177" s="4"/>
      <c r="YW177" s="4"/>
      <c r="YX177" s="4"/>
      <c r="YY177" s="4"/>
      <c r="YZ177" s="4"/>
      <c r="ZA177" s="4"/>
      <c r="ZB177" s="4"/>
      <c r="ZC177" s="4"/>
      <c r="ZD177" s="4"/>
      <c r="ZE177" s="4"/>
      <c r="ZF177" s="4"/>
      <c r="ZG177" s="4"/>
      <c r="ZH177" s="4"/>
      <c r="ZI177" s="4"/>
      <c r="ZJ177" s="4"/>
      <c r="ZK177" s="4"/>
      <c r="ZL177" s="4"/>
      <c r="ZM177" s="4"/>
      <c r="ZN177" s="4"/>
      <c r="ZO177" s="4"/>
      <c r="ZP177" s="4"/>
      <c r="ZQ177" s="4"/>
      <c r="ZR177" s="4"/>
      <c r="ZS177" s="4"/>
      <c r="ZT177" s="4"/>
      <c r="ZU177" s="4"/>
      <c r="ZV177" s="4"/>
      <c r="ZW177" s="4"/>
      <c r="ZX177" s="4"/>
      <c r="ZY177" s="4"/>
      <c r="ZZ177" s="4"/>
      <c r="AAA177" s="4"/>
      <c r="AAB177" s="4"/>
      <c r="AAC177" s="4"/>
      <c r="AAD177" s="4"/>
      <c r="AAE177" s="4"/>
      <c r="AAF177" s="4"/>
      <c r="AAG177" s="4"/>
      <c r="AAH177" s="4"/>
      <c r="AAI177" s="4"/>
      <c r="AAJ177" s="4"/>
      <c r="AAK177" s="4"/>
      <c r="AAL177" s="4"/>
      <c r="AAM177" s="4"/>
      <c r="AAN177" s="4"/>
      <c r="AAO177" s="4"/>
      <c r="AAP177" s="4"/>
      <c r="AAQ177" s="4"/>
      <c r="AAR177" s="4"/>
      <c r="AAS177" s="4"/>
      <c r="AAT177" s="4"/>
      <c r="AAU177" s="4"/>
      <c r="AAV177" s="4"/>
      <c r="AAW177" s="4"/>
      <c r="AAX177" s="4"/>
      <c r="AAY177" s="4"/>
      <c r="AAZ177" s="4"/>
      <c r="ABA177" s="4"/>
      <c r="ABB177" s="4"/>
      <c r="ABC177" s="4"/>
      <c r="ABD177" s="4"/>
      <c r="ABE177" s="4"/>
      <c r="ABF177" s="4"/>
      <c r="ABG177" s="4"/>
      <c r="ABH177" s="4"/>
      <c r="ABI177" s="4"/>
      <c r="ABJ177" s="4"/>
      <c r="ABK177" s="4"/>
      <c r="ABL177" s="4"/>
      <c r="ABM177" s="4"/>
      <c r="ABN177" s="4"/>
      <c r="ABO177" s="4"/>
      <c r="ABP177" s="4"/>
      <c r="ABQ177" s="4"/>
      <c r="ABR177" s="4"/>
      <c r="ABS177" s="4"/>
      <c r="ABT177" s="4"/>
      <c r="ABU177" s="4"/>
    </row>
    <row r="178" spans="1:749" s="13" customFormat="1" ht="15" customHeight="1" x14ac:dyDescent="0.2">
      <c r="A178" s="19" t="s">
        <v>703</v>
      </c>
      <c r="B178" s="19" t="s">
        <v>23</v>
      </c>
      <c r="C178" s="4"/>
      <c r="D178" s="4"/>
      <c r="E178" s="161"/>
      <c r="F178" s="189"/>
      <c r="G178" s="189"/>
      <c r="H178" s="173"/>
      <c r="I178" s="225"/>
      <c r="J178" s="312"/>
      <c r="K178" s="312"/>
      <c r="L178" s="313"/>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c r="GK178" s="4"/>
      <c r="GL178" s="4"/>
      <c r="GM178" s="4"/>
      <c r="GN178" s="4"/>
      <c r="GO178" s="4"/>
      <c r="GP178" s="4"/>
      <c r="GQ178" s="4"/>
      <c r="GR178" s="4"/>
      <c r="GS178" s="4"/>
      <c r="GT178" s="4"/>
      <c r="GU178" s="4"/>
      <c r="GV178" s="4"/>
      <c r="GW178" s="4"/>
      <c r="GX178" s="4"/>
      <c r="GY178" s="4"/>
      <c r="GZ178" s="4"/>
      <c r="HA178" s="4"/>
      <c r="HB178" s="4"/>
      <c r="HC178" s="4"/>
      <c r="HD178" s="4"/>
      <c r="HE178" s="4"/>
      <c r="HF178" s="4"/>
      <c r="HG178" s="4"/>
      <c r="HH178" s="4"/>
      <c r="HI178" s="4"/>
      <c r="HJ178" s="4"/>
      <c r="HK178" s="4"/>
      <c r="HL178" s="4"/>
      <c r="HM178" s="4"/>
      <c r="HN178" s="4"/>
      <c r="HO178" s="4"/>
      <c r="HP178" s="4"/>
      <c r="HQ178" s="4"/>
      <c r="HR178" s="4"/>
      <c r="HS178" s="4"/>
      <c r="HT178" s="4"/>
      <c r="HU178" s="4"/>
      <c r="HV178" s="4"/>
      <c r="HW178" s="4"/>
      <c r="HX178" s="4"/>
      <c r="HY178" s="4"/>
      <c r="HZ178" s="4"/>
      <c r="IA178" s="4"/>
      <c r="IB178" s="4"/>
      <c r="IC178" s="4"/>
      <c r="ID178" s="4"/>
      <c r="IE178" s="4"/>
      <c r="IF178" s="4"/>
      <c r="IG178" s="4"/>
      <c r="IH178" s="4"/>
      <c r="II178" s="4"/>
      <c r="IJ178" s="4"/>
      <c r="IK178" s="4"/>
      <c r="IL178" s="4"/>
      <c r="IM178" s="4"/>
      <c r="IN178" s="4"/>
      <c r="IO178" s="4"/>
      <c r="IP178" s="4"/>
      <c r="IQ178" s="4"/>
      <c r="IR178" s="4"/>
      <c r="IS178" s="4"/>
      <c r="IT178" s="4"/>
      <c r="IU178" s="4"/>
      <c r="IV178" s="4"/>
      <c r="IW178" s="4"/>
      <c r="IX178" s="4"/>
      <c r="IY178" s="4"/>
      <c r="IZ178" s="4"/>
      <c r="JA178" s="4"/>
      <c r="JB178" s="4"/>
      <c r="JC178" s="4"/>
      <c r="JD178" s="4"/>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c r="LT178" s="4"/>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c r="OH178" s="4"/>
      <c r="OI178" s="4"/>
      <c r="OJ178" s="4"/>
      <c r="OK178" s="4"/>
      <c r="OL178" s="4"/>
      <c r="OM178" s="4"/>
      <c r="ON178" s="4"/>
      <c r="OO178" s="4"/>
      <c r="OP178" s="4"/>
      <c r="OQ178" s="4"/>
      <c r="OR178" s="4"/>
      <c r="OS178" s="4"/>
      <c r="OT178" s="4"/>
      <c r="OU178" s="4"/>
      <c r="OV178" s="4"/>
      <c r="OW178" s="4"/>
      <c r="OX178" s="4"/>
      <c r="OY178" s="4"/>
      <c r="OZ178" s="4"/>
      <c r="PA178" s="4"/>
      <c r="PB178" s="4"/>
      <c r="PC178" s="4"/>
      <c r="PD178" s="4"/>
      <c r="PE178" s="4"/>
      <c r="PF178" s="4"/>
      <c r="PG178" s="4"/>
      <c r="PH178" s="4"/>
      <c r="PI178" s="4"/>
      <c r="PJ178" s="4"/>
      <c r="PK178" s="4"/>
      <c r="PL178" s="4"/>
      <c r="PM178" s="4"/>
      <c r="PN178" s="4"/>
      <c r="PO178" s="4"/>
      <c r="PP178" s="4"/>
      <c r="PQ178" s="4"/>
      <c r="PR178" s="4"/>
      <c r="PS178" s="4"/>
      <c r="PT178" s="4"/>
      <c r="PU178" s="4"/>
      <c r="PV178" s="4"/>
      <c r="PW178" s="4"/>
      <c r="PX178" s="4"/>
      <c r="PY178" s="4"/>
      <c r="PZ178" s="4"/>
      <c r="QA178" s="4"/>
      <c r="QB178" s="4"/>
      <c r="QC178" s="4"/>
      <c r="QD178" s="4"/>
      <c r="QE178" s="4"/>
      <c r="QF178" s="4"/>
      <c r="QG178" s="4"/>
      <c r="QH178" s="4"/>
      <c r="QI178" s="4"/>
      <c r="QJ178" s="4"/>
      <c r="QK178" s="4"/>
      <c r="QL178" s="4"/>
      <c r="QM178" s="4"/>
      <c r="QN178" s="4"/>
      <c r="QO178" s="4"/>
      <c r="QP178" s="4"/>
      <c r="QQ178" s="4"/>
      <c r="QR178" s="4"/>
      <c r="QS178" s="4"/>
      <c r="QT178" s="4"/>
      <c r="QU178" s="4"/>
      <c r="QV178" s="4"/>
      <c r="QW178" s="4"/>
      <c r="QX178" s="4"/>
      <c r="QY178" s="4"/>
      <c r="QZ178" s="4"/>
      <c r="RA178" s="4"/>
      <c r="RB178" s="4"/>
      <c r="RC178" s="4"/>
      <c r="RD178" s="4"/>
      <c r="RE178" s="4"/>
      <c r="RF178" s="4"/>
      <c r="RG178" s="4"/>
      <c r="RH178" s="4"/>
      <c r="RI178" s="4"/>
      <c r="RJ178" s="4"/>
      <c r="RK178" s="4"/>
      <c r="RL178" s="4"/>
      <c r="RM178" s="4"/>
      <c r="RN178" s="4"/>
      <c r="RO178" s="4"/>
      <c r="RP178" s="4"/>
      <c r="RQ178" s="4"/>
      <c r="RR178" s="4"/>
      <c r="RS178" s="4"/>
      <c r="RT178" s="4"/>
      <c r="RU178" s="4"/>
      <c r="RV178" s="4"/>
      <c r="RW178" s="4"/>
      <c r="RX178" s="4"/>
      <c r="RY178" s="4"/>
      <c r="RZ178" s="4"/>
      <c r="SA178" s="4"/>
      <c r="SB178" s="4"/>
      <c r="SC178" s="4"/>
      <c r="SD178" s="4"/>
      <c r="SE178" s="4"/>
      <c r="SF178" s="4"/>
      <c r="SG178" s="4"/>
      <c r="SH178" s="4"/>
      <c r="SI178" s="4"/>
      <c r="SJ178" s="4"/>
      <c r="SK178" s="4"/>
      <c r="SL178" s="4"/>
      <c r="SM178" s="4"/>
      <c r="SN178" s="4"/>
      <c r="SO178" s="4"/>
      <c r="SP178" s="4"/>
      <c r="SQ178" s="4"/>
      <c r="SR178" s="4"/>
      <c r="SS178" s="4"/>
      <c r="ST178" s="4"/>
      <c r="SU178" s="4"/>
      <c r="SV178" s="4"/>
      <c r="SW178" s="4"/>
      <c r="SX178" s="4"/>
      <c r="SY178" s="4"/>
      <c r="SZ178" s="4"/>
      <c r="TA178" s="4"/>
      <c r="TB178" s="4"/>
      <c r="TC178" s="4"/>
      <c r="TD178" s="4"/>
      <c r="TE178" s="4"/>
      <c r="TF178" s="4"/>
      <c r="TG178" s="4"/>
      <c r="TH178" s="4"/>
      <c r="TI178" s="4"/>
      <c r="TJ178" s="4"/>
      <c r="TK178" s="4"/>
      <c r="TL178" s="4"/>
      <c r="TM178" s="4"/>
      <c r="TN178" s="4"/>
      <c r="TO178" s="4"/>
      <c r="TP178" s="4"/>
      <c r="TQ178" s="4"/>
      <c r="TR178" s="4"/>
      <c r="TS178" s="4"/>
      <c r="TT178" s="4"/>
      <c r="TU178" s="4"/>
      <c r="TV178" s="4"/>
      <c r="TW178" s="4"/>
      <c r="TX178" s="4"/>
      <c r="TY178" s="4"/>
      <c r="TZ178" s="4"/>
      <c r="UA178" s="4"/>
      <c r="UB178" s="4"/>
      <c r="UC178" s="4"/>
      <c r="UD178" s="4"/>
      <c r="UE178" s="4"/>
      <c r="UF178" s="4"/>
      <c r="UG178" s="4"/>
      <c r="UH178" s="4"/>
      <c r="UI178" s="4"/>
      <c r="UJ178" s="4"/>
      <c r="UK178" s="4"/>
      <c r="UL178" s="4"/>
      <c r="UM178" s="4"/>
      <c r="UN178" s="4"/>
      <c r="UO178" s="4"/>
      <c r="UP178" s="4"/>
      <c r="UQ178" s="4"/>
      <c r="UR178" s="4"/>
      <c r="US178" s="4"/>
      <c r="UT178" s="4"/>
      <c r="UU178" s="4"/>
      <c r="UV178" s="4"/>
      <c r="UW178" s="4"/>
      <c r="UX178" s="4"/>
      <c r="UY178" s="4"/>
      <c r="UZ178" s="4"/>
      <c r="VA178" s="4"/>
      <c r="VB178" s="4"/>
      <c r="VC178" s="4"/>
      <c r="VD178" s="4"/>
      <c r="VE178" s="4"/>
      <c r="VF178" s="4"/>
      <c r="VG178" s="4"/>
      <c r="VH178" s="4"/>
      <c r="VI178" s="4"/>
      <c r="VJ178" s="4"/>
      <c r="VK178" s="4"/>
      <c r="VL178" s="4"/>
      <c r="VM178" s="4"/>
      <c r="VN178" s="4"/>
      <c r="VO178" s="4"/>
      <c r="VP178" s="4"/>
      <c r="VQ178" s="4"/>
      <c r="VR178" s="4"/>
      <c r="VS178" s="4"/>
      <c r="VT178" s="4"/>
      <c r="VU178" s="4"/>
      <c r="VV178" s="4"/>
      <c r="VW178" s="4"/>
      <c r="VX178" s="4"/>
      <c r="VY178" s="4"/>
      <c r="VZ178" s="4"/>
      <c r="WA178" s="4"/>
      <c r="WB178" s="4"/>
      <c r="WC178" s="4"/>
      <c r="WD178" s="4"/>
      <c r="WE178" s="4"/>
      <c r="WF178" s="4"/>
      <c r="WG178" s="4"/>
      <c r="WH178" s="4"/>
      <c r="WI178" s="4"/>
      <c r="WJ178" s="4"/>
      <c r="WK178" s="4"/>
      <c r="WL178" s="4"/>
      <c r="WM178" s="4"/>
      <c r="WN178" s="4"/>
      <c r="WO178" s="4"/>
      <c r="WP178" s="4"/>
      <c r="WQ178" s="4"/>
      <c r="WR178" s="4"/>
      <c r="WS178" s="4"/>
      <c r="WT178" s="4"/>
      <c r="WU178" s="4"/>
      <c r="WV178" s="4"/>
      <c r="WW178" s="4"/>
      <c r="WX178" s="4"/>
      <c r="WY178" s="4"/>
      <c r="WZ178" s="4"/>
      <c r="XA178" s="4"/>
      <c r="XB178" s="4"/>
      <c r="XC178" s="4"/>
      <c r="XD178" s="4"/>
      <c r="XE178" s="4"/>
      <c r="XF178" s="4"/>
      <c r="XG178" s="4"/>
      <c r="XH178" s="4"/>
      <c r="XI178" s="4"/>
      <c r="XJ178" s="4"/>
      <c r="XK178" s="4"/>
      <c r="XL178" s="4"/>
      <c r="XM178" s="4"/>
      <c r="XN178" s="4"/>
      <c r="XO178" s="4"/>
      <c r="XP178" s="4"/>
      <c r="XQ178" s="4"/>
      <c r="XR178" s="4"/>
      <c r="XS178" s="4"/>
      <c r="XT178" s="4"/>
      <c r="XU178" s="4"/>
      <c r="XV178" s="4"/>
      <c r="XW178" s="4"/>
      <c r="XX178" s="4"/>
      <c r="XY178" s="4"/>
      <c r="XZ178" s="4"/>
      <c r="YA178" s="4"/>
      <c r="YB178" s="4"/>
      <c r="YC178" s="4"/>
      <c r="YD178" s="4"/>
      <c r="YE178" s="4"/>
      <c r="YF178" s="4"/>
      <c r="YG178" s="4"/>
      <c r="YH178" s="4"/>
      <c r="YI178" s="4"/>
      <c r="YJ178" s="4"/>
      <c r="YK178" s="4"/>
      <c r="YL178" s="4"/>
      <c r="YM178" s="4"/>
      <c r="YN178" s="4"/>
      <c r="YO178" s="4"/>
      <c r="YP178" s="4"/>
      <c r="YQ178" s="4"/>
      <c r="YR178" s="4"/>
      <c r="YS178" s="4"/>
      <c r="YT178" s="4"/>
      <c r="YU178" s="4"/>
      <c r="YV178" s="4"/>
      <c r="YW178" s="4"/>
      <c r="YX178" s="4"/>
      <c r="YY178" s="4"/>
      <c r="YZ178" s="4"/>
      <c r="ZA178" s="4"/>
      <c r="ZB178" s="4"/>
      <c r="ZC178" s="4"/>
      <c r="ZD178" s="4"/>
      <c r="ZE178" s="4"/>
      <c r="ZF178" s="4"/>
      <c r="ZG178" s="4"/>
      <c r="ZH178" s="4"/>
      <c r="ZI178" s="4"/>
      <c r="ZJ178" s="4"/>
      <c r="ZK178" s="4"/>
      <c r="ZL178" s="4"/>
      <c r="ZM178" s="4"/>
      <c r="ZN178" s="4"/>
      <c r="ZO178" s="4"/>
      <c r="ZP178" s="4"/>
      <c r="ZQ178" s="4"/>
      <c r="ZR178" s="4"/>
      <c r="ZS178" s="4"/>
      <c r="ZT178" s="4"/>
      <c r="ZU178" s="4"/>
      <c r="ZV178" s="4"/>
      <c r="ZW178" s="4"/>
      <c r="ZX178" s="4"/>
      <c r="ZY178" s="4"/>
      <c r="ZZ178" s="4"/>
      <c r="AAA178" s="4"/>
      <c r="AAB178" s="4"/>
      <c r="AAC178" s="4"/>
      <c r="AAD178" s="4"/>
      <c r="AAE178" s="4"/>
      <c r="AAF178" s="4"/>
      <c r="AAG178" s="4"/>
      <c r="AAH178" s="4"/>
      <c r="AAI178" s="4"/>
      <c r="AAJ178" s="4"/>
      <c r="AAK178" s="4"/>
      <c r="AAL178" s="4"/>
      <c r="AAM178" s="4"/>
      <c r="AAN178" s="4"/>
      <c r="AAO178" s="4"/>
      <c r="AAP178" s="4"/>
      <c r="AAQ178" s="4"/>
      <c r="AAR178" s="4"/>
      <c r="AAS178" s="4"/>
      <c r="AAT178" s="4"/>
      <c r="AAU178" s="4"/>
      <c r="AAV178" s="4"/>
      <c r="AAW178" s="4"/>
      <c r="AAX178" s="4"/>
      <c r="AAY178" s="4"/>
      <c r="AAZ178" s="4"/>
      <c r="ABA178" s="4"/>
      <c r="ABB178" s="4"/>
      <c r="ABC178" s="4"/>
      <c r="ABD178" s="4"/>
      <c r="ABE178" s="4"/>
      <c r="ABF178" s="4"/>
      <c r="ABG178" s="4"/>
      <c r="ABH178" s="4"/>
      <c r="ABI178" s="4"/>
      <c r="ABJ178" s="4"/>
      <c r="ABK178" s="4"/>
      <c r="ABL178" s="4"/>
      <c r="ABM178" s="4"/>
      <c r="ABN178" s="4"/>
      <c r="ABO178" s="4"/>
      <c r="ABP178" s="4"/>
      <c r="ABQ178" s="4"/>
      <c r="ABR178" s="4"/>
      <c r="ABS178" s="4"/>
      <c r="ABT178" s="4"/>
      <c r="ABU178" s="4"/>
    </row>
    <row r="179" spans="1:749" s="13" customFormat="1" ht="15" customHeight="1" x14ac:dyDescent="0.2">
      <c r="A179" s="20" t="s">
        <v>720</v>
      </c>
      <c r="B179" s="21" t="s">
        <v>54</v>
      </c>
      <c r="C179" s="24" t="s">
        <v>64</v>
      </c>
      <c r="D179" s="21" t="s">
        <v>115</v>
      </c>
      <c r="E179" s="158">
        <f>IF($G$13&gt;0,4,0)</f>
        <v>0</v>
      </c>
      <c r="F179" s="194">
        <v>9</v>
      </c>
      <c r="G179" s="194" t="s">
        <v>524</v>
      </c>
      <c r="H179" s="162">
        <f>_xlfn.CEILING.MATH(F179*E179)</f>
        <v>0</v>
      </c>
      <c r="I179" s="97"/>
      <c r="J179" s="312"/>
      <c r="K179" s="14"/>
      <c r="L179" s="318"/>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c r="GK179" s="4"/>
      <c r="GL179" s="4"/>
      <c r="GM179" s="4"/>
      <c r="GN179" s="4"/>
      <c r="GO179" s="4"/>
      <c r="GP179" s="4"/>
      <c r="GQ179" s="4"/>
      <c r="GR179" s="4"/>
      <c r="GS179" s="4"/>
      <c r="GT179" s="4"/>
      <c r="GU179" s="4"/>
      <c r="GV179" s="4"/>
      <c r="GW179" s="4"/>
      <c r="GX179" s="4"/>
      <c r="GY179" s="4"/>
      <c r="GZ179" s="4"/>
      <c r="HA179" s="4"/>
      <c r="HB179" s="4"/>
      <c r="HC179" s="4"/>
      <c r="HD179" s="4"/>
      <c r="HE179" s="4"/>
      <c r="HF179" s="4"/>
      <c r="HG179" s="4"/>
      <c r="HH179" s="4"/>
      <c r="HI179" s="4"/>
      <c r="HJ179" s="4"/>
      <c r="HK179" s="4"/>
      <c r="HL179" s="4"/>
      <c r="HM179" s="4"/>
      <c r="HN179" s="4"/>
      <c r="HO179" s="4"/>
      <c r="HP179" s="4"/>
      <c r="HQ179" s="4"/>
      <c r="HR179" s="4"/>
      <c r="HS179" s="4"/>
      <c r="HT179" s="4"/>
      <c r="HU179" s="4"/>
      <c r="HV179" s="4"/>
      <c r="HW179" s="4"/>
      <c r="HX179" s="4"/>
      <c r="HY179" s="4"/>
      <c r="HZ179" s="4"/>
      <c r="IA179" s="4"/>
      <c r="IB179" s="4"/>
      <c r="IC179" s="4"/>
      <c r="ID179" s="4"/>
      <c r="IE179" s="4"/>
      <c r="IF179" s="4"/>
      <c r="IG179" s="4"/>
      <c r="IH179" s="4"/>
      <c r="II179" s="4"/>
      <c r="IJ179" s="4"/>
      <c r="IK179" s="4"/>
      <c r="IL179" s="4"/>
      <c r="IM179" s="4"/>
      <c r="IN179" s="4"/>
      <c r="IO179" s="4"/>
      <c r="IP179" s="4"/>
      <c r="IQ179" s="4"/>
      <c r="IR179" s="4"/>
      <c r="IS179" s="4"/>
      <c r="IT179" s="4"/>
      <c r="IU179" s="4"/>
      <c r="IV179" s="4"/>
      <c r="IW179" s="4"/>
      <c r="IX179" s="4"/>
      <c r="IY179" s="4"/>
      <c r="IZ179" s="4"/>
      <c r="JA179" s="4"/>
      <c r="JB179" s="4"/>
      <c r="JC179" s="4"/>
      <c r="JD179" s="4"/>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c r="LT179" s="4"/>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c r="OH179" s="4"/>
      <c r="OI179" s="4"/>
      <c r="OJ179" s="4"/>
      <c r="OK179" s="4"/>
      <c r="OL179" s="4"/>
      <c r="OM179" s="4"/>
      <c r="ON179" s="4"/>
      <c r="OO179" s="4"/>
      <c r="OP179" s="4"/>
      <c r="OQ179" s="4"/>
      <c r="OR179" s="4"/>
      <c r="OS179" s="4"/>
      <c r="OT179" s="4"/>
      <c r="OU179" s="4"/>
      <c r="OV179" s="4"/>
      <c r="OW179" s="4"/>
      <c r="OX179" s="4"/>
      <c r="OY179" s="4"/>
      <c r="OZ179" s="4"/>
      <c r="PA179" s="4"/>
      <c r="PB179" s="4"/>
      <c r="PC179" s="4"/>
      <c r="PD179" s="4"/>
      <c r="PE179" s="4"/>
      <c r="PF179" s="4"/>
      <c r="PG179" s="4"/>
      <c r="PH179" s="4"/>
      <c r="PI179" s="4"/>
      <c r="PJ179" s="4"/>
      <c r="PK179" s="4"/>
      <c r="PL179" s="4"/>
      <c r="PM179" s="4"/>
      <c r="PN179" s="4"/>
      <c r="PO179" s="4"/>
      <c r="PP179" s="4"/>
      <c r="PQ179" s="4"/>
      <c r="PR179" s="4"/>
      <c r="PS179" s="4"/>
      <c r="PT179" s="4"/>
      <c r="PU179" s="4"/>
      <c r="PV179" s="4"/>
      <c r="PW179" s="4"/>
      <c r="PX179" s="4"/>
      <c r="PY179" s="4"/>
      <c r="PZ179" s="4"/>
      <c r="QA179" s="4"/>
      <c r="QB179" s="4"/>
      <c r="QC179" s="4"/>
      <c r="QD179" s="4"/>
      <c r="QE179" s="4"/>
      <c r="QF179" s="4"/>
      <c r="QG179" s="4"/>
      <c r="QH179" s="4"/>
      <c r="QI179" s="4"/>
      <c r="QJ179" s="4"/>
      <c r="QK179" s="4"/>
      <c r="QL179" s="4"/>
      <c r="QM179" s="4"/>
      <c r="QN179" s="4"/>
      <c r="QO179" s="4"/>
      <c r="QP179" s="4"/>
      <c r="QQ179" s="4"/>
      <c r="QR179" s="4"/>
      <c r="QS179" s="4"/>
      <c r="QT179" s="4"/>
      <c r="QU179" s="4"/>
      <c r="QV179" s="4"/>
      <c r="QW179" s="4"/>
      <c r="QX179" s="4"/>
      <c r="QY179" s="4"/>
      <c r="QZ179" s="4"/>
      <c r="RA179" s="4"/>
      <c r="RB179" s="4"/>
      <c r="RC179" s="4"/>
      <c r="RD179" s="4"/>
      <c r="RE179" s="4"/>
      <c r="RF179" s="4"/>
      <c r="RG179" s="4"/>
      <c r="RH179" s="4"/>
      <c r="RI179" s="4"/>
      <c r="RJ179" s="4"/>
      <c r="RK179" s="4"/>
      <c r="RL179" s="4"/>
      <c r="RM179" s="4"/>
      <c r="RN179" s="4"/>
      <c r="RO179" s="4"/>
      <c r="RP179" s="4"/>
      <c r="RQ179" s="4"/>
      <c r="RR179" s="4"/>
      <c r="RS179" s="4"/>
      <c r="RT179" s="4"/>
      <c r="RU179" s="4"/>
      <c r="RV179" s="4"/>
      <c r="RW179" s="4"/>
      <c r="RX179" s="4"/>
      <c r="RY179" s="4"/>
      <c r="RZ179" s="4"/>
      <c r="SA179" s="4"/>
      <c r="SB179" s="4"/>
      <c r="SC179" s="4"/>
      <c r="SD179" s="4"/>
      <c r="SE179" s="4"/>
      <c r="SF179" s="4"/>
      <c r="SG179" s="4"/>
      <c r="SH179" s="4"/>
      <c r="SI179" s="4"/>
      <c r="SJ179" s="4"/>
      <c r="SK179" s="4"/>
      <c r="SL179" s="4"/>
      <c r="SM179" s="4"/>
      <c r="SN179" s="4"/>
      <c r="SO179" s="4"/>
      <c r="SP179" s="4"/>
      <c r="SQ179" s="4"/>
      <c r="SR179" s="4"/>
      <c r="SS179" s="4"/>
      <c r="ST179" s="4"/>
      <c r="SU179" s="4"/>
      <c r="SV179" s="4"/>
      <c r="SW179" s="4"/>
      <c r="SX179" s="4"/>
      <c r="SY179" s="4"/>
      <c r="SZ179" s="4"/>
      <c r="TA179" s="4"/>
      <c r="TB179" s="4"/>
      <c r="TC179" s="4"/>
      <c r="TD179" s="4"/>
      <c r="TE179" s="4"/>
      <c r="TF179" s="4"/>
      <c r="TG179" s="4"/>
      <c r="TH179" s="4"/>
      <c r="TI179" s="4"/>
      <c r="TJ179" s="4"/>
      <c r="TK179" s="4"/>
      <c r="TL179" s="4"/>
      <c r="TM179" s="4"/>
      <c r="TN179" s="4"/>
      <c r="TO179" s="4"/>
      <c r="TP179" s="4"/>
      <c r="TQ179" s="4"/>
      <c r="TR179" s="4"/>
      <c r="TS179" s="4"/>
      <c r="TT179" s="4"/>
      <c r="TU179" s="4"/>
      <c r="TV179" s="4"/>
      <c r="TW179" s="4"/>
      <c r="TX179" s="4"/>
      <c r="TY179" s="4"/>
      <c r="TZ179" s="4"/>
      <c r="UA179" s="4"/>
      <c r="UB179" s="4"/>
      <c r="UC179" s="4"/>
      <c r="UD179" s="4"/>
      <c r="UE179" s="4"/>
      <c r="UF179" s="4"/>
      <c r="UG179" s="4"/>
      <c r="UH179" s="4"/>
      <c r="UI179" s="4"/>
      <c r="UJ179" s="4"/>
      <c r="UK179" s="4"/>
      <c r="UL179" s="4"/>
      <c r="UM179" s="4"/>
      <c r="UN179" s="4"/>
      <c r="UO179" s="4"/>
      <c r="UP179" s="4"/>
      <c r="UQ179" s="4"/>
      <c r="UR179" s="4"/>
      <c r="US179" s="4"/>
      <c r="UT179" s="4"/>
      <c r="UU179" s="4"/>
      <c r="UV179" s="4"/>
      <c r="UW179" s="4"/>
      <c r="UX179" s="4"/>
      <c r="UY179" s="4"/>
      <c r="UZ179" s="4"/>
      <c r="VA179" s="4"/>
      <c r="VB179" s="4"/>
      <c r="VC179" s="4"/>
      <c r="VD179" s="4"/>
      <c r="VE179" s="4"/>
      <c r="VF179" s="4"/>
      <c r="VG179" s="4"/>
      <c r="VH179" s="4"/>
      <c r="VI179" s="4"/>
      <c r="VJ179" s="4"/>
      <c r="VK179" s="4"/>
      <c r="VL179" s="4"/>
      <c r="VM179" s="4"/>
      <c r="VN179" s="4"/>
      <c r="VO179" s="4"/>
      <c r="VP179" s="4"/>
      <c r="VQ179" s="4"/>
      <c r="VR179" s="4"/>
      <c r="VS179" s="4"/>
      <c r="VT179" s="4"/>
      <c r="VU179" s="4"/>
      <c r="VV179" s="4"/>
      <c r="VW179" s="4"/>
      <c r="VX179" s="4"/>
      <c r="VY179" s="4"/>
      <c r="VZ179" s="4"/>
      <c r="WA179" s="4"/>
      <c r="WB179" s="4"/>
      <c r="WC179" s="4"/>
      <c r="WD179" s="4"/>
      <c r="WE179" s="4"/>
      <c r="WF179" s="4"/>
      <c r="WG179" s="4"/>
      <c r="WH179" s="4"/>
      <c r="WI179" s="4"/>
      <c r="WJ179" s="4"/>
      <c r="WK179" s="4"/>
      <c r="WL179" s="4"/>
      <c r="WM179" s="4"/>
      <c r="WN179" s="4"/>
      <c r="WO179" s="4"/>
      <c r="WP179" s="4"/>
      <c r="WQ179" s="4"/>
      <c r="WR179" s="4"/>
      <c r="WS179" s="4"/>
      <c r="WT179" s="4"/>
      <c r="WU179" s="4"/>
      <c r="WV179" s="4"/>
      <c r="WW179" s="4"/>
      <c r="WX179" s="4"/>
      <c r="WY179" s="4"/>
      <c r="WZ179" s="4"/>
      <c r="XA179" s="4"/>
      <c r="XB179" s="4"/>
      <c r="XC179" s="4"/>
      <c r="XD179" s="4"/>
      <c r="XE179" s="4"/>
      <c r="XF179" s="4"/>
      <c r="XG179" s="4"/>
      <c r="XH179" s="4"/>
      <c r="XI179" s="4"/>
      <c r="XJ179" s="4"/>
      <c r="XK179" s="4"/>
      <c r="XL179" s="4"/>
      <c r="XM179" s="4"/>
      <c r="XN179" s="4"/>
      <c r="XO179" s="4"/>
      <c r="XP179" s="4"/>
      <c r="XQ179" s="4"/>
      <c r="XR179" s="4"/>
      <c r="XS179" s="4"/>
      <c r="XT179" s="4"/>
      <c r="XU179" s="4"/>
      <c r="XV179" s="4"/>
      <c r="XW179" s="4"/>
      <c r="XX179" s="4"/>
      <c r="XY179" s="4"/>
      <c r="XZ179" s="4"/>
      <c r="YA179" s="4"/>
      <c r="YB179" s="4"/>
      <c r="YC179" s="4"/>
      <c r="YD179" s="4"/>
      <c r="YE179" s="4"/>
      <c r="YF179" s="4"/>
      <c r="YG179" s="4"/>
      <c r="YH179" s="4"/>
      <c r="YI179" s="4"/>
      <c r="YJ179" s="4"/>
      <c r="YK179" s="4"/>
      <c r="YL179" s="4"/>
      <c r="YM179" s="4"/>
      <c r="YN179" s="4"/>
      <c r="YO179" s="4"/>
      <c r="YP179" s="4"/>
      <c r="YQ179" s="4"/>
      <c r="YR179" s="4"/>
      <c r="YS179" s="4"/>
      <c r="YT179" s="4"/>
      <c r="YU179" s="4"/>
      <c r="YV179" s="4"/>
      <c r="YW179" s="4"/>
      <c r="YX179" s="4"/>
      <c r="YY179" s="4"/>
      <c r="YZ179" s="4"/>
      <c r="ZA179" s="4"/>
      <c r="ZB179" s="4"/>
      <c r="ZC179" s="4"/>
      <c r="ZD179" s="4"/>
      <c r="ZE179" s="4"/>
      <c r="ZF179" s="4"/>
      <c r="ZG179" s="4"/>
      <c r="ZH179" s="4"/>
      <c r="ZI179" s="4"/>
      <c r="ZJ179" s="4"/>
      <c r="ZK179" s="4"/>
      <c r="ZL179" s="4"/>
      <c r="ZM179" s="4"/>
      <c r="ZN179" s="4"/>
      <c r="ZO179" s="4"/>
      <c r="ZP179" s="4"/>
      <c r="ZQ179" s="4"/>
      <c r="ZR179" s="4"/>
      <c r="ZS179" s="4"/>
      <c r="ZT179" s="4"/>
      <c r="ZU179" s="4"/>
      <c r="ZV179" s="4"/>
      <c r="ZW179" s="4"/>
      <c r="ZX179" s="4"/>
      <c r="ZY179" s="4"/>
      <c r="ZZ179" s="4"/>
      <c r="AAA179" s="4"/>
      <c r="AAB179" s="4"/>
      <c r="AAC179" s="4"/>
      <c r="AAD179" s="4"/>
      <c r="AAE179" s="4"/>
      <c r="AAF179" s="4"/>
      <c r="AAG179" s="4"/>
      <c r="AAH179" s="4"/>
      <c r="AAI179" s="4"/>
      <c r="AAJ179" s="4"/>
      <c r="AAK179" s="4"/>
      <c r="AAL179" s="4"/>
      <c r="AAM179" s="4"/>
      <c r="AAN179" s="4"/>
      <c r="AAO179" s="4"/>
      <c r="AAP179" s="4"/>
      <c r="AAQ179" s="4"/>
      <c r="AAR179" s="4"/>
      <c r="AAS179" s="4"/>
      <c r="AAT179" s="4"/>
      <c r="AAU179" s="4"/>
      <c r="AAV179" s="4"/>
      <c r="AAW179" s="4"/>
      <c r="AAX179" s="4"/>
      <c r="AAY179" s="4"/>
      <c r="AAZ179" s="4"/>
      <c r="ABA179" s="4"/>
      <c r="ABB179" s="4"/>
      <c r="ABC179" s="4"/>
      <c r="ABD179" s="4"/>
      <c r="ABE179" s="4"/>
      <c r="ABF179" s="4"/>
      <c r="ABG179" s="4"/>
      <c r="ABH179" s="4"/>
      <c r="ABI179" s="4"/>
      <c r="ABJ179" s="4"/>
      <c r="ABK179" s="4"/>
      <c r="ABL179" s="4"/>
      <c r="ABM179" s="4"/>
      <c r="ABN179" s="4"/>
      <c r="ABO179" s="4"/>
      <c r="ABP179" s="4"/>
      <c r="ABQ179" s="4"/>
      <c r="ABR179" s="4"/>
      <c r="ABS179" s="4"/>
      <c r="ABT179" s="4"/>
      <c r="ABU179" s="4"/>
    </row>
    <row r="180" spans="1:749" s="13" customFormat="1" ht="15" customHeight="1" x14ac:dyDescent="0.2">
      <c r="A180" s="20" t="s">
        <v>721</v>
      </c>
      <c r="B180" s="21" t="s">
        <v>80</v>
      </c>
      <c r="C180" s="24" t="s">
        <v>64</v>
      </c>
      <c r="D180" s="21" t="s">
        <v>121</v>
      </c>
      <c r="E180" s="158">
        <f>IF($G$13&gt;0,1,0)</f>
        <v>0</v>
      </c>
      <c r="F180" s="194" t="s">
        <v>524</v>
      </c>
      <c r="G180" s="194">
        <v>15</v>
      </c>
      <c r="H180" s="162">
        <f>_xlfn.CEILING.MATH(G180*E180)</f>
        <v>0</v>
      </c>
      <c r="I180" s="97"/>
      <c r="J180" s="312"/>
      <c r="K180" s="14"/>
      <c r="L180" s="318"/>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c r="GK180" s="4"/>
      <c r="GL180" s="4"/>
      <c r="GM180" s="4"/>
      <c r="GN180" s="4"/>
      <c r="GO180" s="4"/>
      <c r="GP180" s="4"/>
      <c r="GQ180" s="4"/>
      <c r="GR180" s="4"/>
      <c r="GS180" s="4"/>
      <c r="GT180" s="4"/>
      <c r="GU180" s="4"/>
      <c r="GV180" s="4"/>
      <c r="GW180" s="4"/>
      <c r="GX180" s="4"/>
      <c r="GY180" s="4"/>
      <c r="GZ180" s="4"/>
      <c r="HA180" s="4"/>
      <c r="HB180" s="4"/>
      <c r="HC180" s="4"/>
      <c r="HD180" s="4"/>
      <c r="HE180" s="4"/>
      <c r="HF180" s="4"/>
      <c r="HG180" s="4"/>
      <c r="HH180" s="4"/>
      <c r="HI180" s="4"/>
      <c r="HJ180" s="4"/>
      <c r="HK180" s="4"/>
      <c r="HL180" s="4"/>
      <c r="HM180" s="4"/>
      <c r="HN180" s="4"/>
      <c r="HO180" s="4"/>
      <c r="HP180" s="4"/>
      <c r="HQ180" s="4"/>
      <c r="HR180" s="4"/>
      <c r="HS180" s="4"/>
      <c r="HT180" s="4"/>
      <c r="HU180" s="4"/>
      <c r="HV180" s="4"/>
      <c r="HW180" s="4"/>
      <c r="HX180" s="4"/>
      <c r="HY180" s="4"/>
      <c r="HZ180" s="4"/>
      <c r="IA180" s="4"/>
      <c r="IB180" s="4"/>
      <c r="IC180" s="4"/>
      <c r="ID180" s="4"/>
      <c r="IE180" s="4"/>
      <c r="IF180" s="4"/>
      <c r="IG180" s="4"/>
      <c r="IH180" s="4"/>
      <c r="II180" s="4"/>
      <c r="IJ180" s="4"/>
      <c r="IK180" s="4"/>
      <c r="IL180" s="4"/>
      <c r="IM180" s="4"/>
      <c r="IN180" s="4"/>
      <c r="IO180" s="4"/>
      <c r="IP180" s="4"/>
      <c r="IQ180" s="4"/>
      <c r="IR180" s="4"/>
      <c r="IS180" s="4"/>
      <c r="IT180" s="4"/>
      <c r="IU180" s="4"/>
      <c r="IV180" s="4"/>
      <c r="IW180" s="4"/>
      <c r="IX180" s="4"/>
      <c r="IY180" s="4"/>
      <c r="IZ180" s="4"/>
      <c r="JA180" s="4"/>
      <c r="JB180" s="4"/>
      <c r="JC180" s="4"/>
      <c r="JD180" s="4"/>
      <c r="JE180" s="4"/>
      <c r="JF180" s="4"/>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c r="KN180" s="4"/>
      <c r="KO180" s="4"/>
      <c r="KP180" s="4"/>
      <c r="KQ180" s="4"/>
      <c r="KR180" s="4"/>
      <c r="KS180" s="4"/>
      <c r="KT180" s="4"/>
      <c r="KU180" s="4"/>
      <c r="KV180" s="4"/>
      <c r="KW180" s="4"/>
      <c r="KX180" s="4"/>
      <c r="KY180" s="4"/>
      <c r="KZ180" s="4"/>
      <c r="LA180" s="4"/>
      <c r="LB180" s="4"/>
      <c r="LC180" s="4"/>
      <c r="LD180" s="4"/>
      <c r="LE180" s="4"/>
      <c r="LF180" s="4"/>
      <c r="LG180" s="4"/>
      <c r="LH180" s="4"/>
      <c r="LI180" s="4"/>
      <c r="LJ180" s="4"/>
      <c r="LK180" s="4"/>
      <c r="LL180" s="4"/>
      <c r="LM180" s="4"/>
      <c r="LN180" s="4"/>
      <c r="LO180" s="4"/>
      <c r="LP180" s="4"/>
      <c r="LQ180" s="4"/>
      <c r="LR180" s="4"/>
      <c r="LS180" s="4"/>
      <c r="LT180" s="4"/>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c r="NB180" s="4"/>
      <c r="NC180" s="4"/>
      <c r="ND180" s="4"/>
      <c r="NE180" s="4"/>
      <c r="NF180" s="4"/>
      <c r="NG180" s="4"/>
      <c r="NH180" s="4"/>
      <c r="NI180" s="4"/>
      <c r="NJ180" s="4"/>
      <c r="NK180" s="4"/>
      <c r="NL180" s="4"/>
      <c r="NM180" s="4"/>
      <c r="NN180" s="4"/>
      <c r="NO180" s="4"/>
      <c r="NP180" s="4"/>
      <c r="NQ180" s="4"/>
      <c r="NR180" s="4"/>
      <c r="NS180" s="4"/>
      <c r="NT180" s="4"/>
      <c r="NU180" s="4"/>
      <c r="NV180" s="4"/>
      <c r="NW180" s="4"/>
      <c r="NX180" s="4"/>
      <c r="NY180" s="4"/>
      <c r="NZ180" s="4"/>
      <c r="OA180" s="4"/>
      <c r="OB180" s="4"/>
      <c r="OC180" s="4"/>
      <c r="OD180" s="4"/>
      <c r="OE180" s="4"/>
      <c r="OF180" s="4"/>
      <c r="OG180" s="4"/>
      <c r="OH180" s="4"/>
      <c r="OI180" s="4"/>
      <c r="OJ180" s="4"/>
      <c r="OK180" s="4"/>
      <c r="OL180" s="4"/>
      <c r="OM180" s="4"/>
      <c r="ON180" s="4"/>
      <c r="OO180" s="4"/>
      <c r="OP180" s="4"/>
      <c r="OQ180" s="4"/>
      <c r="OR180" s="4"/>
      <c r="OS180" s="4"/>
      <c r="OT180" s="4"/>
      <c r="OU180" s="4"/>
      <c r="OV180" s="4"/>
      <c r="OW180" s="4"/>
      <c r="OX180" s="4"/>
      <c r="OY180" s="4"/>
      <c r="OZ180" s="4"/>
      <c r="PA180" s="4"/>
      <c r="PB180" s="4"/>
      <c r="PC180" s="4"/>
      <c r="PD180" s="4"/>
      <c r="PE180" s="4"/>
      <c r="PF180" s="4"/>
      <c r="PG180" s="4"/>
      <c r="PH180" s="4"/>
      <c r="PI180" s="4"/>
      <c r="PJ180" s="4"/>
      <c r="PK180" s="4"/>
      <c r="PL180" s="4"/>
      <c r="PM180" s="4"/>
      <c r="PN180" s="4"/>
      <c r="PO180" s="4"/>
      <c r="PP180" s="4"/>
      <c r="PQ180" s="4"/>
      <c r="PR180" s="4"/>
      <c r="PS180" s="4"/>
      <c r="PT180" s="4"/>
      <c r="PU180" s="4"/>
      <c r="PV180" s="4"/>
      <c r="PW180" s="4"/>
      <c r="PX180" s="4"/>
      <c r="PY180" s="4"/>
      <c r="PZ180" s="4"/>
      <c r="QA180" s="4"/>
      <c r="QB180" s="4"/>
      <c r="QC180" s="4"/>
      <c r="QD180" s="4"/>
      <c r="QE180" s="4"/>
      <c r="QF180" s="4"/>
      <c r="QG180" s="4"/>
      <c r="QH180" s="4"/>
      <c r="QI180" s="4"/>
      <c r="QJ180" s="4"/>
      <c r="QK180" s="4"/>
      <c r="QL180" s="4"/>
      <c r="QM180" s="4"/>
      <c r="QN180" s="4"/>
      <c r="QO180" s="4"/>
      <c r="QP180" s="4"/>
      <c r="QQ180" s="4"/>
      <c r="QR180" s="4"/>
      <c r="QS180" s="4"/>
      <c r="QT180" s="4"/>
      <c r="QU180" s="4"/>
      <c r="QV180" s="4"/>
      <c r="QW180" s="4"/>
      <c r="QX180" s="4"/>
      <c r="QY180" s="4"/>
      <c r="QZ180" s="4"/>
      <c r="RA180" s="4"/>
      <c r="RB180" s="4"/>
      <c r="RC180" s="4"/>
      <c r="RD180" s="4"/>
      <c r="RE180" s="4"/>
      <c r="RF180" s="4"/>
      <c r="RG180" s="4"/>
      <c r="RH180" s="4"/>
      <c r="RI180" s="4"/>
      <c r="RJ180" s="4"/>
      <c r="RK180" s="4"/>
      <c r="RL180" s="4"/>
      <c r="RM180" s="4"/>
      <c r="RN180" s="4"/>
      <c r="RO180" s="4"/>
      <c r="RP180" s="4"/>
      <c r="RQ180" s="4"/>
      <c r="RR180" s="4"/>
      <c r="RS180" s="4"/>
      <c r="RT180" s="4"/>
      <c r="RU180" s="4"/>
      <c r="RV180" s="4"/>
      <c r="RW180" s="4"/>
      <c r="RX180" s="4"/>
      <c r="RY180" s="4"/>
      <c r="RZ180" s="4"/>
      <c r="SA180" s="4"/>
      <c r="SB180" s="4"/>
      <c r="SC180" s="4"/>
      <c r="SD180" s="4"/>
      <c r="SE180" s="4"/>
      <c r="SF180" s="4"/>
      <c r="SG180" s="4"/>
      <c r="SH180" s="4"/>
      <c r="SI180" s="4"/>
      <c r="SJ180" s="4"/>
      <c r="SK180" s="4"/>
      <c r="SL180" s="4"/>
      <c r="SM180" s="4"/>
      <c r="SN180" s="4"/>
      <c r="SO180" s="4"/>
      <c r="SP180" s="4"/>
      <c r="SQ180" s="4"/>
      <c r="SR180" s="4"/>
      <c r="SS180" s="4"/>
      <c r="ST180" s="4"/>
      <c r="SU180" s="4"/>
      <c r="SV180" s="4"/>
      <c r="SW180" s="4"/>
      <c r="SX180" s="4"/>
      <c r="SY180" s="4"/>
      <c r="SZ180" s="4"/>
      <c r="TA180" s="4"/>
      <c r="TB180" s="4"/>
      <c r="TC180" s="4"/>
      <c r="TD180" s="4"/>
      <c r="TE180" s="4"/>
      <c r="TF180" s="4"/>
      <c r="TG180" s="4"/>
      <c r="TH180" s="4"/>
      <c r="TI180" s="4"/>
      <c r="TJ180" s="4"/>
      <c r="TK180" s="4"/>
      <c r="TL180" s="4"/>
      <c r="TM180" s="4"/>
      <c r="TN180" s="4"/>
      <c r="TO180" s="4"/>
      <c r="TP180" s="4"/>
      <c r="TQ180" s="4"/>
      <c r="TR180" s="4"/>
      <c r="TS180" s="4"/>
      <c r="TT180" s="4"/>
      <c r="TU180" s="4"/>
      <c r="TV180" s="4"/>
      <c r="TW180" s="4"/>
      <c r="TX180" s="4"/>
      <c r="TY180" s="4"/>
      <c r="TZ180" s="4"/>
      <c r="UA180" s="4"/>
      <c r="UB180" s="4"/>
      <c r="UC180" s="4"/>
      <c r="UD180" s="4"/>
      <c r="UE180" s="4"/>
      <c r="UF180" s="4"/>
      <c r="UG180" s="4"/>
      <c r="UH180" s="4"/>
      <c r="UI180" s="4"/>
      <c r="UJ180" s="4"/>
      <c r="UK180" s="4"/>
      <c r="UL180" s="4"/>
      <c r="UM180" s="4"/>
      <c r="UN180" s="4"/>
      <c r="UO180" s="4"/>
      <c r="UP180" s="4"/>
      <c r="UQ180" s="4"/>
      <c r="UR180" s="4"/>
      <c r="US180" s="4"/>
      <c r="UT180" s="4"/>
      <c r="UU180" s="4"/>
      <c r="UV180" s="4"/>
      <c r="UW180" s="4"/>
      <c r="UX180" s="4"/>
      <c r="UY180" s="4"/>
      <c r="UZ180" s="4"/>
      <c r="VA180" s="4"/>
      <c r="VB180" s="4"/>
      <c r="VC180" s="4"/>
      <c r="VD180" s="4"/>
      <c r="VE180" s="4"/>
      <c r="VF180" s="4"/>
      <c r="VG180" s="4"/>
      <c r="VH180" s="4"/>
      <c r="VI180" s="4"/>
      <c r="VJ180" s="4"/>
      <c r="VK180" s="4"/>
      <c r="VL180" s="4"/>
      <c r="VM180" s="4"/>
      <c r="VN180" s="4"/>
      <c r="VO180" s="4"/>
      <c r="VP180" s="4"/>
      <c r="VQ180" s="4"/>
      <c r="VR180" s="4"/>
      <c r="VS180" s="4"/>
      <c r="VT180" s="4"/>
      <c r="VU180" s="4"/>
      <c r="VV180" s="4"/>
      <c r="VW180" s="4"/>
      <c r="VX180" s="4"/>
      <c r="VY180" s="4"/>
      <c r="VZ180" s="4"/>
      <c r="WA180" s="4"/>
      <c r="WB180" s="4"/>
      <c r="WC180" s="4"/>
      <c r="WD180" s="4"/>
      <c r="WE180" s="4"/>
      <c r="WF180" s="4"/>
      <c r="WG180" s="4"/>
      <c r="WH180" s="4"/>
      <c r="WI180" s="4"/>
      <c r="WJ180" s="4"/>
      <c r="WK180" s="4"/>
      <c r="WL180" s="4"/>
      <c r="WM180" s="4"/>
      <c r="WN180" s="4"/>
      <c r="WO180" s="4"/>
      <c r="WP180" s="4"/>
      <c r="WQ180" s="4"/>
      <c r="WR180" s="4"/>
      <c r="WS180" s="4"/>
      <c r="WT180" s="4"/>
      <c r="WU180" s="4"/>
      <c r="WV180" s="4"/>
      <c r="WW180" s="4"/>
      <c r="WX180" s="4"/>
      <c r="WY180" s="4"/>
      <c r="WZ180" s="4"/>
      <c r="XA180" s="4"/>
      <c r="XB180" s="4"/>
      <c r="XC180" s="4"/>
      <c r="XD180" s="4"/>
      <c r="XE180" s="4"/>
      <c r="XF180" s="4"/>
      <c r="XG180" s="4"/>
      <c r="XH180" s="4"/>
      <c r="XI180" s="4"/>
      <c r="XJ180" s="4"/>
      <c r="XK180" s="4"/>
      <c r="XL180" s="4"/>
      <c r="XM180" s="4"/>
      <c r="XN180" s="4"/>
      <c r="XO180" s="4"/>
      <c r="XP180" s="4"/>
      <c r="XQ180" s="4"/>
      <c r="XR180" s="4"/>
      <c r="XS180" s="4"/>
      <c r="XT180" s="4"/>
      <c r="XU180" s="4"/>
      <c r="XV180" s="4"/>
      <c r="XW180" s="4"/>
      <c r="XX180" s="4"/>
      <c r="XY180" s="4"/>
      <c r="XZ180" s="4"/>
      <c r="YA180" s="4"/>
      <c r="YB180" s="4"/>
      <c r="YC180" s="4"/>
      <c r="YD180" s="4"/>
      <c r="YE180" s="4"/>
      <c r="YF180" s="4"/>
      <c r="YG180" s="4"/>
      <c r="YH180" s="4"/>
      <c r="YI180" s="4"/>
      <c r="YJ180" s="4"/>
      <c r="YK180" s="4"/>
      <c r="YL180" s="4"/>
      <c r="YM180" s="4"/>
      <c r="YN180" s="4"/>
      <c r="YO180" s="4"/>
      <c r="YP180" s="4"/>
      <c r="YQ180" s="4"/>
      <c r="YR180" s="4"/>
      <c r="YS180" s="4"/>
      <c r="YT180" s="4"/>
      <c r="YU180" s="4"/>
      <c r="YV180" s="4"/>
      <c r="YW180" s="4"/>
      <c r="YX180" s="4"/>
      <c r="YY180" s="4"/>
      <c r="YZ180" s="4"/>
      <c r="ZA180" s="4"/>
      <c r="ZB180" s="4"/>
      <c r="ZC180" s="4"/>
      <c r="ZD180" s="4"/>
      <c r="ZE180" s="4"/>
      <c r="ZF180" s="4"/>
      <c r="ZG180" s="4"/>
      <c r="ZH180" s="4"/>
      <c r="ZI180" s="4"/>
      <c r="ZJ180" s="4"/>
      <c r="ZK180" s="4"/>
      <c r="ZL180" s="4"/>
      <c r="ZM180" s="4"/>
      <c r="ZN180" s="4"/>
      <c r="ZO180" s="4"/>
      <c r="ZP180" s="4"/>
      <c r="ZQ180" s="4"/>
      <c r="ZR180" s="4"/>
      <c r="ZS180" s="4"/>
      <c r="ZT180" s="4"/>
      <c r="ZU180" s="4"/>
      <c r="ZV180" s="4"/>
      <c r="ZW180" s="4"/>
      <c r="ZX180" s="4"/>
      <c r="ZY180" s="4"/>
      <c r="ZZ180" s="4"/>
      <c r="AAA180" s="4"/>
      <c r="AAB180" s="4"/>
      <c r="AAC180" s="4"/>
      <c r="AAD180" s="4"/>
      <c r="AAE180" s="4"/>
      <c r="AAF180" s="4"/>
      <c r="AAG180" s="4"/>
      <c r="AAH180" s="4"/>
      <c r="AAI180" s="4"/>
      <c r="AAJ180" s="4"/>
      <c r="AAK180" s="4"/>
      <c r="AAL180" s="4"/>
      <c r="AAM180" s="4"/>
      <c r="AAN180" s="4"/>
      <c r="AAO180" s="4"/>
      <c r="AAP180" s="4"/>
      <c r="AAQ180" s="4"/>
      <c r="AAR180" s="4"/>
      <c r="AAS180" s="4"/>
      <c r="AAT180" s="4"/>
      <c r="AAU180" s="4"/>
      <c r="AAV180" s="4"/>
      <c r="AAW180" s="4"/>
      <c r="AAX180" s="4"/>
      <c r="AAY180" s="4"/>
      <c r="AAZ180" s="4"/>
      <c r="ABA180" s="4"/>
      <c r="ABB180" s="4"/>
      <c r="ABC180" s="4"/>
      <c r="ABD180" s="4"/>
      <c r="ABE180" s="4"/>
      <c r="ABF180" s="4"/>
      <c r="ABG180" s="4"/>
      <c r="ABH180" s="4"/>
      <c r="ABI180" s="4"/>
      <c r="ABJ180" s="4"/>
      <c r="ABK180" s="4"/>
      <c r="ABL180" s="4"/>
      <c r="ABM180" s="4"/>
      <c r="ABN180" s="4"/>
      <c r="ABO180" s="4"/>
      <c r="ABP180" s="4"/>
      <c r="ABQ180" s="4"/>
      <c r="ABR180" s="4"/>
      <c r="ABS180" s="4"/>
      <c r="ABT180" s="4"/>
      <c r="ABU180" s="4"/>
    </row>
    <row r="181" spans="1:749" s="13" customFormat="1" ht="15" customHeight="1" x14ac:dyDescent="0.2">
      <c r="A181" s="20" t="s">
        <v>722</v>
      </c>
      <c r="B181" s="21" t="s">
        <v>586</v>
      </c>
      <c r="C181" s="24" t="s">
        <v>73</v>
      </c>
      <c r="D181" s="21" t="s">
        <v>121</v>
      </c>
      <c r="E181" s="158">
        <f>IF($G$13&gt;0,1,0)</f>
        <v>0</v>
      </c>
      <c r="F181" s="194" t="s">
        <v>524</v>
      </c>
      <c r="G181" s="194">
        <v>12</v>
      </c>
      <c r="H181" s="162">
        <f>_xlfn.CEILING.MATH(G181*E181)</f>
        <v>0</v>
      </c>
      <c r="I181" s="97"/>
      <c r="J181" s="312"/>
      <c r="K181" s="14"/>
      <c r="L181" s="318"/>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c r="GK181" s="4"/>
      <c r="GL181" s="4"/>
      <c r="GM181" s="4"/>
      <c r="GN181" s="4"/>
      <c r="GO181" s="4"/>
      <c r="GP181" s="4"/>
      <c r="GQ181" s="4"/>
      <c r="GR181" s="4"/>
      <c r="GS181" s="4"/>
      <c r="GT181" s="4"/>
      <c r="GU181" s="4"/>
      <c r="GV181" s="4"/>
      <c r="GW181" s="4"/>
      <c r="GX181" s="4"/>
      <c r="GY181" s="4"/>
      <c r="GZ181" s="4"/>
      <c r="HA181" s="4"/>
      <c r="HB181" s="4"/>
      <c r="HC181" s="4"/>
      <c r="HD181" s="4"/>
      <c r="HE181" s="4"/>
      <c r="HF181" s="4"/>
      <c r="HG181" s="4"/>
      <c r="HH181" s="4"/>
      <c r="HI181" s="4"/>
      <c r="HJ181" s="4"/>
      <c r="HK181" s="4"/>
      <c r="HL181" s="4"/>
      <c r="HM181" s="4"/>
      <c r="HN181" s="4"/>
      <c r="HO181" s="4"/>
      <c r="HP181" s="4"/>
      <c r="HQ181" s="4"/>
      <c r="HR181" s="4"/>
      <c r="HS181" s="4"/>
      <c r="HT181" s="4"/>
      <c r="HU181" s="4"/>
      <c r="HV181" s="4"/>
      <c r="HW181" s="4"/>
      <c r="HX181" s="4"/>
      <c r="HY181" s="4"/>
      <c r="HZ181" s="4"/>
      <c r="IA181" s="4"/>
      <c r="IB181" s="4"/>
      <c r="IC181" s="4"/>
      <c r="ID181" s="4"/>
      <c r="IE181" s="4"/>
      <c r="IF181" s="4"/>
      <c r="IG181" s="4"/>
      <c r="IH181" s="4"/>
      <c r="II181" s="4"/>
      <c r="IJ181" s="4"/>
      <c r="IK181" s="4"/>
      <c r="IL181" s="4"/>
      <c r="IM181" s="4"/>
      <c r="IN181" s="4"/>
      <c r="IO181" s="4"/>
      <c r="IP181" s="4"/>
      <c r="IQ181" s="4"/>
      <c r="IR181" s="4"/>
      <c r="IS181" s="4"/>
      <c r="IT181" s="4"/>
      <c r="IU181" s="4"/>
      <c r="IV181" s="4"/>
      <c r="IW181" s="4"/>
      <c r="IX181" s="4"/>
      <c r="IY181" s="4"/>
      <c r="IZ181" s="4"/>
      <c r="JA181" s="4"/>
      <c r="JB181" s="4"/>
      <c r="JC181" s="4"/>
      <c r="JD181" s="4"/>
      <c r="JE181" s="4"/>
      <c r="JF181" s="4"/>
      <c r="JG181" s="4"/>
      <c r="JH181" s="4"/>
      <c r="JI181" s="4"/>
      <c r="JJ181" s="4"/>
      <c r="JK181" s="4"/>
      <c r="JL181" s="4"/>
      <c r="JM181" s="4"/>
      <c r="JN181" s="4"/>
      <c r="JO181" s="4"/>
      <c r="JP181" s="4"/>
      <c r="JQ181" s="4"/>
      <c r="JR181" s="4"/>
      <c r="JS181" s="4"/>
      <c r="JT181" s="4"/>
      <c r="JU181" s="4"/>
      <c r="JV181" s="4"/>
      <c r="JW181" s="4"/>
      <c r="JX181" s="4"/>
      <c r="JY181" s="4"/>
      <c r="JZ181" s="4"/>
      <c r="KA181" s="4"/>
      <c r="KB181" s="4"/>
      <c r="KC181" s="4"/>
      <c r="KD181" s="4"/>
      <c r="KE181" s="4"/>
      <c r="KF181" s="4"/>
      <c r="KG181" s="4"/>
      <c r="KH181" s="4"/>
      <c r="KI181" s="4"/>
      <c r="KJ181" s="4"/>
      <c r="KK181" s="4"/>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c r="LT181" s="4"/>
      <c r="LU181" s="4"/>
      <c r="LV181" s="4"/>
      <c r="LW181" s="4"/>
      <c r="LX181" s="4"/>
      <c r="LY181" s="4"/>
      <c r="LZ181" s="4"/>
      <c r="MA181" s="4"/>
      <c r="MB181" s="4"/>
      <c r="MC181" s="4"/>
      <c r="MD181" s="4"/>
      <c r="ME181" s="4"/>
      <c r="MF181" s="4"/>
      <c r="MG181" s="4"/>
      <c r="MH181" s="4"/>
      <c r="MI181" s="4"/>
      <c r="MJ181" s="4"/>
      <c r="MK181" s="4"/>
      <c r="ML181" s="4"/>
      <c r="MM181" s="4"/>
      <c r="MN181" s="4"/>
      <c r="MO181" s="4"/>
      <c r="MP181" s="4"/>
      <c r="MQ181" s="4"/>
      <c r="MR181" s="4"/>
      <c r="MS181" s="4"/>
      <c r="MT181" s="4"/>
      <c r="MU181" s="4"/>
      <c r="MV181" s="4"/>
      <c r="MW181" s="4"/>
      <c r="MX181" s="4"/>
      <c r="MY181" s="4"/>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c r="OH181" s="4"/>
      <c r="OI181" s="4"/>
      <c r="OJ181" s="4"/>
      <c r="OK181" s="4"/>
      <c r="OL181" s="4"/>
      <c r="OM181" s="4"/>
      <c r="ON181" s="4"/>
      <c r="OO181" s="4"/>
      <c r="OP181" s="4"/>
      <c r="OQ181" s="4"/>
      <c r="OR181" s="4"/>
      <c r="OS181" s="4"/>
      <c r="OT181" s="4"/>
      <c r="OU181" s="4"/>
      <c r="OV181" s="4"/>
      <c r="OW181" s="4"/>
      <c r="OX181" s="4"/>
      <c r="OY181" s="4"/>
      <c r="OZ181" s="4"/>
      <c r="PA181" s="4"/>
      <c r="PB181" s="4"/>
      <c r="PC181" s="4"/>
      <c r="PD181" s="4"/>
      <c r="PE181" s="4"/>
      <c r="PF181" s="4"/>
      <c r="PG181" s="4"/>
      <c r="PH181" s="4"/>
      <c r="PI181" s="4"/>
      <c r="PJ181" s="4"/>
      <c r="PK181" s="4"/>
      <c r="PL181" s="4"/>
      <c r="PM181" s="4"/>
      <c r="PN181" s="4"/>
      <c r="PO181" s="4"/>
      <c r="PP181" s="4"/>
      <c r="PQ181" s="4"/>
      <c r="PR181" s="4"/>
      <c r="PS181" s="4"/>
      <c r="PT181" s="4"/>
      <c r="PU181" s="4"/>
      <c r="PV181" s="4"/>
      <c r="PW181" s="4"/>
      <c r="PX181" s="4"/>
      <c r="PY181" s="4"/>
      <c r="PZ181" s="4"/>
      <c r="QA181" s="4"/>
      <c r="QB181" s="4"/>
      <c r="QC181" s="4"/>
      <c r="QD181" s="4"/>
      <c r="QE181" s="4"/>
      <c r="QF181" s="4"/>
      <c r="QG181" s="4"/>
      <c r="QH181" s="4"/>
      <c r="QI181" s="4"/>
      <c r="QJ181" s="4"/>
      <c r="QK181" s="4"/>
      <c r="QL181" s="4"/>
      <c r="QM181" s="4"/>
      <c r="QN181" s="4"/>
      <c r="QO181" s="4"/>
      <c r="QP181" s="4"/>
      <c r="QQ181" s="4"/>
      <c r="QR181" s="4"/>
      <c r="QS181" s="4"/>
      <c r="QT181" s="4"/>
      <c r="QU181" s="4"/>
      <c r="QV181" s="4"/>
      <c r="QW181" s="4"/>
      <c r="QX181" s="4"/>
      <c r="QY181" s="4"/>
      <c r="QZ181" s="4"/>
      <c r="RA181" s="4"/>
      <c r="RB181" s="4"/>
      <c r="RC181" s="4"/>
      <c r="RD181" s="4"/>
      <c r="RE181" s="4"/>
      <c r="RF181" s="4"/>
      <c r="RG181" s="4"/>
      <c r="RH181" s="4"/>
      <c r="RI181" s="4"/>
      <c r="RJ181" s="4"/>
      <c r="RK181" s="4"/>
      <c r="RL181" s="4"/>
      <c r="RM181" s="4"/>
      <c r="RN181" s="4"/>
      <c r="RO181" s="4"/>
      <c r="RP181" s="4"/>
      <c r="RQ181" s="4"/>
      <c r="RR181" s="4"/>
      <c r="RS181" s="4"/>
      <c r="RT181" s="4"/>
      <c r="RU181" s="4"/>
      <c r="RV181" s="4"/>
      <c r="RW181" s="4"/>
      <c r="RX181" s="4"/>
      <c r="RY181" s="4"/>
      <c r="RZ181" s="4"/>
      <c r="SA181" s="4"/>
      <c r="SB181" s="4"/>
      <c r="SC181" s="4"/>
      <c r="SD181" s="4"/>
      <c r="SE181" s="4"/>
      <c r="SF181" s="4"/>
      <c r="SG181" s="4"/>
      <c r="SH181" s="4"/>
      <c r="SI181" s="4"/>
      <c r="SJ181" s="4"/>
      <c r="SK181" s="4"/>
      <c r="SL181" s="4"/>
      <c r="SM181" s="4"/>
      <c r="SN181" s="4"/>
      <c r="SO181" s="4"/>
      <c r="SP181" s="4"/>
      <c r="SQ181" s="4"/>
      <c r="SR181" s="4"/>
      <c r="SS181" s="4"/>
      <c r="ST181" s="4"/>
      <c r="SU181" s="4"/>
      <c r="SV181" s="4"/>
      <c r="SW181" s="4"/>
      <c r="SX181" s="4"/>
      <c r="SY181" s="4"/>
      <c r="SZ181" s="4"/>
      <c r="TA181" s="4"/>
      <c r="TB181" s="4"/>
      <c r="TC181" s="4"/>
      <c r="TD181" s="4"/>
      <c r="TE181" s="4"/>
      <c r="TF181" s="4"/>
      <c r="TG181" s="4"/>
      <c r="TH181" s="4"/>
      <c r="TI181" s="4"/>
      <c r="TJ181" s="4"/>
      <c r="TK181" s="4"/>
      <c r="TL181" s="4"/>
      <c r="TM181" s="4"/>
      <c r="TN181" s="4"/>
      <c r="TO181" s="4"/>
      <c r="TP181" s="4"/>
      <c r="TQ181" s="4"/>
      <c r="TR181" s="4"/>
      <c r="TS181" s="4"/>
      <c r="TT181" s="4"/>
      <c r="TU181" s="4"/>
      <c r="TV181" s="4"/>
      <c r="TW181" s="4"/>
      <c r="TX181" s="4"/>
      <c r="TY181" s="4"/>
      <c r="TZ181" s="4"/>
      <c r="UA181" s="4"/>
      <c r="UB181" s="4"/>
      <c r="UC181" s="4"/>
      <c r="UD181" s="4"/>
      <c r="UE181" s="4"/>
      <c r="UF181" s="4"/>
      <c r="UG181" s="4"/>
      <c r="UH181" s="4"/>
      <c r="UI181" s="4"/>
      <c r="UJ181" s="4"/>
      <c r="UK181" s="4"/>
      <c r="UL181" s="4"/>
      <c r="UM181" s="4"/>
      <c r="UN181" s="4"/>
      <c r="UO181" s="4"/>
      <c r="UP181" s="4"/>
      <c r="UQ181" s="4"/>
      <c r="UR181" s="4"/>
      <c r="US181" s="4"/>
      <c r="UT181" s="4"/>
      <c r="UU181" s="4"/>
      <c r="UV181" s="4"/>
      <c r="UW181" s="4"/>
      <c r="UX181" s="4"/>
      <c r="UY181" s="4"/>
      <c r="UZ181" s="4"/>
      <c r="VA181" s="4"/>
      <c r="VB181" s="4"/>
      <c r="VC181" s="4"/>
      <c r="VD181" s="4"/>
      <c r="VE181" s="4"/>
      <c r="VF181" s="4"/>
      <c r="VG181" s="4"/>
      <c r="VH181" s="4"/>
      <c r="VI181" s="4"/>
      <c r="VJ181" s="4"/>
      <c r="VK181" s="4"/>
      <c r="VL181" s="4"/>
      <c r="VM181" s="4"/>
      <c r="VN181" s="4"/>
      <c r="VO181" s="4"/>
      <c r="VP181" s="4"/>
      <c r="VQ181" s="4"/>
      <c r="VR181" s="4"/>
      <c r="VS181" s="4"/>
      <c r="VT181" s="4"/>
      <c r="VU181" s="4"/>
      <c r="VV181" s="4"/>
      <c r="VW181" s="4"/>
      <c r="VX181" s="4"/>
      <c r="VY181" s="4"/>
      <c r="VZ181" s="4"/>
      <c r="WA181" s="4"/>
      <c r="WB181" s="4"/>
      <c r="WC181" s="4"/>
      <c r="WD181" s="4"/>
      <c r="WE181" s="4"/>
      <c r="WF181" s="4"/>
      <c r="WG181" s="4"/>
      <c r="WH181" s="4"/>
      <c r="WI181" s="4"/>
      <c r="WJ181" s="4"/>
      <c r="WK181" s="4"/>
      <c r="WL181" s="4"/>
      <c r="WM181" s="4"/>
      <c r="WN181" s="4"/>
      <c r="WO181" s="4"/>
      <c r="WP181" s="4"/>
      <c r="WQ181" s="4"/>
      <c r="WR181" s="4"/>
      <c r="WS181" s="4"/>
      <c r="WT181" s="4"/>
      <c r="WU181" s="4"/>
      <c r="WV181" s="4"/>
      <c r="WW181" s="4"/>
      <c r="WX181" s="4"/>
      <c r="WY181" s="4"/>
      <c r="WZ181" s="4"/>
      <c r="XA181" s="4"/>
      <c r="XB181" s="4"/>
      <c r="XC181" s="4"/>
      <c r="XD181" s="4"/>
      <c r="XE181" s="4"/>
      <c r="XF181" s="4"/>
      <c r="XG181" s="4"/>
      <c r="XH181" s="4"/>
      <c r="XI181" s="4"/>
      <c r="XJ181" s="4"/>
      <c r="XK181" s="4"/>
      <c r="XL181" s="4"/>
      <c r="XM181" s="4"/>
      <c r="XN181" s="4"/>
      <c r="XO181" s="4"/>
      <c r="XP181" s="4"/>
      <c r="XQ181" s="4"/>
      <c r="XR181" s="4"/>
      <c r="XS181" s="4"/>
      <c r="XT181" s="4"/>
      <c r="XU181" s="4"/>
      <c r="XV181" s="4"/>
      <c r="XW181" s="4"/>
      <c r="XX181" s="4"/>
      <c r="XY181" s="4"/>
      <c r="XZ181" s="4"/>
      <c r="YA181" s="4"/>
      <c r="YB181" s="4"/>
      <c r="YC181" s="4"/>
      <c r="YD181" s="4"/>
      <c r="YE181" s="4"/>
      <c r="YF181" s="4"/>
      <c r="YG181" s="4"/>
      <c r="YH181" s="4"/>
      <c r="YI181" s="4"/>
      <c r="YJ181" s="4"/>
      <c r="YK181" s="4"/>
      <c r="YL181" s="4"/>
      <c r="YM181" s="4"/>
      <c r="YN181" s="4"/>
      <c r="YO181" s="4"/>
      <c r="YP181" s="4"/>
      <c r="YQ181" s="4"/>
      <c r="YR181" s="4"/>
      <c r="YS181" s="4"/>
      <c r="YT181" s="4"/>
      <c r="YU181" s="4"/>
      <c r="YV181" s="4"/>
      <c r="YW181" s="4"/>
      <c r="YX181" s="4"/>
      <c r="YY181" s="4"/>
      <c r="YZ181" s="4"/>
      <c r="ZA181" s="4"/>
      <c r="ZB181" s="4"/>
      <c r="ZC181" s="4"/>
      <c r="ZD181" s="4"/>
      <c r="ZE181" s="4"/>
      <c r="ZF181" s="4"/>
      <c r="ZG181" s="4"/>
      <c r="ZH181" s="4"/>
      <c r="ZI181" s="4"/>
      <c r="ZJ181" s="4"/>
      <c r="ZK181" s="4"/>
      <c r="ZL181" s="4"/>
      <c r="ZM181" s="4"/>
      <c r="ZN181" s="4"/>
      <c r="ZO181" s="4"/>
      <c r="ZP181" s="4"/>
      <c r="ZQ181" s="4"/>
      <c r="ZR181" s="4"/>
      <c r="ZS181" s="4"/>
      <c r="ZT181" s="4"/>
      <c r="ZU181" s="4"/>
      <c r="ZV181" s="4"/>
      <c r="ZW181" s="4"/>
      <c r="ZX181" s="4"/>
      <c r="ZY181" s="4"/>
      <c r="ZZ181" s="4"/>
      <c r="AAA181" s="4"/>
      <c r="AAB181" s="4"/>
      <c r="AAC181" s="4"/>
      <c r="AAD181" s="4"/>
      <c r="AAE181" s="4"/>
      <c r="AAF181" s="4"/>
      <c r="AAG181" s="4"/>
      <c r="AAH181" s="4"/>
      <c r="AAI181" s="4"/>
      <c r="AAJ181" s="4"/>
      <c r="AAK181" s="4"/>
      <c r="AAL181" s="4"/>
      <c r="AAM181" s="4"/>
      <c r="AAN181" s="4"/>
      <c r="AAO181" s="4"/>
      <c r="AAP181" s="4"/>
      <c r="AAQ181" s="4"/>
      <c r="AAR181" s="4"/>
      <c r="AAS181" s="4"/>
      <c r="AAT181" s="4"/>
      <c r="AAU181" s="4"/>
      <c r="AAV181" s="4"/>
      <c r="AAW181" s="4"/>
      <c r="AAX181" s="4"/>
      <c r="AAY181" s="4"/>
      <c r="AAZ181" s="4"/>
      <c r="ABA181" s="4"/>
      <c r="ABB181" s="4"/>
      <c r="ABC181" s="4"/>
      <c r="ABD181" s="4"/>
      <c r="ABE181" s="4"/>
      <c r="ABF181" s="4"/>
      <c r="ABG181" s="4"/>
      <c r="ABH181" s="4"/>
      <c r="ABI181" s="4"/>
      <c r="ABJ181" s="4"/>
      <c r="ABK181" s="4"/>
      <c r="ABL181" s="4"/>
      <c r="ABM181" s="4"/>
      <c r="ABN181" s="4"/>
      <c r="ABO181" s="4"/>
      <c r="ABP181" s="4"/>
      <c r="ABQ181" s="4"/>
      <c r="ABR181" s="4"/>
      <c r="ABS181" s="4"/>
      <c r="ABT181" s="4"/>
      <c r="ABU181" s="4"/>
    </row>
    <row r="182" spans="1:749" s="13" customFormat="1" ht="15" customHeight="1" x14ac:dyDescent="0.2">
      <c r="A182" s="20" t="s">
        <v>723</v>
      </c>
      <c r="B182" s="21" t="s">
        <v>126</v>
      </c>
      <c r="C182" s="24" t="s">
        <v>71</v>
      </c>
      <c r="D182" s="21" t="s">
        <v>121</v>
      </c>
      <c r="E182" s="158">
        <f>IF($G$13&gt;0,10,0)*2</f>
        <v>0</v>
      </c>
      <c r="F182" s="194">
        <v>2.5</v>
      </c>
      <c r="G182" s="194" t="s">
        <v>524</v>
      </c>
      <c r="H182" s="162">
        <f>_xlfn.CEILING.MATH(F182*E182)</f>
        <v>0</v>
      </c>
      <c r="I182" s="97"/>
      <c r="J182" s="312"/>
      <c r="K182" s="14"/>
      <c r="L182" s="318"/>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c r="IW182" s="4"/>
      <c r="IX182" s="4"/>
      <c r="IY182" s="4"/>
      <c r="IZ182" s="4"/>
      <c r="JA182" s="4"/>
      <c r="JB182" s="4"/>
      <c r="JC182" s="4"/>
      <c r="JD182" s="4"/>
      <c r="JE182" s="4"/>
      <c r="JF182" s="4"/>
      <c r="JG182" s="4"/>
      <c r="JH182" s="4"/>
      <c r="JI182" s="4"/>
      <c r="JJ182" s="4"/>
      <c r="JK182" s="4"/>
      <c r="JL182" s="4"/>
      <c r="JM182" s="4"/>
      <c r="JN182" s="4"/>
      <c r="JO182" s="4"/>
      <c r="JP182" s="4"/>
      <c r="JQ182" s="4"/>
      <c r="JR182" s="4"/>
      <c r="JS182" s="4"/>
      <c r="JT182" s="4"/>
      <c r="JU182" s="4"/>
      <c r="JV182" s="4"/>
      <c r="JW182" s="4"/>
      <c r="JX182" s="4"/>
      <c r="JY182" s="4"/>
      <c r="JZ182" s="4"/>
      <c r="KA182" s="4"/>
      <c r="KB182" s="4"/>
      <c r="KC182" s="4"/>
      <c r="KD182" s="4"/>
      <c r="KE182" s="4"/>
      <c r="KF182" s="4"/>
      <c r="KG182" s="4"/>
      <c r="KH182" s="4"/>
      <c r="KI182" s="4"/>
      <c r="KJ182" s="4"/>
      <c r="KK182" s="4"/>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c r="LT182" s="4"/>
      <c r="LU182" s="4"/>
      <c r="LV182" s="4"/>
      <c r="LW182" s="4"/>
      <c r="LX182" s="4"/>
      <c r="LY182" s="4"/>
      <c r="LZ182" s="4"/>
      <c r="MA182" s="4"/>
      <c r="MB182" s="4"/>
      <c r="MC182" s="4"/>
      <c r="MD182" s="4"/>
      <c r="ME182" s="4"/>
      <c r="MF182" s="4"/>
      <c r="MG182" s="4"/>
      <c r="MH182" s="4"/>
      <c r="MI182" s="4"/>
      <c r="MJ182" s="4"/>
      <c r="MK182" s="4"/>
      <c r="ML182" s="4"/>
      <c r="MM182" s="4"/>
      <c r="MN182" s="4"/>
      <c r="MO182" s="4"/>
      <c r="MP182" s="4"/>
      <c r="MQ182" s="4"/>
      <c r="MR182" s="4"/>
      <c r="MS182" s="4"/>
      <c r="MT182" s="4"/>
      <c r="MU182" s="4"/>
      <c r="MV182" s="4"/>
      <c r="MW182" s="4"/>
      <c r="MX182" s="4"/>
      <c r="MY182" s="4"/>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c r="OH182" s="4"/>
      <c r="OI182" s="4"/>
      <c r="OJ182" s="4"/>
      <c r="OK182" s="4"/>
      <c r="OL182" s="4"/>
      <c r="OM182" s="4"/>
      <c r="ON182" s="4"/>
      <c r="OO182" s="4"/>
      <c r="OP182" s="4"/>
      <c r="OQ182" s="4"/>
      <c r="OR182" s="4"/>
      <c r="OS182" s="4"/>
      <c r="OT182" s="4"/>
      <c r="OU182" s="4"/>
      <c r="OV182" s="4"/>
      <c r="OW182" s="4"/>
      <c r="OX182" s="4"/>
      <c r="OY182" s="4"/>
      <c r="OZ182" s="4"/>
      <c r="PA182" s="4"/>
      <c r="PB182" s="4"/>
      <c r="PC182" s="4"/>
      <c r="PD182" s="4"/>
      <c r="PE182" s="4"/>
      <c r="PF182" s="4"/>
      <c r="PG182" s="4"/>
      <c r="PH182" s="4"/>
      <c r="PI182" s="4"/>
      <c r="PJ182" s="4"/>
      <c r="PK182" s="4"/>
      <c r="PL182" s="4"/>
      <c r="PM182" s="4"/>
      <c r="PN182" s="4"/>
      <c r="PO182" s="4"/>
      <c r="PP182" s="4"/>
      <c r="PQ182" s="4"/>
      <c r="PR182" s="4"/>
      <c r="PS182" s="4"/>
      <c r="PT182" s="4"/>
      <c r="PU182" s="4"/>
      <c r="PV182" s="4"/>
      <c r="PW182" s="4"/>
      <c r="PX182" s="4"/>
      <c r="PY182" s="4"/>
      <c r="PZ182" s="4"/>
      <c r="QA182" s="4"/>
      <c r="QB182" s="4"/>
      <c r="QC182" s="4"/>
      <c r="QD182" s="4"/>
      <c r="QE182" s="4"/>
      <c r="QF182" s="4"/>
      <c r="QG182" s="4"/>
      <c r="QH182" s="4"/>
      <c r="QI182" s="4"/>
      <c r="QJ182" s="4"/>
      <c r="QK182" s="4"/>
      <c r="QL182" s="4"/>
      <c r="QM182" s="4"/>
      <c r="QN182" s="4"/>
      <c r="QO182" s="4"/>
      <c r="QP182" s="4"/>
      <c r="QQ182" s="4"/>
      <c r="QR182" s="4"/>
      <c r="QS182" s="4"/>
      <c r="QT182" s="4"/>
      <c r="QU182" s="4"/>
      <c r="QV182" s="4"/>
      <c r="QW182" s="4"/>
      <c r="QX182" s="4"/>
      <c r="QY182" s="4"/>
      <c r="QZ182" s="4"/>
      <c r="RA182" s="4"/>
      <c r="RB182" s="4"/>
      <c r="RC182" s="4"/>
      <c r="RD182" s="4"/>
      <c r="RE182" s="4"/>
      <c r="RF182" s="4"/>
      <c r="RG182" s="4"/>
      <c r="RH182" s="4"/>
      <c r="RI182" s="4"/>
      <c r="RJ182" s="4"/>
      <c r="RK182" s="4"/>
      <c r="RL182" s="4"/>
      <c r="RM182" s="4"/>
      <c r="RN182" s="4"/>
      <c r="RO182" s="4"/>
      <c r="RP182" s="4"/>
      <c r="RQ182" s="4"/>
      <c r="RR182" s="4"/>
      <c r="RS182" s="4"/>
      <c r="RT182" s="4"/>
      <c r="RU182" s="4"/>
      <c r="RV182" s="4"/>
      <c r="RW182" s="4"/>
      <c r="RX182" s="4"/>
      <c r="RY182" s="4"/>
      <c r="RZ182" s="4"/>
      <c r="SA182" s="4"/>
      <c r="SB182" s="4"/>
      <c r="SC182" s="4"/>
      <c r="SD182" s="4"/>
      <c r="SE182" s="4"/>
      <c r="SF182" s="4"/>
      <c r="SG182" s="4"/>
      <c r="SH182" s="4"/>
      <c r="SI182" s="4"/>
      <c r="SJ182" s="4"/>
      <c r="SK182" s="4"/>
      <c r="SL182" s="4"/>
      <c r="SM182" s="4"/>
      <c r="SN182" s="4"/>
      <c r="SO182" s="4"/>
      <c r="SP182" s="4"/>
      <c r="SQ182" s="4"/>
      <c r="SR182" s="4"/>
      <c r="SS182" s="4"/>
      <c r="ST182" s="4"/>
      <c r="SU182" s="4"/>
      <c r="SV182" s="4"/>
      <c r="SW182" s="4"/>
      <c r="SX182" s="4"/>
      <c r="SY182" s="4"/>
      <c r="SZ182" s="4"/>
      <c r="TA182" s="4"/>
      <c r="TB182" s="4"/>
      <c r="TC182" s="4"/>
      <c r="TD182" s="4"/>
      <c r="TE182" s="4"/>
      <c r="TF182" s="4"/>
      <c r="TG182" s="4"/>
      <c r="TH182" s="4"/>
      <c r="TI182" s="4"/>
      <c r="TJ182" s="4"/>
      <c r="TK182" s="4"/>
      <c r="TL182" s="4"/>
      <c r="TM182" s="4"/>
      <c r="TN182" s="4"/>
      <c r="TO182" s="4"/>
      <c r="TP182" s="4"/>
      <c r="TQ182" s="4"/>
      <c r="TR182" s="4"/>
      <c r="TS182" s="4"/>
      <c r="TT182" s="4"/>
      <c r="TU182" s="4"/>
      <c r="TV182" s="4"/>
      <c r="TW182" s="4"/>
      <c r="TX182" s="4"/>
      <c r="TY182" s="4"/>
      <c r="TZ182" s="4"/>
      <c r="UA182" s="4"/>
      <c r="UB182" s="4"/>
      <c r="UC182" s="4"/>
      <c r="UD182" s="4"/>
      <c r="UE182" s="4"/>
      <c r="UF182" s="4"/>
      <c r="UG182" s="4"/>
      <c r="UH182" s="4"/>
      <c r="UI182" s="4"/>
      <c r="UJ182" s="4"/>
      <c r="UK182" s="4"/>
      <c r="UL182" s="4"/>
      <c r="UM182" s="4"/>
      <c r="UN182" s="4"/>
      <c r="UO182" s="4"/>
      <c r="UP182" s="4"/>
      <c r="UQ182" s="4"/>
      <c r="UR182" s="4"/>
      <c r="US182" s="4"/>
      <c r="UT182" s="4"/>
      <c r="UU182" s="4"/>
      <c r="UV182" s="4"/>
      <c r="UW182" s="4"/>
      <c r="UX182" s="4"/>
      <c r="UY182" s="4"/>
      <c r="UZ182" s="4"/>
      <c r="VA182" s="4"/>
      <c r="VB182" s="4"/>
      <c r="VC182" s="4"/>
      <c r="VD182" s="4"/>
      <c r="VE182" s="4"/>
      <c r="VF182" s="4"/>
      <c r="VG182" s="4"/>
      <c r="VH182" s="4"/>
      <c r="VI182" s="4"/>
      <c r="VJ182" s="4"/>
      <c r="VK182" s="4"/>
      <c r="VL182" s="4"/>
      <c r="VM182" s="4"/>
      <c r="VN182" s="4"/>
      <c r="VO182" s="4"/>
      <c r="VP182" s="4"/>
      <c r="VQ182" s="4"/>
      <c r="VR182" s="4"/>
      <c r="VS182" s="4"/>
      <c r="VT182" s="4"/>
      <c r="VU182" s="4"/>
      <c r="VV182" s="4"/>
      <c r="VW182" s="4"/>
      <c r="VX182" s="4"/>
      <c r="VY182" s="4"/>
      <c r="VZ182" s="4"/>
      <c r="WA182" s="4"/>
      <c r="WB182" s="4"/>
      <c r="WC182" s="4"/>
      <c r="WD182" s="4"/>
      <c r="WE182" s="4"/>
      <c r="WF182" s="4"/>
      <c r="WG182" s="4"/>
      <c r="WH182" s="4"/>
      <c r="WI182" s="4"/>
      <c r="WJ182" s="4"/>
      <c r="WK182" s="4"/>
      <c r="WL182" s="4"/>
      <c r="WM182" s="4"/>
      <c r="WN182" s="4"/>
      <c r="WO182" s="4"/>
      <c r="WP182" s="4"/>
      <c r="WQ182" s="4"/>
      <c r="WR182" s="4"/>
      <c r="WS182" s="4"/>
      <c r="WT182" s="4"/>
      <c r="WU182" s="4"/>
      <c r="WV182" s="4"/>
      <c r="WW182" s="4"/>
      <c r="WX182" s="4"/>
      <c r="WY182" s="4"/>
      <c r="WZ182" s="4"/>
      <c r="XA182" s="4"/>
      <c r="XB182" s="4"/>
      <c r="XC182" s="4"/>
      <c r="XD182" s="4"/>
      <c r="XE182" s="4"/>
      <c r="XF182" s="4"/>
      <c r="XG182" s="4"/>
      <c r="XH182" s="4"/>
      <c r="XI182" s="4"/>
      <c r="XJ182" s="4"/>
      <c r="XK182" s="4"/>
      <c r="XL182" s="4"/>
      <c r="XM182" s="4"/>
      <c r="XN182" s="4"/>
      <c r="XO182" s="4"/>
      <c r="XP182" s="4"/>
      <c r="XQ182" s="4"/>
      <c r="XR182" s="4"/>
      <c r="XS182" s="4"/>
      <c r="XT182" s="4"/>
      <c r="XU182" s="4"/>
      <c r="XV182" s="4"/>
      <c r="XW182" s="4"/>
      <c r="XX182" s="4"/>
      <c r="XY182" s="4"/>
      <c r="XZ182" s="4"/>
      <c r="YA182" s="4"/>
      <c r="YB182" s="4"/>
      <c r="YC182" s="4"/>
      <c r="YD182" s="4"/>
      <c r="YE182" s="4"/>
      <c r="YF182" s="4"/>
      <c r="YG182" s="4"/>
      <c r="YH182" s="4"/>
      <c r="YI182" s="4"/>
      <c r="YJ182" s="4"/>
      <c r="YK182" s="4"/>
      <c r="YL182" s="4"/>
      <c r="YM182" s="4"/>
      <c r="YN182" s="4"/>
      <c r="YO182" s="4"/>
      <c r="YP182" s="4"/>
      <c r="YQ182" s="4"/>
      <c r="YR182" s="4"/>
      <c r="YS182" s="4"/>
      <c r="YT182" s="4"/>
      <c r="YU182" s="4"/>
      <c r="YV182" s="4"/>
      <c r="YW182" s="4"/>
      <c r="YX182" s="4"/>
      <c r="YY182" s="4"/>
      <c r="YZ182" s="4"/>
      <c r="ZA182" s="4"/>
      <c r="ZB182" s="4"/>
      <c r="ZC182" s="4"/>
      <c r="ZD182" s="4"/>
      <c r="ZE182" s="4"/>
      <c r="ZF182" s="4"/>
      <c r="ZG182" s="4"/>
      <c r="ZH182" s="4"/>
      <c r="ZI182" s="4"/>
      <c r="ZJ182" s="4"/>
      <c r="ZK182" s="4"/>
      <c r="ZL182" s="4"/>
      <c r="ZM182" s="4"/>
      <c r="ZN182" s="4"/>
      <c r="ZO182" s="4"/>
      <c r="ZP182" s="4"/>
      <c r="ZQ182" s="4"/>
      <c r="ZR182" s="4"/>
      <c r="ZS182" s="4"/>
      <c r="ZT182" s="4"/>
      <c r="ZU182" s="4"/>
      <c r="ZV182" s="4"/>
      <c r="ZW182" s="4"/>
      <c r="ZX182" s="4"/>
      <c r="ZY182" s="4"/>
      <c r="ZZ182" s="4"/>
      <c r="AAA182" s="4"/>
      <c r="AAB182" s="4"/>
      <c r="AAC182" s="4"/>
      <c r="AAD182" s="4"/>
      <c r="AAE182" s="4"/>
      <c r="AAF182" s="4"/>
      <c r="AAG182" s="4"/>
      <c r="AAH182" s="4"/>
      <c r="AAI182" s="4"/>
      <c r="AAJ182" s="4"/>
      <c r="AAK182" s="4"/>
      <c r="AAL182" s="4"/>
      <c r="AAM182" s="4"/>
      <c r="AAN182" s="4"/>
      <c r="AAO182" s="4"/>
      <c r="AAP182" s="4"/>
      <c r="AAQ182" s="4"/>
      <c r="AAR182" s="4"/>
      <c r="AAS182" s="4"/>
      <c r="AAT182" s="4"/>
      <c r="AAU182" s="4"/>
      <c r="AAV182" s="4"/>
      <c r="AAW182" s="4"/>
      <c r="AAX182" s="4"/>
      <c r="AAY182" s="4"/>
      <c r="AAZ182" s="4"/>
      <c r="ABA182" s="4"/>
      <c r="ABB182" s="4"/>
      <c r="ABC182" s="4"/>
      <c r="ABD182" s="4"/>
      <c r="ABE182" s="4"/>
      <c r="ABF182" s="4"/>
      <c r="ABG182" s="4"/>
      <c r="ABH182" s="4"/>
      <c r="ABI182" s="4"/>
      <c r="ABJ182" s="4"/>
      <c r="ABK182" s="4"/>
      <c r="ABL182" s="4"/>
      <c r="ABM182" s="4"/>
      <c r="ABN182" s="4"/>
      <c r="ABO182" s="4"/>
      <c r="ABP182" s="4"/>
      <c r="ABQ182" s="4"/>
      <c r="ABR182" s="4"/>
      <c r="ABS182" s="4"/>
      <c r="ABT182" s="4"/>
      <c r="ABU182" s="4"/>
    </row>
    <row r="183" spans="1:749" s="13" customFormat="1" ht="15" customHeight="1" x14ac:dyDescent="0.2">
      <c r="A183" s="20" t="s">
        <v>724</v>
      </c>
      <c r="B183" s="21" t="s">
        <v>655</v>
      </c>
      <c r="C183" s="24" t="s">
        <v>71</v>
      </c>
      <c r="D183" s="21" t="s">
        <v>121</v>
      </c>
      <c r="E183" s="158">
        <f>IF($G$13&gt;0,2,0)</f>
        <v>0</v>
      </c>
      <c r="F183" s="194">
        <v>5</v>
      </c>
      <c r="G183" s="194" t="s">
        <v>524</v>
      </c>
      <c r="H183" s="162">
        <f>_xlfn.CEILING.MATH(F183*E183)</f>
        <v>0</v>
      </c>
      <c r="I183" s="97"/>
      <c r="J183" s="312"/>
      <c r="K183" s="14"/>
      <c r="L183" s="318"/>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c r="GK183" s="4"/>
      <c r="GL183" s="4"/>
      <c r="GM183" s="4"/>
      <c r="GN183" s="4"/>
      <c r="GO183" s="4"/>
      <c r="GP183" s="4"/>
      <c r="GQ183" s="4"/>
      <c r="GR183" s="4"/>
      <c r="GS183" s="4"/>
      <c r="GT183" s="4"/>
      <c r="GU183" s="4"/>
      <c r="GV183" s="4"/>
      <c r="GW183" s="4"/>
      <c r="GX183" s="4"/>
      <c r="GY183" s="4"/>
      <c r="GZ183" s="4"/>
      <c r="HA183" s="4"/>
      <c r="HB183" s="4"/>
      <c r="HC183" s="4"/>
      <c r="HD183" s="4"/>
      <c r="HE183" s="4"/>
      <c r="HF183" s="4"/>
      <c r="HG183" s="4"/>
      <c r="HH183" s="4"/>
      <c r="HI183" s="4"/>
      <c r="HJ183" s="4"/>
      <c r="HK183" s="4"/>
      <c r="HL183" s="4"/>
      <c r="HM183" s="4"/>
      <c r="HN183" s="4"/>
      <c r="HO183" s="4"/>
      <c r="HP183" s="4"/>
      <c r="HQ183" s="4"/>
      <c r="HR183" s="4"/>
      <c r="HS183" s="4"/>
      <c r="HT183" s="4"/>
      <c r="HU183" s="4"/>
      <c r="HV183" s="4"/>
      <c r="HW183" s="4"/>
      <c r="HX183" s="4"/>
      <c r="HY183" s="4"/>
      <c r="HZ183" s="4"/>
      <c r="IA183" s="4"/>
      <c r="IB183" s="4"/>
      <c r="IC183" s="4"/>
      <c r="ID183" s="4"/>
      <c r="IE183" s="4"/>
      <c r="IF183" s="4"/>
      <c r="IG183" s="4"/>
      <c r="IH183" s="4"/>
      <c r="II183" s="4"/>
      <c r="IJ183" s="4"/>
      <c r="IK183" s="4"/>
      <c r="IL183" s="4"/>
      <c r="IM183" s="4"/>
      <c r="IN183" s="4"/>
      <c r="IO183" s="4"/>
      <c r="IP183" s="4"/>
      <c r="IQ183" s="4"/>
      <c r="IR183" s="4"/>
      <c r="IS183" s="4"/>
      <c r="IT183" s="4"/>
      <c r="IU183" s="4"/>
      <c r="IV183" s="4"/>
      <c r="IW183" s="4"/>
      <c r="IX183" s="4"/>
      <c r="IY183" s="4"/>
      <c r="IZ183" s="4"/>
      <c r="JA183" s="4"/>
      <c r="JB183" s="4"/>
      <c r="JC183" s="4"/>
      <c r="JD183" s="4"/>
      <c r="JE183" s="4"/>
      <c r="JF183" s="4"/>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c r="KN183" s="4"/>
      <c r="KO183" s="4"/>
      <c r="KP183" s="4"/>
      <c r="KQ183" s="4"/>
      <c r="KR183" s="4"/>
      <c r="KS183" s="4"/>
      <c r="KT183" s="4"/>
      <c r="KU183" s="4"/>
      <c r="KV183" s="4"/>
      <c r="KW183" s="4"/>
      <c r="KX183" s="4"/>
      <c r="KY183" s="4"/>
      <c r="KZ183" s="4"/>
      <c r="LA183" s="4"/>
      <c r="LB183" s="4"/>
      <c r="LC183" s="4"/>
      <c r="LD183" s="4"/>
      <c r="LE183" s="4"/>
      <c r="LF183" s="4"/>
      <c r="LG183" s="4"/>
      <c r="LH183" s="4"/>
      <c r="LI183" s="4"/>
      <c r="LJ183" s="4"/>
      <c r="LK183" s="4"/>
      <c r="LL183" s="4"/>
      <c r="LM183" s="4"/>
      <c r="LN183" s="4"/>
      <c r="LO183" s="4"/>
      <c r="LP183" s="4"/>
      <c r="LQ183" s="4"/>
      <c r="LR183" s="4"/>
      <c r="LS183" s="4"/>
      <c r="LT183" s="4"/>
      <c r="LU183" s="4"/>
      <c r="LV183" s="4"/>
      <c r="LW183" s="4"/>
      <c r="LX183" s="4"/>
      <c r="LY183" s="4"/>
      <c r="LZ183" s="4"/>
      <c r="MA183" s="4"/>
      <c r="MB183" s="4"/>
      <c r="MC183" s="4"/>
      <c r="MD183" s="4"/>
      <c r="ME183" s="4"/>
      <c r="MF183" s="4"/>
      <c r="MG183" s="4"/>
      <c r="MH183" s="4"/>
      <c r="MI183" s="4"/>
      <c r="MJ183" s="4"/>
      <c r="MK183" s="4"/>
      <c r="ML183" s="4"/>
      <c r="MM183" s="4"/>
      <c r="MN183" s="4"/>
      <c r="MO183" s="4"/>
      <c r="MP183" s="4"/>
      <c r="MQ183" s="4"/>
      <c r="MR183" s="4"/>
      <c r="MS183" s="4"/>
      <c r="MT183" s="4"/>
      <c r="MU183" s="4"/>
      <c r="MV183" s="4"/>
      <c r="MW183" s="4"/>
      <c r="MX183" s="4"/>
      <c r="MY183" s="4"/>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c r="OH183" s="4"/>
      <c r="OI183" s="4"/>
      <c r="OJ183" s="4"/>
      <c r="OK183" s="4"/>
      <c r="OL183" s="4"/>
      <c r="OM183" s="4"/>
      <c r="ON183" s="4"/>
      <c r="OO183" s="4"/>
      <c r="OP183" s="4"/>
      <c r="OQ183" s="4"/>
      <c r="OR183" s="4"/>
      <c r="OS183" s="4"/>
      <c r="OT183" s="4"/>
      <c r="OU183" s="4"/>
      <c r="OV183" s="4"/>
      <c r="OW183" s="4"/>
      <c r="OX183" s="4"/>
      <c r="OY183" s="4"/>
      <c r="OZ183" s="4"/>
      <c r="PA183" s="4"/>
      <c r="PB183" s="4"/>
      <c r="PC183" s="4"/>
      <c r="PD183" s="4"/>
      <c r="PE183" s="4"/>
      <c r="PF183" s="4"/>
      <c r="PG183" s="4"/>
      <c r="PH183" s="4"/>
      <c r="PI183" s="4"/>
      <c r="PJ183" s="4"/>
      <c r="PK183" s="4"/>
      <c r="PL183" s="4"/>
      <c r="PM183" s="4"/>
      <c r="PN183" s="4"/>
      <c r="PO183" s="4"/>
      <c r="PP183" s="4"/>
      <c r="PQ183" s="4"/>
      <c r="PR183" s="4"/>
      <c r="PS183" s="4"/>
      <c r="PT183" s="4"/>
      <c r="PU183" s="4"/>
      <c r="PV183" s="4"/>
      <c r="PW183" s="4"/>
      <c r="PX183" s="4"/>
      <c r="PY183" s="4"/>
      <c r="PZ183" s="4"/>
      <c r="QA183" s="4"/>
      <c r="QB183" s="4"/>
      <c r="QC183" s="4"/>
      <c r="QD183" s="4"/>
      <c r="QE183" s="4"/>
      <c r="QF183" s="4"/>
      <c r="QG183" s="4"/>
      <c r="QH183" s="4"/>
      <c r="QI183" s="4"/>
      <c r="QJ183" s="4"/>
      <c r="QK183" s="4"/>
      <c r="QL183" s="4"/>
      <c r="QM183" s="4"/>
      <c r="QN183" s="4"/>
      <c r="QO183" s="4"/>
      <c r="QP183" s="4"/>
      <c r="QQ183" s="4"/>
      <c r="QR183" s="4"/>
      <c r="QS183" s="4"/>
      <c r="QT183" s="4"/>
      <c r="QU183" s="4"/>
      <c r="QV183" s="4"/>
      <c r="QW183" s="4"/>
      <c r="QX183" s="4"/>
      <c r="QY183" s="4"/>
      <c r="QZ183" s="4"/>
      <c r="RA183" s="4"/>
      <c r="RB183" s="4"/>
      <c r="RC183" s="4"/>
      <c r="RD183" s="4"/>
      <c r="RE183" s="4"/>
      <c r="RF183" s="4"/>
      <c r="RG183" s="4"/>
      <c r="RH183" s="4"/>
      <c r="RI183" s="4"/>
      <c r="RJ183" s="4"/>
      <c r="RK183" s="4"/>
      <c r="RL183" s="4"/>
      <c r="RM183" s="4"/>
      <c r="RN183" s="4"/>
      <c r="RO183" s="4"/>
      <c r="RP183" s="4"/>
      <c r="RQ183" s="4"/>
      <c r="RR183" s="4"/>
      <c r="RS183" s="4"/>
      <c r="RT183" s="4"/>
      <c r="RU183" s="4"/>
      <c r="RV183" s="4"/>
      <c r="RW183" s="4"/>
      <c r="RX183" s="4"/>
      <c r="RY183" s="4"/>
      <c r="RZ183" s="4"/>
      <c r="SA183" s="4"/>
      <c r="SB183" s="4"/>
      <c r="SC183" s="4"/>
      <c r="SD183" s="4"/>
      <c r="SE183" s="4"/>
      <c r="SF183" s="4"/>
      <c r="SG183" s="4"/>
      <c r="SH183" s="4"/>
      <c r="SI183" s="4"/>
      <c r="SJ183" s="4"/>
      <c r="SK183" s="4"/>
      <c r="SL183" s="4"/>
      <c r="SM183" s="4"/>
      <c r="SN183" s="4"/>
      <c r="SO183" s="4"/>
      <c r="SP183" s="4"/>
      <c r="SQ183" s="4"/>
      <c r="SR183" s="4"/>
      <c r="SS183" s="4"/>
      <c r="ST183" s="4"/>
      <c r="SU183" s="4"/>
      <c r="SV183" s="4"/>
      <c r="SW183" s="4"/>
      <c r="SX183" s="4"/>
      <c r="SY183" s="4"/>
      <c r="SZ183" s="4"/>
      <c r="TA183" s="4"/>
      <c r="TB183" s="4"/>
      <c r="TC183" s="4"/>
      <c r="TD183" s="4"/>
      <c r="TE183" s="4"/>
      <c r="TF183" s="4"/>
      <c r="TG183" s="4"/>
      <c r="TH183" s="4"/>
      <c r="TI183" s="4"/>
      <c r="TJ183" s="4"/>
      <c r="TK183" s="4"/>
      <c r="TL183" s="4"/>
      <c r="TM183" s="4"/>
      <c r="TN183" s="4"/>
      <c r="TO183" s="4"/>
      <c r="TP183" s="4"/>
      <c r="TQ183" s="4"/>
      <c r="TR183" s="4"/>
      <c r="TS183" s="4"/>
      <c r="TT183" s="4"/>
      <c r="TU183" s="4"/>
      <c r="TV183" s="4"/>
      <c r="TW183" s="4"/>
      <c r="TX183" s="4"/>
      <c r="TY183" s="4"/>
      <c r="TZ183" s="4"/>
      <c r="UA183" s="4"/>
      <c r="UB183" s="4"/>
      <c r="UC183" s="4"/>
      <c r="UD183" s="4"/>
      <c r="UE183" s="4"/>
      <c r="UF183" s="4"/>
      <c r="UG183" s="4"/>
      <c r="UH183" s="4"/>
      <c r="UI183" s="4"/>
      <c r="UJ183" s="4"/>
      <c r="UK183" s="4"/>
      <c r="UL183" s="4"/>
      <c r="UM183" s="4"/>
      <c r="UN183" s="4"/>
      <c r="UO183" s="4"/>
      <c r="UP183" s="4"/>
      <c r="UQ183" s="4"/>
      <c r="UR183" s="4"/>
      <c r="US183" s="4"/>
      <c r="UT183" s="4"/>
      <c r="UU183" s="4"/>
      <c r="UV183" s="4"/>
      <c r="UW183" s="4"/>
      <c r="UX183" s="4"/>
      <c r="UY183" s="4"/>
      <c r="UZ183" s="4"/>
      <c r="VA183" s="4"/>
      <c r="VB183" s="4"/>
      <c r="VC183" s="4"/>
      <c r="VD183" s="4"/>
      <c r="VE183" s="4"/>
      <c r="VF183" s="4"/>
      <c r="VG183" s="4"/>
      <c r="VH183" s="4"/>
      <c r="VI183" s="4"/>
      <c r="VJ183" s="4"/>
      <c r="VK183" s="4"/>
      <c r="VL183" s="4"/>
      <c r="VM183" s="4"/>
      <c r="VN183" s="4"/>
      <c r="VO183" s="4"/>
      <c r="VP183" s="4"/>
      <c r="VQ183" s="4"/>
      <c r="VR183" s="4"/>
      <c r="VS183" s="4"/>
      <c r="VT183" s="4"/>
      <c r="VU183" s="4"/>
      <c r="VV183" s="4"/>
      <c r="VW183" s="4"/>
      <c r="VX183" s="4"/>
      <c r="VY183" s="4"/>
      <c r="VZ183" s="4"/>
      <c r="WA183" s="4"/>
      <c r="WB183" s="4"/>
      <c r="WC183" s="4"/>
      <c r="WD183" s="4"/>
      <c r="WE183" s="4"/>
      <c r="WF183" s="4"/>
      <c r="WG183" s="4"/>
      <c r="WH183" s="4"/>
      <c r="WI183" s="4"/>
      <c r="WJ183" s="4"/>
      <c r="WK183" s="4"/>
      <c r="WL183" s="4"/>
      <c r="WM183" s="4"/>
      <c r="WN183" s="4"/>
      <c r="WO183" s="4"/>
      <c r="WP183" s="4"/>
      <c r="WQ183" s="4"/>
      <c r="WR183" s="4"/>
      <c r="WS183" s="4"/>
      <c r="WT183" s="4"/>
      <c r="WU183" s="4"/>
      <c r="WV183" s="4"/>
      <c r="WW183" s="4"/>
      <c r="WX183" s="4"/>
      <c r="WY183" s="4"/>
      <c r="WZ183" s="4"/>
      <c r="XA183" s="4"/>
      <c r="XB183" s="4"/>
      <c r="XC183" s="4"/>
      <c r="XD183" s="4"/>
      <c r="XE183" s="4"/>
      <c r="XF183" s="4"/>
      <c r="XG183" s="4"/>
      <c r="XH183" s="4"/>
      <c r="XI183" s="4"/>
      <c r="XJ183" s="4"/>
      <c r="XK183" s="4"/>
      <c r="XL183" s="4"/>
      <c r="XM183" s="4"/>
      <c r="XN183" s="4"/>
      <c r="XO183" s="4"/>
      <c r="XP183" s="4"/>
      <c r="XQ183" s="4"/>
      <c r="XR183" s="4"/>
      <c r="XS183" s="4"/>
      <c r="XT183" s="4"/>
      <c r="XU183" s="4"/>
      <c r="XV183" s="4"/>
      <c r="XW183" s="4"/>
      <c r="XX183" s="4"/>
      <c r="XY183" s="4"/>
      <c r="XZ183" s="4"/>
      <c r="YA183" s="4"/>
      <c r="YB183" s="4"/>
      <c r="YC183" s="4"/>
      <c r="YD183" s="4"/>
      <c r="YE183" s="4"/>
      <c r="YF183" s="4"/>
      <c r="YG183" s="4"/>
      <c r="YH183" s="4"/>
      <c r="YI183" s="4"/>
      <c r="YJ183" s="4"/>
      <c r="YK183" s="4"/>
      <c r="YL183" s="4"/>
      <c r="YM183" s="4"/>
      <c r="YN183" s="4"/>
      <c r="YO183" s="4"/>
      <c r="YP183" s="4"/>
      <c r="YQ183" s="4"/>
      <c r="YR183" s="4"/>
      <c r="YS183" s="4"/>
      <c r="YT183" s="4"/>
      <c r="YU183" s="4"/>
      <c r="YV183" s="4"/>
      <c r="YW183" s="4"/>
      <c r="YX183" s="4"/>
      <c r="YY183" s="4"/>
      <c r="YZ183" s="4"/>
      <c r="ZA183" s="4"/>
      <c r="ZB183" s="4"/>
      <c r="ZC183" s="4"/>
      <c r="ZD183" s="4"/>
      <c r="ZE183" s="4"/>
      <c r="ZF183" s="4"/>
      <c r="ZG183" s="4"/>
      <c r="ZH183" s="4"/>
      <c r="ZI183" s="4"/>
      <c r="ZJ183" s="4"/>
      <c r="ZK183" s="4"/>
      <c r="ZL183" s="4"/>
      <c r="ZM183" s="4"/>
      <c r="ZN183" s="4"/>
      <c r="ZO183" s="4"/>
      <c r="ZP183" s="4"/>
      <c r="ZQ183" s="4"/>
      <c r="ZR183" s="4"/>
      <c r="ZS183" s="4"/>
      <c r="ZT183" s="4"/>
      <c r="ZU183" s="4"/>
      <c r="ZV183" s="4"/>
      <c r="ZW183" s="4"/>
      <c r="ZX183" s="4"/>
      <c r="ZY183" s="4"/>
      <c r="ZZ183" s="4"/>
      <c r="AAA183" s="4"/>
      <c r="AAB183" s="4"/>
      <c r="AAC183" s="4"/>
      <c r="AAD183" s="4"/>
      <c r="AAE183" s="4"/>
      <c r="AAF183" s="4"/>
      <c r="AAG183" s="4"/>
      <c r="AAH183" s="4"/>
      <c r="AAI183" s="4"/>
      <c r="AAJ183" s="4"/>
      <c r="AAK183" s="4"/>
      <c r="AAL183" s="4"/>
      <c r="AAM183" s="4"/>
      <c r="AAN183" s="4"/>
      <c r="AAO183" s="4"/>
      <c r="AAP183" s="4"/>
      <c r="AAQ183" s="4"/>
      <c r="AAR183" s="4"/>
      <c r="AAS183" s="4"/>
      <c r="AAT183" s="4"/>
      <c r="AAU183" s="4"/>
      <c r="AAV183" s="4"/>
      <c r="AAW183" s="4"/>
      <c r="AAX183" s="4"/>
      <c r="AAY183" s="4"/>
      <c r="AAZ183" s="4"/>
      <c r="ABA183" s="4"/>
      <c r="ABB183" s="4"/>
      <c r="ABC183" s="4"/>
      <c r="ABD183" s="4"/>
      <c r="ABE183" s="4"/>
      <c r="ABF183" s="4"/>
      <c r="ABG183" s="4"/>
      <c r="ABH183" s="4"/>
      <c r="ABI183" s="4"/>
      <c r="ABJ183" s="4"/>
      <c r="ABK183" s="4"/>
      <c r="ABL183" s="4"/>
      <c r="ABM183" s="4"/>
      <c r="ABN183" s="4"/>
      <c r="ABO183" s="4"/>
      <c r="ABP183" s="4"/>
      <c r="ABQ183" s="4"/>
      <c r="ABR183" s="4"/>
      <c r="ABS183" s="4"/>
      <c r="ABT183" s="4"/>
      <c r="ABU183" s="4"/>
    </row>
    <row r="184" spans="1:749" s="13" customFormat="1" ht="15" customHeight="1" collapsed="1" x14ac:dyDescent="0.2">
      <c r="A184" s="4"/>
      <c r="B184" s="4"/>
      <c r="C184" s="4"/>
      <c r="D184" s="4"/>
      <c r="E184" s="161"/>
      <c r="F184" s="189"/>
      <c r="G184" s="189"/>
      <c r="H184" s="173"/>
      <c r="I184" s="225"/>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c r="GK184" s="4"/>
      <c r="GL184" s="4"/>
      <c r="GM184" s="4"/>
      <c r="GN184" s="4"/>
      <c r="GO184" s="4"/>
      <c r="GP184" s="4"/>
      <c r="GQ184" s="4"/>
      <c r="GR184" s="4"/>
      <c r="GS184" s="4"/>
      <c r="GT184" s="4"/>
      <c r="GU184" s="4"/>
      <c r="GV184" s="4"/>
      <c r="GW184" s="4"/>
      <c r="GX184" s="4"/>
      <c r="GY184" s="4"/>
      <c r="GZ184" s="4"/>
      <c r="HA184" s="4"/>
      <c r="HB184" s="4"/>
      <c r="HC184" s="4"/>
      <c r="HD184" s="4"/>
      <c r="HE184" s="4"/>
      <c r="HF184" s="4"/>
      <c r="HG184" s="4"/>
      <c r="HH184" s="4"/>
      <c r="HI184" s="4"/>
      <c r="HJ184" s="4"/>
      <c r="HK184" s="4"/>
      <c r="HL184" s="4"/>
      <c r="HM184" s="4"/>
      <c r="HN184" s="4"/>
      <c r="HO184" s="4"/>
      <c r="HP184" s="4"/>
      <c r="HQ184" s="4"/>
      <c r="HR184" s="4"/>
      <c r="HS184" s="4"/>
      <c r="HT184" s="4"/>
      <c r="HU184" s="4"/>
      <c r="HV184" s="4"/>
      <c r="HW184" s="4"/>
      <c r="HX184" s="4"/>
      <c r="HY184" s="4"/>
      <c r="HZ184" s="4"/>
      <c r="IA184" s="4"/>
      <c r="IB184" s="4"/>
      <c r="IC184" s="4"/>
      <c r="ID184" s="4"/>
      <c r="IE184" s="4"/>
      <c r="IF184" s="4"/>
      <c r="IG184" s="4"/>
      <c r="IH184" s="4"/>
      <c r="II184" s="4"/>
      <c r="IJ184" s="4"/>
      <c r="IK184" s="4"/>
      <c r="IL184" s="4"/>
      <c r="IM184" s="4"/>
      <c r="IN184" s="4"/>
      <c r="IO184" s="4"/>
      <c r="IP184" s="4"/>
      <c r="IQ184" s="4"/>
      <c r="IR184" s="4"/>
      <c r="IS184" s="4"/>
      <c r="IT184" s="4"/>
      <c r="IU184" s="4"/>
      <c r="IV184" s="4"/>
      <c r="IW184" s="4"/>
      <c r="IX184" s="4"/>
      <c r="IY184" s="4"/>
      <c r="IZ184" s="4"/>
      <c r="JA184" s="4"/>
      <c r="JB184" s="4"/>
      <c r="JC184" s="4"/>
      <c r="JD184" s="4"/>
      <c r="JE184" s="4"/>
      <c r="JF184" s="4"/>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c r="LT184" s="4"/>
      <c r="LU184" s="4"/>
      <c r="LV184" s="4"/>
      <c r="LW184" s="4"/>
      <c r="LX184" s="4"/>
      <c r="LY184" s="4"/>
      <c r="LZ184" s="4"/>
      <c r="MA184" s="4"/>
      <c r="MB184" s="4"/>
      <c r="MC184" s="4"/>
      <c r="MD184" s="4"/>
      <c r="ME184" s="4"/>
      <c r="MF184" s="4"/>
      <c r="MG184" s="4"/>
      <c r="MH184" s="4"/>
      <c r="MI184" s="4"/>
      <c r="MJ184" s="4"/>
      <c r="MK184" s="4"/>
      <c r="ML184" s="4"/>
      <c r="MM184" s="4"/>
      <c r="MN184" s="4"/>
      <c r="MO184" s="4"/>
      <c r="MP184" s="4"/>
      <c r="MQ184" s="4"/>
      <c r="MR184" s="4"/>
      <c r="MS184" s="4"/>
      <c r="MT184" s="4"/>
      <c r="MU184" s="4"/>
      <c r="MV184" s="4"/>
      <c r="MW184" s="4"/>
      <c r="MX184" s="4"/>
      <c r="MY184" s="4"/>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c r="OH184" s="4"/>
      <c r="OI184" s="4"/>
      <c r="OJ184" s="4"/>
      <c r="OK184" s="4"/>
      <c r="OL184" s="4"/>
      <c r="OM184" s="4"/>
      <c r="ON184" s="4"/>
      <c r="OO184" s="4"/>
      <c r="OP184" s="4"/>
      <c r="OQ184" s="4"/>
      <c r="OR184" s="4"/>
      <c r="OS184" s="4"/>
      <c r="OT184" s="4"/>
      <c r="OU184" s="4"/>
      <c r="OV184" s="4"/>
      <c r="OW184" s="4"/>
      <c r="OX184" s="4"/>
      <c r="OY184" s="4"/>
      <c r="OZ184" s="4"/>
      <c r="PA184" s="4"/>
      <c r="PB184" s="4"/>
      <c r="PC184" s="4"/>
      <c r="PD184" s="4"/>
      <c r="PE184" s="4"/>
      <c r="PF184" s="4"/>
      <c r="PG184" s="4"/>
      <c r="PH184" s="4"/>
      <c r="PI184" s="4"/>
      <c r="PJ184" s="4"/>
      <c r="PK184" s="4"/>
      <c r="PL184" s="4"/>
      <c r="PM184" s="4"/>
      <c r="PN184" s="4"/>
      <c r="PO184" s="4"/>
      <c r="PP184" s="4"/>
      <c r="PQ184" s="4"/>
      <c r="PR184" s="4"/>
      <c r="PS184" s="4"/>
      <c r="PT184" s="4"/>
      <c r="PU184" s="4"/>
      <c r="PV184" s="4"/>
      <c r="PW184" s="4"/>
      <c r="PX184" s="4"/>
      <c r="PY184" s="4"/>
      <c r="PZ184" s="4"/>
      <c r="QA184" s="4"/>
      <c r="QB184" s="4"/>
      <c r="QC184" s="4"/>
      <c r="QD184" s="4"/>
      <c r="QE184" s="4"/>
      <c r="QF184" s="4"/>
      <c r="QG184" s="4"/>
      <c r="QH184" s="4"/>
      <c r="QI184" s="4"/>
      <c r="QJ184" s="4"/>
      <c r="QK184" s="4"/>
      <c r="QL184" s="4"/>
      <c r="QM184" s="4"/>
      <c r="QN184" s="4"/>
      <c r="QO184" s="4"/>
      <c r="QP184" s="4"/>
      <c r="QQ184" s="4"/>
      <c r="QR184" s="4"/>
      <c r="QS184" s="4"/>
      <c r="QT184" s="4"/>
      <c r="QU184" s="4"/>
      <c r="QV184" s="4"/>
      <c r="QW184" s="4"/>
      <c r="QX184" s="4"/>
      <c r="QY184" s="4"/>
      <c r="QZ184" s="4"/>
      <c r="RA184" s="4"/>
      <c r="RB184" s="4"/>
      <c r="RC184" s="4"/>
      <c r="RD184" s="4"/>
      <c r="RE184" s="4"/>
      <c r="RF184" s="4"/>
      <c r="RG184" s="4"/>
      <c r="RH184" s="4"/>
      <c r="RI184" s="4"/>
      <c r="RJ184" s="4"/>
      <c r="RK184" s="4"/>
      <c r="RL184" s="4"/>
      <c r="RM184" s="4"/>
      <c r="RN184" s="4"/>
      <c r="RO184" s="4"/>
      <c r="RP184" s="4"/>
      <c r="RQ184" s="4"/>
      <c r="RR184" s="4"/>
      <c r="RS184" s="4"/>
      <c r="RT184" s="4"/>
      <c r="RU184" s="4"/>
      <c r="RV184" s="4"/>
      <c r="RW184" s="4"/>
      <c r="RX184" s="4"/>
      <c r="RY184" s="4"/>
      <c r="RZ184" s="4"/>
      <c r="SA184" s="4"/>
      <c r="SB184" s="4"/>
      <c r="SC184" s="4"/>
      <c r="SD184" s="4"/>
      <c r="SE184" s="4"/>
      <c r="SF184" s="4"/>
      <c r="SG184" s="4"/>
      <c r="SH184" s="4"/>
      <c r="SI184" s="4"/>
      <c r="SJ184" s="4"/>
      <c r="SK184" s="4"/>
      <c r="SL184" s="4"/>
      <c r="SM184" s="4"/>
      <c r="SN184" s="4"/>
      <c r="SO184" s="4"/>
      <c r="SP184" s="4"/>
      <c r="SQ184" s="4"/>
      <c r="SR184" s="4"/>
      <c r="SS184" s="4"/>
      <c r="ST184" s="4"/>
      <c r="SU184" s="4"/>
      <c r="SV184" s="4"/>
      <c r="SW184" s="4"/>
      <c r="SX184" s="4"/>
      <c r="SY184" s="4"/>
      <c r="SZ184" s="4"/>
      <c r="TA184" s="4"/>
      <c r="TB184" s="4"/>
      <c r="TC184" s="4"/>
      <c r="TD184" s="4"/>
      <c r="TE184" s="4"/>
      <c r="TF184" s="4"/>
      <c r="TG184" s="4"/>
      <c r="TH184" s="4"/>
      <c r="TI184" s="4"/>
      <c r="TJ184" s="4"/>
      <c r="TK184" s="4"/>
      <c r="TL184" s="4"/>
      <c r="TM184" s="4"/>
      <c r="TN184" s="4"/>
      <c r="TO184" s="4"/>
      <c r="TP184" s="4"/>
      <c r="TQ184" s="4"/>
      <c r="TR184" s="4"/>
      <c r="TS184" s="4"/>
      <c r="TT184" s="4"/>
      <c r="TU184" s="4"/>
      <c r="TV184" s="4"/>
      <c r="TW184" s="4"/>
      <c r="TX184" s="4"/>
      <c r="TY184" s="4"/>
      <c r="TZ184" s="4"/>
      <c r="UA184" s="4"/>
      <c r="UB184" s="4"/>
      <c r="UC184" s="4"/>
      <c r="UD184" s="4"/>
      <c r="UE184" s="4"/>
      <c r="UF184" s="4"/>
      <c r="UG184" s="4"/>
      <c r="UH184" s="4"/>
      <c r="UI184" s="4"/>
      <c r="UJ184" s="4"/>
      <c r="UK184" s="4"/>
      <c r="UL184" s="4"/>
      <c r="UM184" s="4"/>
      <c r="UN184" s="4"/>
      <c r="UO184" s="4"/>
      <c r="UP184" s="4"/>
      <c r="UQ184" s="4"/>
      <c r="UR184" s="4"/>
      <c r="US184" s="4"/>
      <c r="UT184" s="4"/>
      <c r="UU184" s="4"/>
      <c r="UV184" s="4"/>
      <c r="UW184" s="4"/>
      <c r="UX184" s="4"/>
      <c r="UY184" s="4"/>
      <c r="UZ184" s="4"/>
      <c r="VA184" s="4"/>
      <c r="VB184" s="4"/>
      <c r="VC184" s="4"/>
      <c r="VD184" s="4"/>
      <c r="VE184" s="4"/>
      <c r="VF184" s="4"/>
      <c r="VG184" s="4"/>
      <c r="VH184" s="4"/>
      <c r="VI184" s="4"/>
      <c r="VJ184" s="4"/>
      <c r="VK184" s="4"/>
      <c r="VL184" s="4"/>
      <c r="VM184" s="4"/>
      <c r="VN184" s="4"/>
      <c r="VO184" s="4"/>
      <c r="VP184" s="4"/>
      <c r="VQ184" s="4"/>
      <c r="VR184" s="4"/>
      <c r="VS184" s="4"/>
      <c r="VT184" s="4"/>
      <c r="VU184" s="4"/>
      <c r="VV184" s="4"/>
      <c r="VW184" s="4"/>
      <c r="VX184" s="4"/>
      <c r="VY184" s="4"/>
      <c r="VZ184" s="4"/>
      <c r="WA184" s="4"/>
      <c r="WB184" s="4"/>
      <c r="WC184" s="4"/>
      <c r="WD184" s="4"/>
      <c r="WE184" s="4"/>
      <c r="WF184" s="4"/>
      <c r="WG184" s="4"/>
      <c r="WH184" s="4"/>
      <c r="WI184" s="4"/>
      <c r="WJ184" s="4"/>
      <c r="WK184" s="4"/>
      <c r="WL184" s="4"/>
      <c r="WM184" s="4"/>
      <c r="WN184" s="4"/>
      <c r="WO184" s="4"/>
      <c r="WP184" s="4"/>
      <c r="WQ184" s="4"/>
      <c r="WR184" s="4"/>
      <c r="WS184" s="4"/>
      <c r="WT184" s="4"/>
      <c r="WU184" s="4"/>
      <c r="WV184" s="4"/>
      <c r="WW184" s="4"/>
      <c r="WX184" s="4"/>
      <c r="WY184" s="4"/>
      <c r="WZ184" s="4"/>
      <c r="XA184" s="4"/>
      <c r="XB184" s="4"/>
      <c r="XC184" s="4"/>
      <c r="XD184" s="4"/>
      <c r="XE184" s="4"/>
      <c r="XF184" s="4"/>
      <c r="XG184" s="4"/>
      <c r="XH184" s="4"/>
      <c r="XI184" s="4"/>
      <c r="XJ184" s="4"/>
      <c r="XK184" s="4"/>
      <c r="XL184" s="4"/>
      <c r="XM184" s="4"/>
      <c r="XN184" s="4"/>
      <c r="XO184" s="4"/>
      <c r="XP184" s="4"/>
      <c r="XQ184" s="4"/>
      <c r="XR184" s="4"/>
      <c r="XS184" s="4"/>
      <c r="XT184" s="4"/>
      <c r="XU184" s="4"/>
      <c r="XV184" s="4"/>
      <c r="XW184" s="4"/>
      <c r="XX184" s="4"/>
      <c r="XY184" s="4"/>
      <c r="XZ184" s="4"/>
      <c r="YA184" s="4"/>
      <c r="YB184" s="4"/>
      <c r="YC184" s="4"/>
      <c r="YD184" s="4"/>
      <c r="YE184" s="4"/>
      <c r="YF184" s="4"/>
      <c r="YG184" s="4"/>
      <c r="YH184" s="4"/>
      <c r="YI184" s="4"/>
      <c r="YJ184" s="4"/>
      <c r="YK184" s="4"/>
      <c r="YL184" s="4"/>
      <c r="YM184" s="4"/>
      <c r="YN184" s="4"/>
      <c r="YO184" s="4"/>
      <c r="YP184" s="4"/>
      <c r="YQ184" s="4"/>
      <c r="YR184" s="4"/>
      <c r="YS184" s="4"/>
      <c r="YT184" s="4"/>
      <c r="YU184" s="4"/>
      <c r="YV184" s="4"/>
      <c r="YW184" s="4"/>
      <c r="YX184" s="4"/>
      <c r="YY184" s="4"/>
      <c r="YZ184" s="4"/>
      <c r="ZA184" s="4"/>
      <c r="ZB184" s="4"/>
      <c r="ZC184" s="4"/>
      <c r="ZD184" s="4"/>
      <c r="ZE184" s="4"/>
      <c r="ZF184" s="4"/>
      <c r="ZG184" s="4"/>
      <c r="ZH184" s="4"/>
      <c r="ZI184" s="4"/>
      <c r="ZJ184" s="4"/>
      <c r="ZK184" s="4"/>
      <c r="ZL184" s="4"/>
      <c r="ZM184" s="4"/>
      <c r="ZN184" s="4"/>
      <c r="ZO184" s="4"/>
      <c r="ZP184" s="4"/>
      <c r="ZQ184" s="4"/>
      <c r="ZR184" s="4"/>
      <c r="ZS184" s="4"/>
      <c r="ZT184" s="4"/>
      <c r="ZU184" s="4"/>
      <c r="ZV184" s="4"/>
      <c r="ZW184" s="4"/>
      <c r="ZX184" s="4"/>
      <c r="ZY184" s="4"/>
      <c r="ZZ184" s="4"/>
      <c r="AAA184" s="4"/>
      <c r="AAB184" s="4"/>
      <c r="AAC184" s="4"/>
      <c r="AAD184" s="4"/>
      <c r="AAE184" s="4"/>
      <c r="AAF184" s="4"/>
      <c r="AAG184" s="4"/>
      <c r="AAH184" s="4"/>
      <c r="AAI184" s="4"/>
      <c r="AAJ184" s="4"/>
      <c r="AAK184" s="4"/>
      <c r="AAL184" s="4"/>
      <c r="AAM184" s="4"/>
      <c r="AAN184" s="4"/>
      <c r="AAO184" s="4"/>
      <c r="AAP184" s="4"/>
      <c r="AAQ184" s="4"/>
      <c r="AAR184" s="4"/>
      <c r="AAS184" s="4"/>
      <c r="AAT184" s="4"/>
      <c r="AAU184" s="4"/>
      <c r="AAV184" s="4"/>
      <c r="AAW184" s="4"/>
      <c r="AAX184" s="4"/>
      <c r="AAY184" s="4"/>
      <c r="AAZ184" s="4"/>
      <c r="ABA184" s="4"/>
      <c r="ABB184" s="4"/>
      <c r="ABC184" s="4"/>
      <c r="ABD184" s="4"/>
      <c r="ABE184" s="4"/>
      <c r="ABF184" s="4"/>
      <c r="ABG184" s="4"/>
      <c r="ABH184" s="4"/>
      <c r="ABI184" s="4"/>
      <c r="ABJ184" s="4"/>
      <c r="ABK184" s="4"/>
      <c r="ABL184" s="4"/>
      <c r="ABM184" s="4"/>
      <c r="ABN184" s="4"/>
      <c r="ABO184" s="4"/>
      <c r="ABP184" s="4"/>
      <c r="ABQ184" s="4"/>
      <c r="ABR184" s="4"/>
      <c r="ABS184" s="4"/>
      <c r="ABT184" s="4"/>
      <c r="ABU184" s="4"/>
    </row>
    <row r="185" spans="1:749" s="13" customFormat="1" ht="15" customHeight="1" x14ac:dyDescent="0.2">
      <c r="A185" s="19" t="s">
        <v>704</v>
      </c>
      <c r="B185" s="19" t="s">
        <v>33</v>
      </c>
      <c r="C185" s="4"/>
      <c r="D185" s="4"/>
      <c r="E185" s="161"/>
      <c r="F185" s="189"/>
      <c r="G185" s="189"/>
      <c r="H185" s="173"/>
      <c r="I185" s="225"/>
      <c r="J185" s="312"/>
      <c r="K185" s="312"/>
      <c r="L185" s="313"/>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c r="GK185" s="4"/>
      <c r="GL185" s="4"/>
      <c r="GM185" s="4"/>
      <c r="GN185" s="4"/>
      <c r="GO185" s="4"/>
      <c r="GP185" s="4"/>
      <c r="GQ185" s="4"/>
      <c r="GR185" s="4"/>
      <c r="GS185" s="4"/>
      <c r="GT185" s="4"/>
      <c r="GU185" s="4"/>
      <c r="GV185" s="4"/>
      <c r="GW185" s="4"/>
      <c r="GX185" s="4"/>
      <c r="GY185" s="4"/>
      <c r="GZ185" s="4"/>
      <c r="HA185" s="4"/>
      <c r="HB185" s="4"/>
      <c r="HC185" s="4"/>
      <c r="HD185" s="4"/>
      <c r="HE185" s="4"/>
      <c r="HF185" s="4"/>
      <c r="HG185" s="4"/>
      <c r="HH185" s="4"/>
      <c r="HI185" s="4"/>
      <c r="HJ185" s="4"/>
      <c r="HK185" s="4"/>
      <c r="HL185" s="4"/>
      <c r="HM185" s="4"/>
      <c r="HN185" s="4"/>
      <c r="HO185" s="4"/>
      <c r="HP185" s="4"/>
      <c r="HQ185" s="4"/>
      <c r="HR185" s="4"/>
      <c r="HS185" s="4"/>
      <c r="HT185" s="4"/>
      <c r="HU185" s="4"/>
      <c r="HV185" s="4"/>
      <c r="HW185" s="4"/>
      <c r="HX185" s="4"/>
      <c r="HY185" s="4"/>
      <c r="HZ185" s="4"/>
      <c r="IA185" s="4"/>
      <c r="IB185" s="4"/>
      <c r="IC185" s="4"/>
      <c r="ID185" s="4"/>
      <c r="IE185" s="4"/>
      <c r="IF185" s="4"/>
      <c r="IG185" s="4"/>
      <c r="IH185" s="4"/>
      <c r="II185" s="4"/>
      <c r="IJ185" s="4"/>
      <c r="IK185" s="4"/>
      <c r="IL185" s="4"/>
      <c r="IM185" s="4"/>
      <c r="IN185" s="4"/>
      <c r="IO185" s="4"/>
      <c r="IP185" s="4"/>
      <c r="IQ185" s="4"/>
      <c r="IR185" s="4"/>
      <c r="IS185" s="4"/>
      <c r="IT185" s="4"/>
      <c r="IU185" s="4"/>
      <c r="IV185" s="4"/>
      <c r="IW185" s="4"/>
      <c r="IX185" s="4"/>
      <c r="IY185" s="4"/>
      <c r="IZ185" s="4"/>
      <c r="JA185" s="4"/>
      <c r="JB185" s="4"/>
      <c r="JC185" s="4"/>
      <c r="JD185" s="4"/>
      <c r="JE185" s="4"/>
      <c r="JF185" s="4"/>
      <c r="JG185" s="4"/>
      <c r="JH185" s="4"/>
      <c r="JI185" s="4"/>
      <c r="JJ185" s="4"/>
      <c r="JK185" s="4"/>
      <c r="JL185" s="4"/>
      <c r="JM185" s="4"/>
      <c r="JN185" s="4"/>
      <c r="JO185" s="4"/>
      <c r="JP185" s="4"/>
      <c r="JQ185" s="4"/>
      <c r="JR185" s="4"/>
      <c r="JS185" s="4"/>
      <c r="JT185" s="4"/>
      <c r="JU185" s="4"/>
      <c r="JV185" s="4"/>
      <c r="JW185" s="4"/>
      <c r="JX185" s="4"/>
      <c r="JY185" s="4"/>
      <c r="JZ185" s="4"/>
      <c r="KA185" s="4"/>
      <c r="KB185" s="4"/>
      <c r="KC185" s="4"/>
      <c r="KD185" s="4"/>
      <c r="KE185" s="4"/>
      <c r="KF185" s="4"/>
      <c r="KG185" s="4"/>
      <c r="KH185" s="4"/>
      <c r="KI185" s="4"/>
      <c r="KJ185" s="4"/>
      <c r="KK185" s="4"/>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c r="LT185" s="4"/>
      <c r="LU185" s="4"/>
      <c r="LV185" s="4"/>
      <c r="LW185" s="4"/>
      <c r="LX185" s="4"/>
      <c r="LY185" s="4"/>
      <c r="LZ185" s="4"/>
      <c r="MA185" s="4"/>
      <c r="MB185" s="4"/>
      <c r="MC185" s="4"/>
      <c r="MD185" s="4"/>
      <c r="ME185" s="4"/>
      <c r="MF185" s="4"/>
      <c r="MG185" s="4"/>
      <c r="MH185" s="4"/>
      <c r="MI185" s="4"/>
      <c r="MJ185" s="4"/>
      <c r="MK185" s="4"/>
      <c r="ML185" s="4"/>
      <c r="MM185" s="4"/>
      <c r="MN185" s="4"/>
      <c r="MO185" s="4"/>
      <c r="MP185" s="4"/>
      <c r="MQ185" s="4"/>
      <c r="MR185" s="4"/>
      <c r="MS185" s="4"/>
      <c r="MT185" s="4"/>
      <c r="MU185" s="4"/>
      <c r="MV185" s="4"/>
      <c r="MW185" s="4"/>
      <c r="MX185" s="4"/>
      <c r="MY185" s="4"/>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c r="OH185" s="4"/>
      <c r="OI185" s="4"/>
      <c r="OJ185" s="4"/>
      <c r="OK185" s="4"/>
      <c r="OL185" s="4"/>
      <c r="OM185" s="4"/>
      <c r="ON185" s="4"/>
      <c r="OO185" s="4"/>
      <c r="OP185" s="4"/>
      <c r="OQ185" s="4"/>
      <c r="OR185" s="4"/>
      <c r="OS185" s="4"/>
      <c r="OT185" s="4"/>
      <c r="OU185" s="4"/>
      <c r="OV185" s="4"/>
      <c r="OW185" s="4"/>
      <c r="OX185" s="4"/>
      <c r="OY185" s="4"/>
      <c r="OZ185" s="4"/>
      <c r="PA185" s="4"/>
      <c r="PB185" s="4"/>
      <c r="PC185" s="4"/>
      <c r="PD185" s="4"/>
      <c r="PE185" s="4"/>
      <c r="PF185" s="4"/>
      <c r="PG185" s="4"/>
      <c r="PH185" s="4"/>
      <c r="PI185" s="4"/>
      <c r="PJ185" s="4"/>
      <c r="PK185" s="4"/>
      <c r="PL185" s="4"/>
      <c r="PM185" s="4"/>
      <c r="PN185" s="4"/>
      <c r="PO185" s="4"/>
      <c r="PP185" s="4"/>
      <c r="PQ185" s="4"/>
      <c r="PR185" s="4"/>
      <c r="PS185" s="4"/>
      <c r="PT185" s="4"/>
      <c r="PU185" s="4"/>
      <c r="PV185" s="4"/>
      <c r="PW185" s="4"/>
      <c r="PX185" s="4"/>
      <c r="PY185" s="4"/>
      <c r="PZ185" s="4"/>
      <c r="QA185" s="4"/>
      <c r="QB185" s="4"/>
      <c r="QC185" s="4"/>
      <c r="QD185" s="4"/>
      <c r="QE185" s="4"/>
      <c r="QF185" s="4"/>
      <c r="QG185" s="4"/>
      <c r="QH185" s="4"/>
      <c r="QI185" s="4"/>
      <c r="QJ185" s="4"/>
      <c r="QK185" s="4"/>
      <c r="QL185" s="4"/>
      <c r="QM185" s="4"/>
      <c r="QN185" s="4"/>
      <c r="QO185" s="4"/>
      <c r="QP185" s="4"/>
      <c r="QQ185" s="4"/>
      <c r="QR185" s="4"/>
      <c r="QS185" s="4"/>
      <c r="QT185" s="4"/>
      <c r="QU185" s="4"/>
      <c r="QV185" s="4"/>
      <c r="QW185" s="4"/>
      <c r="QX185" s="4"/>
      <c r="QY185" s="4"/>
      <c r="QZ185" s="4"/>
      <c r="RA185" s="4"/>
      <c r="RB185" s="4"/>
      <c r="RC185" s="4"/>
      <c r="RD185" s="4"/>
      <c r="RE185" s="4"/>
      <c r="RF185" s="4"/>
      <c r="RG185" s="4"/>
      <c r="RH185" s="4"/>
      <c r="RI185" s="4"/>
      <c r="RJ185" s="4"/>
      <c r="RK185" s="4"/>
      <c r="RL185" s="4"/>
      <c r="RM185" s="4"/>
      <c r="RN185" s="4"/>
      <c r="RO185" s="4"/>
      <c r="RP185" s="4"/>
      <c r="RQ185" s="4"/>
      <c r="RR185" s="4"/>
      <c r="RS185" s="4"/>
      <c r="RT185" s="4"/>
      <c r="RU185" s="4"/>
      <c r="RV185" s="4"/>
      <c r="RW185" s="4"/>
      <c r="RX185" s="4"/>
      <c r="RY185" s="4"/>
      <c r="RZ185" s="4"/>
      <c r="SA185" s="4"/>
      <c r="SB185" s="4"/>
      <c r="SC185" s="4"/>
      <c r="SD185" s="4"/>
      <c r="SE185" s="4"/>
      <c r="SF185" s="4"/>
      <c r="SG185" s="4"/>
      <c r="SH185" s="4"/>
      <c r="SI185" s="4"/>
      <c r="SJ185" s="4"/>
      <c r="SK185" s="4"/>
      <c r="SL185" s="4"/>
      <c r="SM185" s="4"/>
      <c r="SN185" s="4"/>
      <c r="SO185" s="4"/>
      <c r="SP185" s="4"/>
      <c r="SQ185" s="4"/>
      <c r="SR185" s="4"/>
      <c r="SS185" s="4"/>
      <c r="ST185" s="4"/>
      <c r="SU185" s="4"/>
      <c r="SV185" s="4"/>
      <c r="SW185" s="4"/>
      <c r="SX185" s="4"/>
      <c r="SY185" s="4"/>
      <c r="SZ185" s="4"/>
      <c r="TA185" s="4"/>
      <c r="TB185" s="4"/>
      <c r="TC185" s="4"/>
      <c r="TD185" s="4"/>
      <c r="TE185" s="4"/>
      <c r="TF185" s="4"/>
      <c r="TG185" s="4"/>
      <c r="TH185" s="4"/>
      <c r="TI185" s="4"/>
      <c r="TJ185" s="4"/>
      <c r="TK185" s="4"/>
      <c r="TL185" s="4"/>
      <c r="TM185" s="4"/>
      <c r="TN185" s="4"/>
      <c r="TO185" s="4"/>
      <c r="TP185" s="4"/>
      <c r="TQ185" s="4"/>
      <c r="TR185" s="4"/>
      <c r="TS185" s="4"/>
      <c r="TT185" s="4"/>
      <c r="TU185" s="4"/>
      <c r="TV185" s="4"/>
      <c r="TW185" s="4"/>
      <c r="TX185" s="4"/>
      <c r="TY185" s="4"/>
      <c r="TZ185" s="4"/>
      <c r="UA185" s="4"/>
      <c r="UB185" s="4"/>
      <c r="UC185" s="4"/>
      <c r="UD185" s="4"/>
      <c r="UE185" s="4"/>
      <c r="UF185" s="4"/>
      <c r="UG185" s="4"/>
      <c r="UH185" s="4"/>
      <c r="UI185" s="4"/>
      <c r="UJ185" s="4"/>
      <c r="UK185" s="4"/>
      <c r="UL185" s="4"/>
      <c r="UM185" s="4"/>
      <c r="UN185" s="4"/>
      <c r="UO185" s="4"/>
      <c r="UP185" s="4"/>
      <c r="UQ185" s="4"/>
      <c r="UR185" s="4"/>
      <c r="US185" s="4"/>
      <c r="UT185" s="4"/>
      <c r="UU185" s="4"/>
      <c r="UV185" s="4"/>
      <c r="UW185" s="4"/>
      <c r="UX185" s="4"/>
      <c r="UY185" s="4"/>
      <c r="UZ185" s="4"/>
      <c r="VA185" s="4"/>
      <c r="VB185" s="4"/>
      <c r="VC185" s="4"/>
      <c r="VD185" s="4"/>
      <c r="VE185" s="4"/>
      <c r="VF185" s="4"/>
      <c r="VG185" s="4"/>
      <c r="VH185" s="4"/>
      <c r="VI185" s="4"/>
      <c r="VJ185" s="4"/>
      <c r="VK185" s="4"/>
      <c r="VL185" s="4"/>
      <c r="VM185" s="4"/>
      <c r="VN185" s="4"/>
      <c r="VO185" s="4"/>
      <c r="VP185" s="4"/>
      <c r="VQ185" s="4"/>
      <c r="VR185" s="4"/>
      <c r="VS185" s="4"/>
      <c r="VT185" s="4"/>
      <c r="VU185" s="4"/>
      <c r="VV185" s="4"/>
      <c r="VW185" s="4"/>
      <c r="VX185" s="4"/>
      <c r="VY185" s="4"/>
      <c r="VZ185" s="4"/>
      <c r="WA185" s="4"/>
      <c r="WB185" s="4"/>
      <c r="WC185" s="4"/>
      <c r="WD185" s="4"/>
      <c r="WE185" s="4"/>
      <c r="WF185" s="4"/>
      <c r="WG185" s="4"/>
      <c r="WH185" s="4"/>
      <c r="WI185" s="4"/>
      <c r="WJ185" s="4"/>
      <c r="WK185" s="4"/>
      <c r="WL185" s="4"/>
      <c r="WM185" s="4"/>
      <c r="WN185" s="4"/>
      <c r="WO185" s="4"/>
      <c r="WP185" s="4"/>
      <c r="WQ185" s="4"/>
      <c r="WR185" s="4"/>
      <c r="WS185" s="4"/>
      <c r="WT185" s="4"/>
      <c r="WU185" s="4"/>
      <c r="WV185" s="4"/>
      <c r="WW185" s="4"/>
      <c r="WX185" s="4"/>
      <c r="WY185" s="4"/>
      <c r="WZ185" s="4"/>
      <c r="XA185" s="4"/>
      <c r="XB185" s="4"/>
      <c r="XC185" s="4"/>
      <c r="XD185" s="4"/>
      <c r="XE185" s="4"/>
      <c r="XF185" s="4"/>
      <c r="XG185" s="4"/>
      <c r="XH185" s="4"/>
      <c r="XI185" s="4"/>
      <c r="XJ185" s="4"/>
      <c r="XK185" s="4"/>
      <c r="XL185" s="4"/>
      <c r="XM185" s="4"/>
      <c r="XN185" s="4"/>
      <c r="XO185" s="4"/>
      <c r="XP185" s="4"/>
      <c r="XQ185" s="4"/>
      <c r="XR185" s="4"/>
      <c r="XS185" s="4"/>
      <c r="XT185" s="4"/>
      <c r="XU185" s="4"/>
      <c r="XV185" s="4"/>
      <c r="XW185" s="4"/>
      <c r="XX185" s="4"/>
      <c r="XY185" s="4"/>
      <c r="XZ185" s="4"/>
      <c r="YA185" s="4"/>
      <c r="YB185" s="4"/>
      <c r="YC185" s="4"/>
      <c r="YD185" s="4"/>
      <c r="YE185" s="4"/>
      <c r="YF185" s="4"/>
      <c r="YG185" s="4"/>
      <c r="YH185" s="4"/>
      <c r="YI185" s="4"/>
      <c r="YJ185" s="4"/>
      <c r="YK185" s="4"/>
      <c r="YL185" s="4"/>
      <c r="YM185" s="4"/>
      <c r="YN185" s="4"/>
      <c r="YO185" s="4"/>
      <c r="YP185" s="4"/>
      <c r="YQ185" s="4"/>
      <c r="YR185" s="4"/>
      <c r="YS185" s="4"/>
      <c r="YT185" s="4"/>
      <c r="YU185" s="4"/>
      <c r="YV185" s="4"/>
      <c r="YW185" s="4"/>
      <c r="YX185" s="4"/>
      <c r="YY185" s="4"/>
      <c r="YZ185" s="4"/>
      <c r="ZA185" s="4"/>
      <c r="ZB185" s="4"/>
      <c r="ZC185" s="4"/>
      <c r="ZD185" s="4"/>
      <c r="ZE185" s="4"/>
      <c r="ZF185" s="4"/>
      <c r="ZG185" s="4"/>
      <c r="ZH185" s="4"/>
      <c r="ZI185" s="4"/>
      <c r="ZJ185" s="4"/>
      <c r="ZK185" s="4"/>
      <c r="ZL185" s="4"/>
      <c r="ZM185" s="4"/>
      <c r="ZN185" s="4"/>
      <c r="ZO185" s="4"/>
      <c r="ZP185" s="4"/>
      <c r="ZQ185" s="4"/>
      <c r="ZR185" s="4"/>
      <c r="ZS185" s="4"/>
      <c r="ZT185" s="4"/>
      <c r="ZU185" s="4"/>
      <c r="ZV185" s="4"/>
      <c r="ZW185" s="4"/>
      <c r="ZX185" s="4"/>
      <c r="ZY185" s="4"/>
      <c r="ZZ185" s="4"/>
      <c r="AAA185" s="4"/>
      <c r="AAB185" s="4"/>
      <c r="AAC185" s="4"/>
      <c r="AAD185" s="4"/>
      <c r="AAE185" s="4"/>
      <c r="AAF185" s="4"/>
      <c r="AAG185" s="4"/>
      <c r="AAH185" s="4"/>
      <c r="AAI185" s="4"/>
      <c r="AAJ185" s="4"/>
      <c r="AAK185" s="4"/>
      <c r="AAL185" s="4"/>
      <c r="AAM185" s="4"/>
      <c r="AAN185" s="4"/>
      <c r="AAO185" s="4"/>
      <c r="AAP185" s="4"/>
      <c r="AAQ185" s="4"/>
      <c r="AAR185" s="4"/>
      <c r="AAS185" s="4"/>
      <c r="AAT185" s="4"/>
      <c r="AAU185" s="4"/>
      <c r="AAV185" s="4"/>
      <c r="AAW185" s="4"/>
      <c r="AAX185" s="4"/>
      <c r="AAY185" s="4"/>
      <c r="AAZ185" s="4"/>
      <c r="ABA185" s="4"/>
      <c r="ABB185" s="4"/>
      <c r="ABC185" s="4"/>
      <c r="ABD185" s="4"/>
      <c r="ABE185" s="4"/>
      <c r="ABF185" s="4"/>
      <c r="ABG185" s="4"/>
      <c r="ABH185" s="4"/>
      <c r="ABI185" s="4"/>
      <c r="ABJ185" s="4"/>
      <c r="ABK185" s="4"/>
      <c r="ABL185" s="4"/>
      <c r="ABM185" s="4"/>
      <c r="ABN185" s="4"/>
      <c r="ABO185" s="4"/>
      <c r="ABP185" s="4"/>
      <c r="ABQ185" s="4"/>
      <c r="ABR185" s="4"/>
      <c r="ABS185" s="4"/>
      <c r="ABT185" s="4"/>
      <c r="ABU185" s="4"/>
    </row>
    <row r="186" spans="1:749" s="13" customFormat="1" ht="15" customHeight="1" x14ac:dyDescent="0.2">
      <c r="A186" s="20" t="s">
        <v>726</v>
      </c>
      <c r="B186" s="21" t="s">
        <v>1030</v>
      </c>
      <c r="C186" s="24" t="s">
        <v>64</v>
      </c>
      <c r="D186" s="21" t="s">
        <v>121</v>
      </c>
      <c r="E186" s="158">
        <f>IF($G$13&gt;0,1,0)</f>
        <v>0</v>
      </c>
      <c r="F186" s="194" t="s">
        <v>524</v>
      </c>
      <c r="G186" s="194">
        <v>24</v>
      </c>
      <c r="H186" s="162">
        <f>_xlfn.CEILING.MATH(G186*E186)</f>
        <v>0</v>
      </c>
      <c r="I186" s="97"/>
      <c r="J186" s="312"/>
      <c r="K186" s="14"/>
      <c r="L186" s="318"/>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c r="GK186" s="4"/>
      <c r="GL186" s="4"/>
      <c r="GM186" s="4"/>
      <c r="GN186" s="4"/>
      <c r="GO186" s="4"/>
      <c r="GP186" s="4"/>
      <c r="GQ186" s="4"/>
      <c r="GR186" s="4"/>
      <c r="GS186" s="4"/>
      <c r="GT186" s="4"/>
      <c r="GU186" s="4"/>
      <c r="GV186" s="4"/>
      <c r="GW186" s="4"/>
      <c r="GX186" s="4"/>
      <c r="GY186" s="4"/>
      <c r="GZ186" s="4"/>
      <c r="HA186" s="4"/>
      <c r="HB186" s="4"/>
      <c r="HC186" s="4"/>
      <c r="HD186" s="4"/>
      <c r="HE186" s="4"/>
      <c r="HF186" s="4"/>
      <c r="HG186" s="4"/>
      <c r="HH186" s="4"/>
      <c r="HI186" s="4"/>
      <c r="HJ186" s="4"/>
      <c r="HK186" s="4"/>
      <c r="HL186" s="4"/>
      <c r="HM186" s="4"/>
      <c r="HN186" s="4"/>
      <c r="HO186" s="4"/>
      <c r="HP186" s="4"/>
      <c r="HQ186" s="4"/>
      <c r="HR186" s="4"/>
      <c r="HS186" s="4"/>
      <c r="HT186" s="4"/>
      <c r="HU186" s="4"/>
      <c r="HV186" s="4"/>
      <c r="HW186" s="4"/>
      <c r="HX186" s="4"/>
      <c r="HY186" s="4"/>
      <c r="HZ186" s="4"/>
      <c r="IA186" s="4"/>
      <c r="IB186" s="4"/>
      <c r="IC186" s="4"/>
      <c r="ID186" s="4"/>
      <c r="IE186" s="4"/>
      <c r="IF186" s="4"/>
      <c r="IG186" s="4"/>
      <c r="IH186" s="4"/>
      <c r="II186" s="4"/>
      <c r="IJ186" s="4"/>
      <c r="IK186" s="4"/>
      <c r="IL186" s="4"/>
      <c r="IM186" s="4"/>
      <c r="IN186" s="4"/>
      <c r="IO186" s="4"/>
      <c r="IP186" s="4"/>
      <c r="IQ186" s="4"/>
      <c r="IR186" s="4"/>
      <c r="IS186" s="4"/>
      <c r="IT186" s="4"/>
      <c r="IU186" s="4"/>
      <c r="IV186" s="4"/>
      <c r="IW186" s="4"/>
      <c r="IX186" s="4"/>
      <c r="IY186" s="4"/>
      <c r="IZ186" s="4"/>
      <c r="JA186" s="4"/>
      <c r="JB186" s="4"/>
      <c r="JC186" s="4"/>
      <c r="JD186" s="4"/>
      <c r="JE186" s="4"/>
      <c r="JF186" s="4"/>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c r="LT186" s="4"/>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c r="OH186" s="4"/>
      <c r="OI186" s="4"/>
      <c r="OJ186" s="4"/>
      <c r="OK186" s="4"/>
      <c r="OL186" s="4"/>
      <c r="OM186" s="4"/>
      <c r="ON186" s="4"/>
      <c r="OO186" s="4"/>
      <c r="OP186" s="4"/>
      <c r="OQ186" s="4"/>
      <c r="OR186" s="4"/>
      <c r="OS186" s="4"/>
      <c r="OT186" s="4"/>
      <c r="OU186" s="4"/>
      <c r="OV186" s="4"/>
      <c r="OW186" s="4"/>
      <c r="OX186" s="4"/>
      <c r="OY186" s="4"/>
      <c r="OZ186" s="4"/>
      <c r="PA186" s="4"/>
      <c r="PB186" s="4"/>
      <c r="PC186" s="4"/>
      <c r="PD186" s="4"/>
      <c r="PE186" s="4"/>
      <c r="PF186" s="4"/>
      <c r="PG186" s="4"/>
      <c r="PH186" s="4"/>
      <c r="PI186" s="4"/>
      <c r="PJ186" s="4"/>
      <c r="PK186" s="4"/>
      <c r="PL186" s="4"/>
      <c r="PM186" s="4"/>
      <c r="PN186" s="4"/>
      <c r="PO186" s="4"/>
      <c r="PP186" s="4"/>
      <c r="PQ186" s="4"/>
      <c r="PR186" s="4"/>
      <c r="PS186" s="4"/>
      <c r="PT186" s="4"/>
      <c r="PU186" s="4"/>
      <c r="PV186" s="4"/>
      <c r="PW186" s="4"/>
      <c r="PX186" s="4"/>
      <c r="PY186" s="4"/>
      <c r="PZ186" s="4"/>
      <c r="QA186" s="4"/>
      <c r="QB186" s="4"/>
      <c r="QC186" s="4"/>
      <c r="QD186" s="4"/>
      <c r="QE186" s="4"/>
      <c r="QF186" s="4"/>
      <c r="QG186" s="4"/>
      <c r="QH186" s="4"/>
      <c r="QI186" s="4"/>
      <c r="QJ186" s="4"/>
      <c r="QK186" s="4"/>
      <c r="QL186" s="4"/>
      <c r="QM186" s="4"/>
      <c r="QN186" s="4"/>
      <c r="QO186" s="4"/>
      <c r="QP186" s="4"/>
      <c r="QQ186" s="4"/>
      <c r="QR186" s="4"/>
      <c r="QS186" s="4"/>
      <c r="QT186" s="4"/>
      <c r="QU186" s="4"/>
      <c r="QV186" s="4"/>
      <c r="QW186" s="4"/>
      <c r="QX186" s="4"/>
      <c r="QY186" s="4"/>
      <c r="QZ186" s="4"/>
      <c r="RA186" s="4"/>
      <c r="RB186" s="4"/>
      <c r="RC186" s="4"/>
      <c r="RD186" s="4"/>
      <c r="RE186" s="4"/>
      <c r="RF186" s="4"/>
      <c r="RG186" s="4"/>
      <c r="RH186" s="4"/>
      <c r="RI186" s="4"/>
      <c r="RJ186" s="4"/>
      <c r="RK186" s="4"/>
      <c r="RL186" s="4"/>
      <c r="RM186" s="4"/>
      <c r="RN186" s="4"/>
      <c r="RO186" s="4"/>
      <c r="RP186" s="4"/>
      <c r="RQ186" s="4"/>
      <c r="RR186" s="4"/>
      <c r="RS186" s="4"/>
      <c r="RT186" s="4"/>
      <c r="RU186" s="4"/>
      <c r="RV186" s="4"/>
      <c r="RW186" s="4"/>
      <c r="RX186" s="4"/>
      <c r="RY186" s="4"/>
      <c r="RZ186" s="4"/>
      <c r="SA186" s="4"/>
      <c r="SB186" s="4"/>
      <c r="SC186" s="4"/>
      <c r="SD186" s="4"/>
      <c r="SE186" s="4"/>
      <c r="SF186" s="4"/>
      <c r="SG186" s="4"/>
      <c r="SH186" s="4"/>
      <c r="SI186" s="4"/>
      <c r="SJ186" s="4"/>
      <c r="SK186" s="4"/>
      <c r="SL186" s="4"/>
      <c r="SM186" s="4"/>
      <c r="SN186" s="4"/>
      <c r="SO186" s="4"/>
      <c r="SP186" s="4"/>
      <c r="SQ186" s="4"/>
      <c r="SR186" s="4"/>
      <c r="SS186" s="4"/>
      <c r="ST186" s="4"/>
      <c r="SU186" s="4"/>
      <c r="SV186" s="4"/>
      <c r="SW186" s="4"/>
      <c r="SX186" s="4"/>
      <c r="SY186" s="4"/>
      <c r="SZ186" s="4"/>
      <c r="TA186" s="4"/>
      <c r="TB186" s="4"/>
      <c r="TC186" s="4"/>
      <c r="TD186" s="4"/>
      <c r="TE186" s="4"/>
      <c r="TF186" s="4"/>
      <c r="TG186" s="4"/>
      <c r="TH186" s="4"/>
      <c r="TI186" s="4"/>
      <c r="TJ186" s="4"/>
      <c r="TK186" s="4"/>
      <c r="TL186" s="4"/>
      <c r="TM186" s="4"/>
      <c r="TN186" s="4"/>
      <c r="TO186" s="4"/>
      <c r="TP186" s="4"/>
      <c r="TQ186" s="4"/>
      <c r="TR186" s="4"/>
      <c r="TS186" s="4"/>
      <c r="TT186" s="4"/>
      <c r="TU186" s="4"/>
      <c r="TV186" s="4"/>
      <c r="TW186" s="4"/>
      <c r="TX186" s="4"/>
      <c r="TY186" s="4"/>
      <c r="TZ186" s="4"/>
      <c r="UA186" s="4"/>
      <c r="UB186" s="4"/>
      <c r="UC186" s="4"/>
      <c r="UD186" s="4"/>
      <c r="UE186" s="4"/>
      <c r="UF186" s="4"/>
      <c r="UG186" s="4"/>
      <c r="UH186" s="4"/>
      <c r="UI186" s="4"/>
      <c r="UJ186" s="4"/>
      <c r="UK186" s="4"/>
      <c r="UL186" s="4"/>
      <c r="UM186" s="4"/>
      <c r="UN186" s="4"/>
      <c r="UO186" s="4"/>
      <c r="UP186" s="4"/>
      <c r="UQ186" s="4"/>
      <c r="UR186" s="4"/>
      <c r="US186" s="4"/>
      <c r="UT186" s="4"/>
      <c r="UU186" s="4"/>
      <c r="UV186" s="4"/>
      <c r="UW186" s="4"/>
      <c r="UX186" s="4"/>
      <c r="UY186" s="4"/>
      <c r="UZ186" s="4"/>
      <c r="VA186" s="4"/>
      <c r="VB186" s="4"/>
      <c r="VC186" s="4"/>
      <c r="VD186" s="4"/>
      <c r="VE186" s="4"/>
      <c r="VF186" s="4"/>
      <c r="VG186" s="4"/>
      <c r="VH186" s="4"/>
      <c r="VI186" s="4"/>
      <c r="VJ186" s="4"/>
      <c r="VK186" s="4"/>
      <c r="VL186" s="4"/>
      <c r="VM186" s="4"/>
      <c r="VN186" s="4"/>
      <c r="VO186" s="4"/>
      <c r="VP186" s="4"/>
      <c r="VQ186" s="4"/>
      <c r="VR186" s="4"/>
      <c r="VS186" s="4"/>
      <c r="VT186" s="4"/>
      <c r="VU186" s="4"/>
      <c r="VV186" s="4"/>
      <c r="VW186" s="4"/>
      <c r="VX186" s="4"/>
      <c r="VY186" s="4"/>
      <c r="VZ186" s="4"/>
      <c r="WA186" s="4"/>
      <c r="WB186" s="4"/>
      <c r="WC186" s="4"/>
      <c r="WD186" s="4"/>
      <c r="WE186" s="4"/>
      <c r="WF186" s="4"/>
      <c r="WG186" s="4"/>
      <c r="WH186" s="4"/>
      <c r="WI186" s="4"/>
      <c r="WJ186" s="4"/>
      <c r="WK186" s="4"/>
      <c r="WL186" s="4"/>
      <c r="WM186" s="4"/>
      <c r="WN186" s="4"/>
      <c r="WO186" s="4"/>
      <c r="WP186" s="4"/>
      <c r="WQ186" s="4"/>
      <c r="WR186" s="4"/>
      <c r="WS186" s="4"/>
      <c r="WT186" s="4"/>
      <c r="WU186" s="4"/>
      <c r="WV186" s="4"/>
      <c r="WW186" s="4"/>
      <c r="WX186" s="4"/>
      <c r="WY186" s="4"/>
      <c r="WZ186" s="4"/>
      <c r="XA186" s="4"/>
      <c r="XB186" s="4"/>
      <c r="XC186" s="4"/>
      <c r="XD186" s="4"/>
      <c r="XE186" s="4"/>
      <c r="XF186" s="4"/>
      <c r="XG186" s="4"/>
      <c r="XH186" s="4"/>
      <c r="XI186" s="4"/>
      <c r="XJ186" s="4"/>
      <c r="XK186" s="4"/>
      <c r="XL186" s="4"/>
      <c r="XM186" s="4"/>
      <c r="XN186" s="4"/>
      <c r="XO186" s="4"/>
      <c r="XP186" s="4"/>
      <c r="XQ186" s="4"/>
      <c r="XR186" s="4"/>
      <c r="XS186" s="4"/>
      <c r="XT186" s="4"/>
      <c r="XU186" s="4"/>
      <c r="XV186" s="4"/>
      <c r="XW186" s="4"/>
      <c r="XX186" s="4"/>
      <c r="XY186" s="4"/>
      <c r="XZ186" s="4"/>
      <c r="YA186" s="4"/>
      <c r="YB186" s="4"/>
      <c r="YC186" s="4"/>
      <c r="YD186" s="4"/>
      <c r="YE186" s="4"/>
      <c r="YF186" s="4"/>
      <c r="YG186" s="4"/>
      <c r="YH186" s="4"/>
      <c r="YI186" s="4"/>
      <c r="YJ186" s="4"/>
      <c r="YK186" s="4"/>
      <c r="YL186" s="4"/>
      <c r="YM186" s="4"/>
      <c r="YN186" s="4"/>
      <c r="YO186" s="4"/>
      <c r="YP186" s="4"/>
      <c r="YQ186" s="4"/>
      <c r="YR186" s="4"/>
      <c r="YS186" s="4"/>
      <c r="YT186" s="4"/>
      <c r="YU186" s="4"/>
      <c r="YV186" s="4"/>
      <c r="YW186" s="4"/>
      <c r="YX186" s="4"/>
      <c r="YY186" s="4"/>
      <c r="YZ186" s="4"/>
      <c r="ZA186" s="4"/>
      <c r="ZB186" s="4"/>
      <c r="ZC186" s="4"/>
      <c r="ZD186" s="4"/>
      <c r="ZE186" s="4"/>
      <c r="ZF186" s="4"/>
      <c r="ZG186" s="4"/>
      <c r="ZH186" s="4"/>
      <c r="ZI186" s="4"/>
      <c r="ZJ186" s="4"/>
      <c r="ZK186" s="4"/>
      <c r="ZL186" s="4"/>
      <c r="ZM186" s="4"/>
      <c r="ZN186" s="4"/>
      <c r="ZO186" s="4"/>
      <c r="ZP186" s="4"/>
      <c r="ZQ186" s="4"/>
      <c r="ZR186" s="4"/>
      <c r="ZS186" s="4"/>
      <c r="ZT186" s="4"/>
      <c r="ZU186" s="4"/>
      <c r="ZV186" s="4"/>
      <c r="ZW186" s="4"/>
      <c r="ZX186" s="4"/>
      <c r="ZY186" s="4"/>
      <c r="ZZ186" s="4"/>
      <c r="AAA186" s="4"/>
      <c r="AAB186" s="4"/>
      <c r="AAC186" s="4"/>
      <c r="AAD186" s="4"/>
      <c r="AAE186" s="4"/>
      <c r="AAF186" s="4"/>
      <c r="AAG186" s="4"/>
      <c r="AAH186" s="4"/>
      <c r="AAI186" s="4"/>
      <c r="AAJ186" s="4"/>
      <c r="AAK186" s="4"/>
      <c r="AAL186" s="4"/>
      <c r="AAM186" s="4"/>
      <c r="AAN186" s="4"/>
      <c r="AAO186" s="4"/>
      <c r="AAP186" s="4"/>
      <c r="AAQ186" s="4"/>
      <c r="AAR186" s="4"/>
      <c r="AAS186" s="4"/>
      <c r="AAT186" s="4"/>
      <c r="AAU186" s="4"/>
      <c r="AAV186" s="4"/>
      <c r="AAW186" s="4"/>
      <c r="AAX186" s="4"/>
      <c r="AAY186" s="4"/>
      <c r="AAZ186" s="4"/>
      <c r="ABA186" s="4"/>
      <c r="ABB186" s="4"/>
      <c r="ABC186" s="4"/>
      <c r="ABD186" s="4"/>
      <c r="ABE186" s="4"/>
      <c r="ABF186" s="4"/>
      <c r="ABG186" s="4"/>
      <c r="ABH186" s="4"/>
      <c r="ABI186" s="4"/>
      <c r="ABJ186" s="4"/>
      <c r="ABK186" s="4"/>
      <c r="ABL186" s="4"/>
      <c r="ABM186" s="4"/>
      <c r="ABN186" s="4"/>
      <c r="ABO186" s="4"/>
      <c r="ABP186" s="4"/>
      <c r="ABQ186" s="4"/>
      <c r="ABR186" s="4"/>
      <c r="ABS186" s="4"/>
      <c r="ABT186" s="4"/>
      <c r="ABU186" s="4"/>
    </row>
    <row r="187" spans="1:749" s="13" customFormat="1" ht="15" customHeight="1" x14ac:dyDescent="0.2">
      <c r="A187" s="20" t="s">
        <v>727</v>
      </c>
      <c r="B187" s="21" t="s">
        <v>916</v>
      </c>
      <c r="C187" s="24" t="s">
        <v>64</v>
      </c>
      <c r="D187" s="21" t="s">
        <v>121</v>
      </c>
      <c r="E187" s="158">
        <f>IF($G$13&gt;0,1,0)</f>
        <v>0</v>
      </c>
      <c r="F187" s="194" t="s">
        <v>524</v>
      </c>
      <c r="G187" s="194">
        <v>10</v>
      </c>
      <c r="H187" s="162">
        <f>_xlfn.CEILING.MATH(G187*E187)</f>
        <v>0</v>
      </c>
      <c r="I187" s="97"/>
      <c r="J187" s="312"/>
      <c r="K187" s="14"/>
      <c r="L187" s="318"/>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c r="GK187" s="4"/>
      <c r="GL187" s="4"/>
      <c r="GM187" s="4"/>
      <c r="GN187" s="4"/>
      <c r="GO187" s="4"/>
      <c r="GP187" s="4"/>
      <c r="GQ187" s="4"/>
      <c r="GR187" s="4"/>
      <c r="GS187" s="4"/>
      <c r="GT187" s="4"/>
      <c r="GU187" s="4"/>
      <c r="GV187" s="4"/>
      <c r="GW187" s="4"/>
      <c r="GX187" s="4"/>
      <c r="GY187" s="4"/>
      <c r="GZ187" s="4"/>
      <c r="HA187" s="4"/>
      <c r="HB187" s="4"/>
      <c r="HC187" s="4"/>
      <c r="HD187" s="4"/>
      <c r="HE187" s="4"/>
      <c r="HF187" s="4"/>
      <c r="HG187" s="4"/>
      <c r="HH187" s="4"/>
      <c r="HI187" s="4"/>
      <c r="HJ187" s="4"/>
      <c r="HK187" s="4"/>
      <c r="HL187" s="4"/>
      <c r="HM187" s="4"/>
      <c r="HN187" s="4"/>
      <c r="HO187" s="4"/>
      <c r="HP187" s="4"/>
      <c r="HQ187" s="4"/>
      <c r="HR187" s="4"/>
      <c r="HS187" s="4"/>
      <c r="HT187" s="4"/>
      <c r="HU187" s="4"/>
      <c r="HV187" s="4"/>
      <c r="HW187" s="4"/>
      <c r="HX187" s="4"/>
      <c r="HY187" s="4"/>
      <c r="HZ187" s="4"/>
      <c r="IA187" s="4"/>
      <c r="IB187" s="4"/>
      <c r="IC187" s="4"/>
      <c r="ID187" s="4"/>
      <c r="IE187" s="4"/>
      <c r="IF187" s="4"/>
      <c r="IG187" s="4"/>
      <c r="IH187" s="4"/>
      <c r="II187" s="4"/>
      <c r="IJ187" s="4"/>
      <c r="IK187" s="4"/>
      <c r="IL187" s="4"/>
      <c r="IM187" s="4"/>
      <c r="IN187" s="4"/>
      <c r="IO187" s="4"/>
      <c r="IP187" s="4"/>
      <c r="IQ187" s="4"/>
      <c r="IR187" s="4"/>
      <c r="IS187" s="4"/>
      <c r="IT187" s="4"/>
      <c r="IU187" s="4"/>
      <c r="IV187" s="4"/>
      <c r="IW187" s="4"/>
      <c r="IX187" s="4"/>
      <c r="IY187" s="4"/>
      <c r="IZ187" s="4"/>
      <c r="JA187" s="4"/>
      <c r="JB187" s="4"/>
      <c r="JC187" s="4"/>
      <c r="JD187" s="4"/>
      <c r="JE187" s="4"/>
      <c r="JF187" s="4"/>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c r="KN187" s="4"/>
      <c r="KO187" s="4"/>
      <c r="KP187" s="4"/>
      <c r="KQ187" s="4"/>
      <c r="KR187" s="4"/>
      <c r="KS187" s="4"/>
      <c r="KT187" s="4"/>
      <c r="KU187" s="4"/>
      <c r="KV187" s="4"/>
      <c r="KW187" s="4"/>
      <c r="KX187" s="4"/>
      <c r="KY187" s="4"/>
      <c r="KZ187" s="4"/>
      <c r="LA187" s="4"/>
      <c r="LB187" s="4"/>
      <c r="LC187" s="4"/>
      <c r="LD187" s="4"/>
      <c r="LE187" s="4"/>
      <c r="LF187" s="4"/>
      <c r="LG187" s="4"/>
      <c r="LH187" s="4"/>
      <c r="LI187" s="4"/>
      <c r="LJ187" s="4"/>
      <c r="LK187" s="4"/>
      <c r="LL187" s="4"/>
      <c r="LM187" s="4"/>
      <c r="LN187" s="4"/>
      <c r="LO187" s="4"/>
      <c r="LP187" s="4"/>
      <c r="LQ187" s="4"/>
      <c r="LR187" s="4"/>
      <c r="LS187" s="4"/>
      <c r="LT187" s="4"/>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c r="NB187" s="4"/>
      <c r="NC187" s="4"/>
      <c r="ND187" s="4"/>
      <c r="NE187" s="4"/>
      <c r="NF187" s="4"/>
      <c r="NG187" s="4"/>
      <c r="NH187" s="4"/>
      <c r="NI187" s="4"/>
      <c r="NJ187" s="4"/>
      <c r="NK187" s="4"/>
      <c r="NL187" s="4"/>
      <c r="NM187" s="4"/>
      <c r="NN187" s="4"/>
      <c r="NO187" s="4"/>
      <c r="NP187" s="4"/>
      <c r="NQ187" s="4"/>
      <c r="NR187" s="4"/>
      <c r="NS187" s="4"/>
      <c r="NT187" s="4"/>
      <c r="NU187" s="4"/>
      <c r="NV187" s="4"/>
      <c r="NW187" s="4"/>
      <c r="NX187" s="4"/>
      <c r="NY187" s="4"/>
      <c r="NZ187" s="4"/>
      <c r="OA187" s="4"/>
      <c r="OB187" s="4"/>
      <c r="OC187" s="4"/>
      <c r="OD187" s="4"/>
      <c r="OE187" s="4"/>
      <c r="OF187" s="4"/>
      <c r="OG187" s="4"/>
      <c r="OH187" s="4"/>
      <c r="OI187" s="4"/>
      <c r="OJ187" s="4"/>
      <c r="OK187" s="4"/>
      <c r="OL187" s="4"/>
      <c r="OM187" s="4"/>
      <c r="ON187" s="4"/>
      <c r="OO187" s="4"/>
      <c r="OP187" s="4"/>
      <c r="OQ187" s="4"/>
      <c r="OR187" s="4"/>
      <c r="OS187" s="4"/>
      <c r="OT187" s="4"/>
      <c r="OU187" s="4"/>
      <c r="OV187" s="4"/>
      <c r="OW187" s="4"/>
      <c r="OX187" s="4"/>
      <c r="OY187" s="4"/>
      <c r="OZ187" s="4"/>
      <c r="PA187" s="4"/>
      <c r="PB187" s="4"/>
      <c r="PC187" s="4"/>
      <c r="PD187" s="4"/>
      <c r="PE187" s="4"/>
      <c r="PF187" s="4"/>
      <c r="PG187" s="4"/>
      <c r="PH187" s="4"/>
      <c r="PI187" s="4"/>
      <c r="PJ187" s="4"/>
      <c r="PK187" s="4"/>
      <c r="PL187" s="4"/>
      <c r="PM187" s="4"/>
      <c r="PN187" s="4"/>
      <c r="PO187" s="4"/>
      <c r="PP187" s="4"/>
      <c r="PQ187" s="4"/>
      <c r="PR187" s="4"/>
      <c r="PS187" s="4"/>
      <c r="PT187" s="4"/>
      <c r="PU187" s="4"/>
      <c r="PV187" s="4"/>
      <c r="PW187" s="4"/>
      <c r="PX187" s="4"/>
      <c r="PY187" s="4"/>
      <c r="PZ187" s="4"/>
      <c r="QA187" s="4"/>
      <c r="QB187" s="4"/>
      <c r="QC187" s="4"/>
      <c r="QD187" s="4"/>
      <c r="QE187" s="4"/>
      <c r="QF187" s="4"/>
      <c r="QG187" s="4"/>
      <c r="QH187" s="4"/>
      <c r="QI187" s="4"/>
      <c r="QJ187" s="4"/>
      <c r="QK187" s="4"/>
      <c r="QL187" s="4"/>
      <c r="QM187" s="4"/>
      <c r="QN187" s="4"/>
      <c r="QO187" s="4"/>
      <c r="QP187" s="4"/>
      <c r="QQ187" s="4"/>
      <c r="QR187" s="4"/>
      <c r="QS187" s="4"/>
      <c r="QT187" s="4"/>
      <c r="QU187" s="4"/>
      <c r="QV187" s="4"/>
      <c r="QW187" s="4"/>
      <c r="QX187" s="4"/>
      <c r="QY187" s="4"/>
      <c r="QZ187" s="4"/>
      <c r="RA187" s="4"/>
      <c r="RB187" s="4"/>
      <c r="RC187" s="4"/>
      <c r="RD187" s="4"/>
      <c r="RE187" s="4"/>
      <c r="RF187" s="4"/>
      <c r="RG187" s="4"/>
      <c r="RH187" s="4"/>
      <c r="RI187" s="4"/>
      <c r="RJ187" s="4"/>
      <c r="RK187" s="4"/>
      <c r="RL187" s="4"/>
      <c r="RM187" s="4"/>
      <c r="RN187" s="4"/>
      <c r="RO187" s="4"/>
      <c r="RP187" s="4"/>
      <c r="RQ187" s="4"/>
      <c r="RR187" s="4"/>
      <c r="RS187" s="4"/>
      <c r="RT187" s="4"/>
      <c r="RU187" s="4"/>
      <c r="RV187" s="4"/>
      <c r="RW187" s="4"/>
      <c r="RX187" s="4"/>
      <c r="RY187" s="4"/>
      <c r="RZ187" s="4"/>
      <c r="SA187" s="4"/>
      <c r="SB187" s="4"/>
      <c r="SC187" s="4"/>
      <c r="SD187" s="4"/>
      <c r="SE187" s="4"/>
      <c r="SF187" s="4"/>
      <c r="SG187" s="4"/>
      <c r="SH187" s="4"/>
      <c r="SI187" s="4"/>
      <c r="SJ187" s="4"/>
      <c r="SK187" s="4"/>
      <c r="SL187" s="4"/>
      <c r="SM187" s="4"/>
      <c r="SN187" s="4"/>
      <c r="SO187" s="4"/>
      <c r="SP187" s="4"/>
      <c r="SQ187" s="4"/>
      <c r="SR187" s="4"/>
      <c r="SS187" s="4"/>
      <c r="ST187" s="4"/>
      <c r="SU187" s="4"/>
      <c r="SV187" s="4"/>
      <c r="SW187" s="4"/>
      <c r="SX187" s="4"/>
      <c r="SY187" s="4"/>
      <c r="SZ187" s="4"/>
      <c r="TA187" s="4"/>
      <c r="TB187" s="4"/>
      <c r="TC187" s="4"/>
      <c r="TD187" s="4"/>
      <c r="TE187" s="4"/>
      <c r="TF187" s="4"/>
      <c r="TG187" s="4"/>
      <c r="TH187" s="4"/>
      <c r="TI187" s="4"/>
      <c r="TJ187" s="4"/>
      <c r="TK187" s="4"/>
      <c r="TL187" s="4"/>
      <c r="TM187" s="4"/>
      <c r="TN187" s="4"/>
      <c r="TO187" s="4"/>
      <c r="TP187" s="4"/>
      <c r="TQ187" s="4"/>
      <c r="TR187" s="4"/>
      <c r="TS187" s="4"/>
      <c r="TT187" s="4"/>
      <c r="TU187" s="4"/>
      <c r="TV187" s="4"/>
      <c r="TW187" s="4"/>
      <c r="TX187" s="4"/>
      <c r="TY187" s="4"/>
      <c r="TZ187" s="4"/>
      <c r="UA187" s="4"/>
      <c r="UB187" s="4"/>
      <c r="UC187" s="4"/>
      <c r="UD187" s="4"/>
      <c r="UE187" s="4"/>
      <c r="UF187" s="4"/>
      <c r="UG187" s="4"/>
      <c r="UH187" s="4"/>
      <c r="UI187" s="4"/>
      <c r="UJ187" s="4"/>
      <c r="UK187" s="4"/>
      <c r="UL187" s="4"/>
      <c r="UM187" s="4"/>
      <c r="UN187" s="4"/>
      <c r="UO187" s="4"/>
      <c r="UP187" s="4"/>
      <c r="UQ187" s="4"/>
      <c r="UR187" s="4"/>
      <c r="US187" s="4"/>
      <c r="UT187" s="4"/>
      <c r="UU187" s="4"/>
      <c r="UV187" s="4"/>
      <c r="UW187" s="4"/>
      <c r="UX187" s="4"/>
      <c r="UY187" s="4"/>
      <c r="UZ187" s="4"/>
      <c r="VA187" s="4"/>
      <c r="VB187" s="4"/>
      <c r="VC187" s="4"/>
      <c r="VD187" s="4"/>
      <c r="VE187" s="4"/>
      <c r="VF187" s="4"/>
      <c r="VG187" s="4"/>
      <c r="VH187" s="4"/>
      <c r="VI187" s="4"/>
      <c r="VJ187" s="4"/>
      <c r="VK187" s="4"/>
      <c r="VL187" s="4"/>
      <c r="VM187" s="4"/>
      <c r="VN187" s="4"/>
      <c r="VO187" s="4"/>
      <c r="VP187" s="4"/>
      <c r="VQ187" s="4"/>
      <c r="VR187" s="4"/>
      <c r="VS187" s="4"/>
      <c r="VT187" s="4"/>
      <c r="VU187" s="4"/>
      <c r="VV187" s="4"/>
      <c r="VW187" s="4"/>
      <c r="VX187" s="4"/>
      <c r="VY187" s="4"/>
      <c r="VZ187" s="4"/>
      <c r="WA187" s="4"/>
      <c r="WB187" s="4"/>
      <c r="WC187" s="4"/>
      <c r="WD187" s="4"/>
      <c r="WE187" s="4"/>
      <c r="WF187" s="4"/>
      <c r="WG187" s="4"/>
      <c r="WH187" s="4"/>
      <c r="WI187" s="4"/>
      <c r="WJ187" s="4"/>
      <c r="WK187" s="4"/>
      <c r="WL187" s="4"/>
      <c r="WM187" s="4"/>
      <c r="WN187" s="4"/>
      <c r="WO187" s="4"/>
      <c r="WP187" s="4"/>
      <c r="WQ187" s="4"/>
      <c r="WR187" s="4"/>
      <c r="WS187" s="4"/>
      <c r="WT187" s="4"/>
      <c r="WU187" s="4"/>
      <c r="WV187" s="4"/>
      <c r="WW187" s="4"/>
      <c r="WX187" s="4"/>
      <c r="WY187" s="4"/>
      <c r="WZ187" s="4"/>
      <c r="XA187" s="4"/>
      <c r="XB187" s="4"/>
      <c r="XC187" s="4"/>
      <c r="XD187" s="4"/>
      <c r="XE187" s="4"/>
      <c r="XF187" s="4"/>
      <c r="XG187" s="4"/>
      <c r="XH187" s="4"/>
      <c r="XI187" s="4"/>
      <c r="XJ187" s="4"/>
      <c r="XK187" s="4"/>
      <c r="XL187" s="4"/>
      <c r="XM187" s="4"/>
      <c r="XN187" s="4"/>
      <c r="XO187" s="4"/>
      <c r="XP187" s="4"/>
      <c r="XQ187" s="4"/>
      <c r="XR187" s="4"/>
      <c r="XS187" s="4"/>
      <c r="XT187" s="4"/>
      <c r="XU187" s="4"/>
      <c r="XV187" s="4"/>
      <c r="XW187" s="4"/>
      <c r="XX187" s="4"/>
      <c r="XY187" s="4"/>
      <c r="XZ187" s="4"/>
      <c r="YA187" s="4"/>
      <c r="YB187" s="4"/>
      <c r="YC187" s="4"/>
      <c r="YD187" s="4"/>
      <c r="YE187" s="4"/>
      <c r="YF187" s="4"/>
      <c r="YG187" s="4"/>
      <c r="YH187" s="4"/>
      <c r="YI187" s="4"/>
      <c r="YJ187" s="4"/>
      <c r="YK187" s="4"/>
      <c r="YL187" s="4"/>
      <c r="YM187" s="4"/>
      <c r="YN187" s="4"/>
      <c r="YO187" s="4"/>
      <c r="YP187" s="4"/>
      <c r="YQ187" s="4"/>
      <c r="YR187" s="4"/>
      <c r="YS187" s="4"/>
      <c r="YT187" s="4"/>
      <c r="YU187" s="4"/>
      <c r="YV187" s="4"/>
      <c r="YW187" s="4"/>
      <c r="YX187" s="4"/>
      <c r="YY187" s="4"/>
      <c r="YZ187" s="4"/>
      <c r="ZA187" s="4"/>
      <c r="ZB187" s="4"/>
      <c r="ZC187" s="4"/>
      <c r="ZD187" s="4"/>
      <c r="ZE187" s="4"/>
      <c r="ZF187" s="4"/>
      <c r="ZG187" s="4"/>
      <c r="ZH187" s="4"/>
      <c r="ZI187" s="4"/>
      <c r="ZJ187" s="4"/>
      <c r="ZK187" s="4"/>
      <c r="ZL187" s="4"/>
      <c r="ZM187" s="4"/>
      <c r="ZN187" s="4"/>
      <c r="ZO187" s="4"/>
      <c r="ZP187" s="4"/>
      <c r="ZQ187" s="4"/>
      <c r="ZR187" s="4"/>
      <c r="ZS187" s="4"/>
      <c r="ZT187" s="4"/>
      <c r="ZU187" s="4"/>
      <c r="ZV187" s="4"/>
      <c r="ZW187" s="4"/>
      <c r="ZX187" s="4"/>
      <c r="ZY187" s="4"/>
      <c r="ZZ187" s="4"/>
      <c r="AAA187" s="4"/>
      <c r="AAB187" s="4"/>
      <c r="AAC187" s="4"/>
      <c r="AAD187" s="4"/>
      <c r="AAE187" s="4"/>
      <c r="AAF187" s="4"/>
      <c r="AAG187" s="4"/>
      <c r="AAH187" s="4"/>
      <c r="AAI187" s="4"/>
      <c r="AAJ187" s="4"/>
      <c r="AAK187" s="4"/>
      <c r="AAL187" s="4"/>
      <c r="AAM187" s="4"/>
      <c r="AAN187" s="4"/>
      <c r="AAO187" s="4"/>
      <c r="AAP187" s="4"/>
      <c r="AAQ187" s="4"/>
      <c r="AAR187" s="4"/>
      <c r="AAS187" s="4"/>
      <c r="AAT187" s="4"/>
      <c r="AAU187" s="4"/>
      <c r="AAV187" s="4"/>
      <c r="AAW187" s="4"/>
      <c r="AAX187" s="4"/>
      <c r="AAY187" s="4"/>
      <c r="AAZ187" s="4"/>
      <c r="ABA187" s="4"/>
      <c r="ABB187" s="4"/>
      <c r="ABC187" s="4"/>
      <c r="ABD187" s="4"/>
      <c r="ABE187" s="4"/>
      <c r="ABF187" s="4"/>
      <c r="ABG187" s="4"/>
      <c r="ABH187" s="4"/>
      <c r="ABI187" s="4"/>
      <c r="ABJ187" s="4"/>
      <c r="ABK187" s="4"/>
      <c r="ABL187" s="4"/>
      <c r="ABM187" s="4"/>
      <c r="ABN187" s="4"/>
      <c r="ABO187" s="4"/>
      <c r="ABP187" s="4"/>
      <c r="ABQ187" s="4"/>
      <c r="ABR187" s="4"/>
      <c r="ABS187" s="4"/>
      <c r="ABT187" s="4"/>
      <c r="ABU187" s="4"/>
    </row>
    <row r="188" spans="1:749" s="13" customFormat="1" ht="15" customHeight="1" x14ac:dyDescent="0.2">
      <c r="A188" s="20" t="s">
        <v>728</v>
      </c>
      <c r="B188" s="21" t="s">
        <v>861</v>
      </c>
      <c r="C188" s="24" t="s">
        <v>71</v>
      </c>
      <c r="D188" s="21" t="s">
        <v>121</v>
      </c>
      <c r="E188" s="158">
        <f>IF($G$13&gt;0,1,0)</f>
        <v>0</v>
      </c>
      <c r="F188" s="194" t="s">
        <v>524</v>
      </c>
      <c r="G188" s="194">
        <v>12</v>
      </c>
      <c r="H188" s="162">
        <f>_xlfn.CEILING.MATH(G188*E188)</f>
        <v>0</v>
      </c>
      <c r="I188" s="97"/>
      <c r="J188" s="312"/>
      <c r="K188" s="14"/>
      <c r="L188" s="318"/>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c r="GK188" s="4"/>
      <c r="GL188" s="4"/>
      <c r="GM188" s="4"/>
      <c r="GN188" s="4"/>
      <c r="GO188" s="4"/>
      <c r="GP188" s="4"/>
      <c r="GQ188" s="4"/>
      <c r="GR188" s="4"/>
      <c r="GS188" s="4"/>
      <c r="GT188" s="4"/>
      <c r="GU188" s="4"/>
      <c r="GV188" s="4"/>
      <c r="GW188" s="4"/>
      <c r="GX188" s="4"/>
      <c r="GY188" s="4"/>
      <c r="GZ188" s="4"/>
      <c r="HA188" s="4"/>
      <c r="HB188" s="4"/>
      <c r="HC188" s="4"/>
      <c r="HD188" s="4"/>
      <c r="HE188" s="4"/>
      <c r="HF188" s="4"/>
      <c r="HG188" s="4"/>
      <c r="HH188" s="4"/>
      <c r="HI188" s="4"/>
      <c r="HJ188" s="4"/>
      <c r="HK188" s="4"/>
      <c r="HL188" s="4"/>
      <c r="HM188" s="4"/>
      <c r="HN188" s="4"/>
      <c r="HO188" s="4"/>
      <c r="HP188" s="4"/>
      <c r="HQ188" s="4"/>
      <c r="HR188" s="4"/>
      <c r="HS188" s="4"/>
      <c r="HT188" s="4"/>
      <c r="HU188" s="4"/>
      <c r="HV188" s="4"/>
      <c r="HW188" s="4"/>
      <c r="HX188" s="4"/>
      <c r="HY188" s="4"/>
      <c r="HZ188" s="4"/>
      <c r="IA188" s="4"/>
      <c r="IB188" s="4"/>
      <c r="IC188" s="4"/>
      <c r="ID188" s="4"/>
      <c r="IE188" s="4"/>
      <c r="IF188" s="4"/>
      <c r="IG188" s="4"/>
      <c r="IH188" s="4"/>
      <c r="II188" s="4"/>
      <c r="IJ188" s="4"/>
      <c r="IK188" s="4"/>
      <c r="IL188" s="4"/>
      <c r="IM188" s="4"/>
      <c r="IN188" s="4"/>
      <c r="IO188" s="4"/>
      <c r="IP188" s="4"/>
      <c r="IQ188" s="4"/>
      <c r="IR188" s="4"/>
      <c r="IS188" s="4"/>
      <c r="IT188" s="4"/>
      <c r="IU188" s="4"/>
      <c r="IV188" s="4"/>
      <c r="IW188" s="4"/>
      <c r="IX188" s="4"/>
      <c r="IY188" s="4"/>
      <c r="IZ188" s="4"/>
      <c r="JA188" s="4"/>
      <c r="JB188" s="4"/>
      <c r="JC188" s="4"/>
      <c r="JD188" s="4"/>
      <c r="JE188" s="4"/>
      <c r="JF188" s="4"/>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c r="KN188" s="4"/>
      <c r="KO188" s="4"/>
      <c r="KP188" s="4"/>
      <c r="KQ188" s="4"/>
      <c r="KR188" s="4"/>
      <c r="KS188" s="4"/>
      <c r="KT188" s="4"/>
      <c r="KU188" s="4"/>
      <c r="KV188" s="4"/>
      <c r="KW188" s="4"/>
      <c r="KX188" s="4"/>
      <c r="KY188" s="4"/>
      <c r="KZ188" s="4"/>
      <c r="LA188" s="4"/>
      <c r="LB188" s="4"/>
      <c r="LC188" s="4"/>
      <c r="LD188" s="4"/>
      <c r="LE188" s="4"/>
      <c r="LF188" s="4"/>
      <c r="LG188" s="4"/>
      <c r="LH188" s="4"/>
      <c r="LI188" s="4"/>
      <c r="LJ188" s="4"/>
      <c r="LK188" s="4"/>
      <c r="LL188" s="4"/>
      <c r="LM188" s="4"/>
      <c r="LN188" s="4"/>
      <c r="LO188" s="4"/>
      <c r="LP188" s="4"/>
      <c r="LQ188" s="4"/>
      <c r="LR188" s="4"/>
      <c r="LS188" s="4"/>
      <c r="LT188" s="4"/>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c r="NB188" s="4"/>
      <c r="NC188" s="4"/>
      <c r="ND188" s="4"/>
      <c r="NE188" s="4"/>
      <c r="NF188" s="4"/>
      <c r="NG188" s="4"/>
      <c r="NH188" s="4"/>
      <c r="NI188" s="4"/>
      <c r="NJ188" s="4"/>
      <c r="NK188" s="4"/>
      <c r="NL188" s="4"/>
      <c r="NM188" s="4"/>
      <c r="NN188" s="4"/>
      <c r="NO188" s="4"/>
      <c r="NP188" s="4"/>
      <c r="NQ188" s="4"/>
      <c r="NR188" s="4"/>
      <c r="NS188" s="4"/>
      <c r="NT188" s="4"/>
      <c r="NU188" s="4"/>
      <c r="NV188" s="4"/>
      <c r="NW188" s="4"/>
      <c r="NX188" s="4"/>
      <c r="NY188" s="4"/>
      <c r="NZ188" s="4"/>
      <c r="OA188" s="4"/>
      <c r="OB188" s="4"/>
      <c r="OC188" s="4"/>
      <c r="OD188" s="4"/>
      <c r="OE188" s="4"/>
      <c r="OF188" s="4"/>
      <c r="OG188" s="4"/>
      <c r="OH188" s="4"/>
      <c r="OI188" s="4"/>
      <c r="OJ188" s="4"/>
      <c r="OK188" s="4"/>
      <c r="OL188" s="4"/>
      <c r="OM188" s="4"/>
      <c r="ON188" s="4"/>
      <c r="OO188" s="4"/>
      <c r="OP188" s="4"/>
      <c r="OQ188" s="4"/>
      <c r="OR188" s="4"/>
      <c r="OS188" s="4"/>
      <c r="OT188" s="4"/>
      <c r="OU188" s="4"/>
      <c r="OV188" s="4"/>
      <c r="OW188" s="4"/>
      <c r="OX188" s="4"/>
      <c r="OY188" s="4"/>
      <c r="OZ188" s="4"/>
      <c r="PA188" s="4"/>
      <c r="PB188" s="4"/>
      <c r="PC188" s="4"/>
      <c r="PD188" s="4"/>
      <c r="PE188" s="4"/>
      <c r="PF188" s="4"/>
      <c r="PG188" s="4"/>
      <c r="PH188" s="4"/>
      <c r="PI188" s="4"/>
      <c r="PJ188" s="4"/>
      <c r="PK188" s="4"/>
      <c r="PL188" s="4"/>
      <c r="PM188" s="4"/>
      <c r="PN188" s="4"/>
      <c r="PO188" s="4"/>
      <c r="PP188" s="4"/>
      <c r="PQ188" s="4"/>
      <c r="PR188" s="4"/>
      <c r="PS188" s="4"/>
      <c r="PT188" s="4"/>
      <c r="PU188" s="4"/>
      <c r="PV188" s="4"/>
      <c r="PW188" s="4"/>
      <c r="PX188" s="4"/>
      <c r="PY188" s="4"/>
      <c r="PZ188" s="4"/>
      <c r="QA188" s="4"/>
      <c r="QB188" s="4"/>
      <c r="QC188" s="4"/>
      <c r="QD188" s="4"/>
      <c r="QE188" s="4"/>
      <c r="QF188" s="4"/>
      <c r="QG188" s="4"/>
      <c r="QH188" s="4"/>
      <c r="QI188" s="4"/>
      <c r="QJ188" s="4"/>
      <c r="QK188" s="4"/>
      <c r="QL188" s="4"/>
      <c r="QM188" s="4"/>
      <c r="QN188" s="4"/>
      <c r="QO188" s="4"/>
      <c r="QP188" s="4"/>
      <c r="QQ188" s="4"/>
      <c r="QR188" s="4"/>
      <c r="QS188" s="4"/>
      <c r="QT188" s="4"/>
      <c r="QU188" s="4"/>
      <c r="QV188" s="4"/>
      <c r="QW188" s="4"/>
      <c r="QX188" s="4"/>
      <c r="QY188" s="4"/>
      <c r="QZ188" s="4"/>
      <c r="RA188" s="4"/>
      <c r="RB188" s="4"/>
      <c r="RC188" s="4"/>
      <c r="RD188" s="4"/>
      <c r="RE188" s="4"/>
      <c r="RF188" s="4"/>
      <c r="RG188" s="4"/>
      <c r="RH188" s="4"/>
      <c r="RI188" s="4"/>
      <c r="RJ188" s="4"/>
      <c r="RK188" s="4"/>
      <c r="RL188" s="4"/>
      <c r="RM188" s="4"/>
      <c r="RN188" s="4"/>
      <c r="RO188" s="4"/>
      <c r="RP188" s="4"/>
      <c r="RQ188" s="4"/>
      <c r="RR188" s="4"/>
      <c r="RS188" s="4"/>
      <c r="RT188" s="4"/>
      <c r="RU188" s="4"/>
      <c r="RV188" s="4"/>
      <c r="RW188" s="4"/>
      <c r="RX188" s="4"/>
      <c r="RY188" s="4"/>
      <c r="RZ188" s="4"/>
      <c r="SA188" s="4"/>
      <c r="SB188" s="4"/>
      <c r="SC188" s="4"/>
      <c r="SD188" s="4"/>
      <c r="SE188" s="4"/>
      <c r="SF188" s="4"/>
      <c r="SG188" s="4"/>
      <c r="SH188" s="4"/>
      <c r="SI188" s="4"/>
      <c r="SJ188" s="4"/>
      <c r="SK188" s="4"/>
      <c r="SL188" s="4"/>
      <c r="SM188" s="4"/>
      <c r="SN188" s="4"/>
      <c r="SO188" s="4"/>
      <c r="SP188" s="4"/>
      <c r="SQ188" s="4"/>
      <c r="SR188" s="4"/>
      <c r="SS188" s="4"/>
      <c r="ST188" s="4"/>
      <c r="SU188" s="4"/>
      <c r="SV188" s="4"/>
      <c r="SW188" s="4"/>
      <c r="SX188" s="4"/>
      <c r="SY188" s="4"/>
      <c r="SZ188" s="4"/>
      <c r="TA188" s="4"/>
      <c r="TB188" s="4"/>
      <c r="TC188" s="4"/>
      <c r="TD188" s="4"/>
      <c r="TE188" s="4"/>
      <c r="TF188" s="4"/>
      <c r="TG188" s="4"/>
      <c r="TH188" s="4"/>
      <c r="TI188" s="4"/>
      <c r="TJ188" s="4"/>
      <c r="TK188" s="4"/>
      <c r="TL188" s="4"/>
      <c r="TM188" s="4"/>
      <c r="TN188" s="4"/>
      <c r="TO188" s="4"/>
      <c r="TP188" s="4"/>
      <c r="TQ188" s="4"/>
      <c r="TR188" s="4"/>
      <c r="TS188" s="4"/>
      <c r="TT188" s="4"/>
      <c r="TU188" s="4"/>
      <c r="TV188" s="4"/>
      <c r="TW188" s="4"/>
      <c r="TX188" s="4"/>
      <c r="TY188" s="4"/>
      <c r="TZ188" s="4"/>
      <c r="UA188" s="4"/>
      <c r="UB188" s="4"/>
      <c r="UC188" s="4"/>
      <c r="UD188" s="4"/>
      <c r="UE188" s="4"/>
      <c r="UF188" s="4"/>
      <c r="UG188" s="4"/>
      <c r="UH188" s="4"/>
      <c r="UI188" s="4"/>
      <c r="UJ188" s="4"/>
      <c r="UK188" s="4"/>
      <c r="UL188" s="4"/>
      <c r="UM188" s="4"/>
      <c r="UN188" s="4"/>
      <c r="UO188" s="4"/>
      <c r="UP188" s="4"/>
      <c r="UQ188" s="4"/>
      <c r="UR188" s="4"/>
      <c r="US188" s="4"/>
      <c r="UT188" s="4"/>
      <c r="UU188" s="4"/>
      <c r="UV188" s="4"/>
      <c r="UW188" s="4"/>
      <c r="UX188" s="4"/>
      <c r="UY188" s="4"/>
      <c r="UZ188" s="4"/>
      <c r="VA188" s="4"/>
      <c r="VB188" s="4"/>
      <c r="VC188" s="4"/>
      <c r="VD188" s="4"/>
      <c r="VE188" s="4"/>
      <c r="VF188" s="4"/>
      <c r="VG188" s="4"/>
      <c r="VH188" s="4"/>
      <c r="VI188" s="4"/>
      <c r="VJ188" s="4"/>
      <c r="VK188" s="4"/>
      <c r="VL188" s="4"/>
      <c r="VM188" s="4"/>
      <c r="VN188" s="4"/>
      <c r="VO188" s="4"/>
      <c r="VP188" s="4"/>
      <c r="VQ188" s="4"/>
      <c r="VR188" s="4"/>
      <c r="VS188" s="4"/>
      <c r="VT188" s="4"/>
      <c r="VU188" s="4"/>
      <c r="VV188" s="4"/>
      <c r="VW188" s="4"/>
      <c r="VX188" s="4"/>
      <c r="VY188" s="4"/>
      <c r="VZ188" s="4"/>
      <c r="WA188" s="4"/>
      <c r="WB188" s="4"/>
      <c r="WC188" s="4"/>
      <c r="WD188" s="4"/>
      <c r="WE188" s="4"/>
      <c r="WF188" s="4"/>
      <c r="WG188" s="4"/>
      <c r="WH188" s="4"/>
      <c r="WI188" s="4"/>
      <c r="WJ188" s="4"/>
      <c r="WK188" s="4"/>
      <c r="WL188" s="4"/>
      <c r="WM188" s="4"/>
      <c r="WN188" s="4"/>
      <c r="WO188" s="4"/>
      <c r="WP188" s="4"/>
      <c r="WQ188" s="4"/>
      <c r="WR188" s="4"/>
      <c r="WS188" s="4"/>
      <c r="WT188" s="4"/>
      <c r="WU188" s="4"/>
      <c r="WV188" s="4"/>
      <c r="WW188" s="4"/>
      <c r="WX188" s="4"/>
      <c r="WY188" s="4"/>
      <c r="WZ188" s="4"/>
      <c r="XA188" s="4"/>
      <c r="XB188" s="4"/>
      <c r="XC188" s="4"/>
      <c r="XD188" s="4"/>
      <c r="XE188" s="4"/>
      <c r="XF188" s="4"/>
      <c r="XG188" s="4"/>
      <c r="XH188" s="4"/>
      <c r="XI188" s="4"/>
      <c r="XJ188" s="4"/>
      <c r="XK188" s="4"/>
      <c r="XL188" s="4"/>
      <c r="XM188" s="4"/>
      <c r="XN188" s="4"/>
      <c r="XO188" s="4"/>
      <c r="XP188" s="4"/>
      <c r="XQ188" s="4"/>
      <c r="XR188" s="4"/>
      <c r="XS188" s="4"/>
      <c r="XT188" s="4"/>
      <c r="XU188" s="4"/>
      <c r="XV188" s="4"/>
      <c r="XW188" s="4"/>
      <c r="XX188" s="4"/>
      <c r="XY188" s="4"/>
      <c r="XZ188" s="4"/>
      <c r="YA188" s="4"/>
      <c r="YB188" s="4"/>
      <c r="YC188" s="4"/>
      <c r="YD188" s="4"/>
      <c r="YE188" s="4"/>
      <c r="YF188" s="4"/>
      <c r="YG188" s="4"/>
      <c r="YH188" s="4"/>
      <c r="YI188" s="4"/>
      <c r="YJ188" s="4"/>
      <c r="YK188" s="4"/>
      <c r="YL188" s="4"/>
      <c r="YM188" s="4"/>
      <c r="YN188" s="4"/>
      <c r="YO188" s="4"/>
      <c r="YP188" s="4"/>
      <c r="YQ188" s="4"/>
      <c r="YR188" s="4"/>
      <c r="YS188" s="4"/>
      <c r="YT188" s="4"/>
      <c r="YU188" s="4"/>
      <c r="YV188" s="4"/>
      <c r="YW188" s="4"/>
      <c r="YX188" s="4"/>
      <c r="YY188" s="4"/>
      <c r="YZ188" s="4"/>
      <c r="ZA188" s="4"/>
      <c r="ZB188" s="4"/>
      <c r="ZC188" s="4"/>
      <c r="ZD188" s="4"/>
      <c r="ZE188" s="4"/>
      <c r="ZF188" s="4"/>
      <c r="ZG188" s="4"/>
      <c r="ZH188" s="4"/>
      <c r="ZI188" s="4"/>
      <c r="ZJ188" s="4"/>
      <c r="ZK188" s="4"/>
      <c r="ZL188" s="4"/>
      <c r="ZM188" s="4"/>
      <c r="ZN188" s="4"/>
      <c r="ZO188" s="4"/>
      <c r="ZP188" s="4"/>
      <c r="ZQ188" s="4"/>
      <c r="ZR188" s="4"/>
      <c r="ZS188" s="4"/>
      <c r="ZT188" s="4"/>
      <c r="ZU188" s="4"/>
      <c r="ZV188" s="4"/>
      <c r="ZW188" s="4"/>
      <c r="ZX188" s="4"/>
      <c r="ZY188" s="4"/>
      <c r="ZZ188" s="4"/>
      <c r="AAA188" s="4"/>
      <c r="AAB188" s="4"/>
      <c r="AAC188" s="4"/>
      <c r="AAD188" s="4"/>
      <c r="AAE188" s="4"/>
      <c r="AAF188" s="4"/>
      <c r="AAG188" s="4"/>
      <c r="AAH188" s="4"/>
      <c r="AAI188" s="4"/>
      <c r="AAJ188" s="4"/>
      <c r="AAK188" s="4"/>
      <c r="AAL188" s="4"/>
      <c r="AAM188" s="4"/>
      <c r="AAN188" s="4"/>
      <c r="AAO188" s="4"/>
      <c r="AAP188" s="4"/>
      <c r="AAQ188" s="4"/>
      <c r="AAR188" s="4"/>
      <c r="AAS188" s="4"/>
      <c r="AAT188" s="4"/>
      <c r="AAU188" s="4"/>
      <c r="AAV188" s="4"/>
      <c r="AAW188" s="4"/>
      <c r="AAX188" s="4"/>
      <c r="AAY188" s="4"/>
      <c r="AAZ188" s="4"/>
      <c r="ABA188" s="4"/>
      <c r="ABB188" s="4"/>
      <c r="ABC188" s="4"/>
      <c r="ABD188" s="4"/>
      <c r="ABE188" s="4"/>
      <c r="ABF188" s="4"/>
      <c r="ABG188" s="4"/>
      <c r="ABH188" s="4"/>
      <c r="ABI188" s="4"/>
      <c r="ABJ188" s="4"/>
      <c r="ABK188" s="4"/>
      <c r="ABL188" s="4"/>
      <c r="ABM188" s="4"/>
      <c r="ABN188" s="4"/>
      <c r="ABO188" s="4"/>
      <c r="ABP188" s="4"/>
      <c r="ABQ188" s="4"/>
      <c r="ABR188" s="4"/>
      <c r="ABS188" s="4"/>
      <c r="ABT188" s="4"/>
      <c r="ABU188" s="4"/>
    </row>
    <row r="189" spans="1:749" s="13" customFormat="1" ht="15" customHeight="1" x14ac:dyDescent="0.2">
      <c r="A189" s="20" t="s">
        <v>729</v>
      </c>
      <c r="B189" s="21" t="s">
        <v>917</v>
      </c>
      <c r="C189" s="24" t="s">
        <v>137</v>
      </c>
      <c r="D189" s="21" t="s">
        <v>918</v>
      </c>
      <c r="E189" s="377"/>
      <c r="F189" s="194" t="s">
        <v>524</v>
      </c>
      <c r="G189" s="194">
        <v>15</v>
      </c>
      <c r="H189" s="162">
        <f>_xlfn.CEILING.MATH(G189*E189)</f>
        <v>0</v>
      </c>
      <c r="I189" s="97"/>
      <c r="J189" s="312"/>
      <c r="K189" s="14"/>
      <c r="L189" s="318"/>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c r="GK189" s="4"/>
      <c r="GL189" s="4"/>
      <c r="GM189" s="4"/>
      <c r="GN189" s="4"/>
      <c r="GO189" s="4"/>
      <c r="GP189" s="4"/>
      <c r="GQ189" s="4"/>
      <c r="GR189" s="4"/>
      <c r="GS189" s="4"/>
      <c r="GT189" s="4"/>
      <c r="GU189" s="4"/>
      <c r="GV189" s="4"/>
      <c r="GW189" s="4"/>
      <c r="GX189" s="4"/>
      <c r="GY189" s="4"/>
      <c r="GZ189" s="4"/>
      <c r="HA189" s="4"/>
      <c r="HB189" s="4"/>
      <c r="HC189" s="4"/>
      <c r="HD189" s="4"/>
      <c r="HE189" s="4"/>
      <c r="HF189" s="4"/>
      <c r="HG189" s="4"/>
      <c r="HH189" s="4"/>
      <c r="HI189" s="4"/>
      <c r="HJ189" s="4"/>
      <c r="HK189" s="4"/>
      <c r="HL189" s="4"/>
      <c r="HM189" s="4"/>
      <c r="HN189" s="4"/>
      <c r="HO189" s="4"/>
      <c r="HP189" s="4"/>
      <c r="HQ189" s="4"/>
      <c r="HR189" s="4"/>
      <c r="HS189" s="4"/>
      <c r="HT189" s="4"/>
      <c r="HU189" s="4"/>
      <c r="HV189" s="4"/>
      <c r="HW189" s="4"/>
      <c r="HX189" s="4"/>
      <c r="HY189" s="4"/>
      <c r="HZ189" s="4"/>
      <c r="IA189" s="4"/>
      <c r="IB189" s="4"/>
      <c r="IC189" s="4"/>
      <c r="ID189" s="4"/>
      <c r="IE189" s="4"/>
      <c r="IF189" s="4"/>
      <c r="IG189" s="4"/>
      <c r="IH189" s="4"/>
      <c r="II189" s="4"/>
      <c r="IJ189" s="4"/>
      <c r="IK189" s="4"/>
      <c r="IL189" s="4"/>
      <c r="IM189" s="4"/>
      <c r="IN189" s="4"/>
      <c r="IO189" s="4"/>
      <c r="IP189" s="4"/>
      <c r="IQ189" s="4"/>
      <c r="IR189" s="4"/>
      <c r="IS189" s="4"/>
      <c r="IT189" s="4"/>
      <c r="IU189" s="4"/>
      <c r="IV189" s="4"/>
      <c r="IW189" s="4"/>
      <c r="IX189" s="4"/>
      <c r="IY189" s="4"/>
      <c r="IZ189" s="4"/>
      <c r="JA189" s="4"/>
      <c r="JB189" s="4"/>
      <c r="JC189" s="4"/>
      <c r="JD189" s="4"/>
      <c r="JE189" s="4"/>
      <c r="JF189" s="4"/>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c r="KN189" s="4"/>
      <c r="KO189" s="4"/>
      <c r="KP189" s="4"/>
      <c r="KQ189" s="4"/>
      <c r="KR189" s="4"/>
      <c r="KS189" s="4"/>
      <c r="KT189" s="4"/>
      <c r="KU189" s="4"/>
      <c r="KV189" s="4"/>
      <c r="KW189" s="4"/>
      <c r="KX189" s="4"/>
      <c r="KY189" s="4"/>
      <c r="KZ189" s="4"/>
      <c r="LA189" s="4"/>
      <c r="LB189" s="4"/>
      <c r="LC189" s="4"/>
      <c r="LD189" s="4"/>
      <c r="LE189" s="4"/>
      <c r="LF189" s="4"/>
      <c r="LG189" s="4"/>
      <c r="LH189" s="4"/>
      <c r="LI189" s="4"/>
      <c r="LJ189" s="4"/>
      <c r="LK189" s="4"/>
      <c r="LL189" s="4"/>
      <c r="LM189" s="4"/>
      <c r="LN189" s="4"/>
      <c r="LO189" s="4"/>
      <c r="LP189" s="4"/>
      <c r="LQ189" s="4"/>
      <c r="LR189" s="4"/>
      <c r="LS189" s="4"/>
      <c r="LT189" s="4"/>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c r="NB189" s="4"/>
      <c r="NC189" s="4"/>
      <c r="ND189" s="4"/>
      <c r="NE189" s="4"/>
      <c r="NF189" s="4"/>
      <c r="NG189" s="4"/>
      <c r="NH189" s="4"/>
      <c r="NI189" s="4"/>
      <c r="NJ189" s="4"/>
      <c r="NK189" s="4"/>
      <c r="NL189" s="4"/>
      <c r="NM189" s="4"/>
      <c r="NN189" s="4"/>
      <c r="NO189" s="4"/>
      <c r="NP189" s="4"/>
      <c r="NQ189" s="4"/>
      <c r="NR189" s="4"/>
      <c r="NS189" s="4"/>
      <c r="NT189" s="4"/>
      <c r="NU189" s="4"/>
      <c r="NV189" s="4"/>
      <c r="NW189" s="4"/>
      <c r="NX189" s="4"/>
      <c r="NY189" s="4"/>
      <c r="NZ189" s="4"/>
      <c r="OA189" s="4"/>
      <c r="OB189" s="4"/>
      <c r="OC189" s="4"/>
      <c r="OD189" s="4"/>
      <c r="OE189" s="4"/>
      <c r="OF189" s="4"/>
      <c r="OG189" s="4"/>
      <c r="OH189" s="4"/>
      <c r="OI189" s="4"/>
      <c r="OJ189" s="4"/>
      <c r="OK189" s="4"/>
      <c r="OL189" s="4"/>
      <c r="OM189" s="4"/>
      <c r="ON189" s="4"/>
      <c r="OO189" s="4"/>
      <c r="OP189" s="4"/>
      <c r="OQ189" s="4"/>
      <c r="OR189" s="4"/>
      <c r="OS189" s="4"/>
      <c r="OT189" s="4"/>
      <c r="OU189" s="4"/>
      <c r="OV189" s="4"/>
      <c r="OW189" s="4"/>
      <c r="OX189" s="4"/>
      <c r="OY189" s="4"/>
      <c r="OZ189" s="4"/>
      <c r="PA189" s="4"/>
      <c r="PB189" s="4"/>
      <c r="PC189" s="4"/>
      <c r="PD189" s="4"/>
      <c r="PE189" s="4"/>
      <c r="PF189" s="4"/>
      <c r="PG189" s="4"/>
      <c r="PH189" s="4"/>
      <c r="PI189" s="4"/>
      <c r="PJ189" s="4"/>
      <c r="PK189" s="4"/>
      <c r="PL189" s="4"/>
      <c r="PM189" s="4"/>
      <c r="PN189" s="4"/>
      <c r="PO189" s="4"/>
      <c r="PP189" s="4"/>
      <c r="PQ189" s="4"/>
      <c r="PR189" s="4"/>
      <c r="PS189" s="4"/>
      <c r="PT189" s="4"/>
      <c r="PU189" s="4"/>
      <c r="PV189" s="4"/>
      <c r="PW189" s="4"/>
      <c r="PX189" s="4"/>
      <c r="PY189" s="4"/>
      <c r="PZ189" s="4"/>
      <c r="QA189" s="4"/>
      <c r="QB189" s="4"/>
      <c r="QC189" s="4"/>
      <c r="QD189" s="4"/>
      <c r="QE189" s="4"/>
      <c r="QF189" s="4"/>
      <c r="QG189" s="4"/>
      <c r="QH189" s="4"/>
      <c r="QI189" s="4"/>
      <c r="QJ189" s="4"/>
      <c r="QK189" s="4"/>
      <c r="QL189" s="4"/>
      <c r="QM189" s="4"/>
      <c r="QN189" s="4"/>
      <c r="QO189" s="4"/>
      <c r="QP189" s="4"/>
      <c r="QQ189" s="4"/>
      <c r="QR189" s="4"/>
      <c r="QS189" s="4"/>
      <c r="QT189" s="4"/>
      <c r="QU189" s="4"/>
      <c r="QV189" s="4"/>
      <c r="QW189" s="4"/>
      <c r="QX189" s="4"/>
      <c r="QY189" s="4"/>
      <c r="QZ189" s="4"/>
      <c r="RA189" s="4"/>
      <c r="RB189" s="4"/>
      <c r="RC189" s="4"/>
      <c r="RD189" s="4"/>
      <c r="RE189" s="4"/>
      <c r="RF189" s="4"/>
      <c r="RG189" s="4"/>
      <c r="RH189" s="4"/>
      <c r="RI189" s="4"/>
      <c r="RJ189" s="4"/>
      <c r="RK189" s="4"/>
      <c r="RL189" s="4"/>
      <c r="RM189" s="4"/>
      <c r="RN189" s="4"/>
      <c r="RO189" s="4"/>
      <c r="RP189" s="4"/>
      <c r="RQ189" s="4"/>
      <c r="RR189" s="4"/>
      <c r="RS189" s="4"/>
      <c r="RT189" s="4"/>
      <c r="RU189" s="4"/>
      <c r="RV189" s="4"/>
      <c r="RW189" s="4"/>
      <c r="RX189" s="4"/>
      <c r="RY189" s="4"/>
      <c r="RZ189" s="4"/>
      <c r="SA189" s="4"/>
      <c r="SB189" s="4"/>
      <c r="SC189" s="4"/>
      <c r="SD189" s="4"/>
      <c r="SE189" s="4"/>
      <c r="SF189" s="4"/>
      <c r="SG189" s="4"/>
      <c r="SH189" s="4"/>
      <c r="SI189" s="4"/>
      <c r="SJ189" s="4"/>
      <c r="SK189" s="4"/>
      <c r="SL189" s="4"/>
      <c r="SM189" s="4"/>
      <c r="SN189" s="4"/>
      <c r="SO189" s="4"/>
      <c r="SP189" s="4"/>
      <c r="SQ189" s="4"/>
      <c r="SR189" s="4"/>
      <c r="SS189" s="4"/>
      <c r="ST189" s="4"/>
      <c r="SU189" s="4"/>
      <c r="SV189" s="4"/>
      <c r="SW189" s="4"/>
      <c r="SX189" s="4"/>
      <c r="SY189" s="4"/>
      <c r="SZ189" s="4"/>
      <c r="TA189" s="4"/>
      <c r="TB189" s="4"/>
      <c r="TC189" s="4"/>
      <c r="TD189" s="4"/>
      <c r="TE189" s="4"/>
      <c r="TF189" s="4"/>
      <c r="TG189" s="4"/>
      <c r="TH189" s="4"/>
      <c r="TI189" s="4"/>
      <c r="TJ189" s="4"/>
      <c r="TK189" s="4"/>
      <c r="TL189" s="4"/>
      <c r="TM189" s="4"/>
      <c r="TN189" s="4"/>
      <c r="TO189" s="4"/>
      <c r="TP189" s="4"/>
      <c r="TQ189" s="4"/>
      <c r="TR189" s="4"/>
      <c r="TS189" s="4"/>
      <c r="TT189" s="4"/>
      <c r="TU189" s="4"/>
      <c r="TV189" s="4"/>
      <c r="TW189" s="4"/>
      <c r="TX189" s="4"/>
      <c r="TY189" s="4"/>
      <c r="TZ189" s="4"/>
      <c r="UA189" s="4"/>
      <c r="UB189" s="4"/>
      <c r="UC189" s="4"/>
      <c r="UD189" s="4"/>
      <c r="UE189" s="4"/>
      <c r="UF189" s="4"/>
      <c r="UG189" s="4"/>
      <c r="UH189" s="4"/>
      <c r="UI189" s="4"/>
      <c r="UJ189" s="4"/>
      <c r="UK189" s="4"/>
      <c r="UL189" s="4"/>
      <c r="UM189" s="4"/>
      <c r="UN189" s="4"/>
      <c r="UO189" s="4"/>
      <c r="UP189" s="4"/>
      <c r="UQ189" s="4"/>
      <c r="UR189" s="4"/>
      <c r="US189" s="4"/>
      <c r="UT189" s="4"/>
      <c r="UU189" s="4"/>
      <c r="UV189" s="4"/>
      <c r="UW189" s="4"/>
      <c r="UX189" s="4"/>
      <c r="UY189" s="4"/>
      <c r="UZ189" s="4"/>
      <c r="VA189" s="4"/>
      <c r="VB189" s="4"/>
      <c r="VC189" s="4"/>
      <c r="VD189" s="4"/>
      <c r="VE189" s="4"/>
      <c r="VF189" s="4"/>
      <c r="VG189" s="4"/>
      <c r="VH189" s="4"/>
      <c r="VI189" s="4"/>
      <c r="VJ189" s="4"/>
      <c r="VK189" s="4"/>
      <c r="VL189" s="4"/>
      <c r="VM189" s="4"/>
      <c r="VN189" s="4"/>
      <c r="VO189" s="4"/>
      <c r="VP189" s="4"/>
      <c r="VQ189" s="4"/>
      <c r="VR189" s="4"/>
      <c r="VS189" s="4"/>
      <c r="VT189" s="4"/>
      <c r="VU189" s="4"/>
      <c r="VV189" s="4"/>
      <c r="VW189" s="4"/>
      <c r="VX189" s="4"/>
      <c r="VY189" s="4"/>
      <c r="VZ189" s="4"/>
      <c r="WA189" s="4"/>
      <c r="WB189" s="4"/>
      <c r="WC189" s="4"/>
      <c r="WD189" s="4"/>
      <c r="WE189" s="4"/>
      <c r="WF189" s="4"/>
      <c r="WG189" s="4"/>
      <c r="WH189" s="4"/>
      <c r="WI189" s="4"/>
      <c r="WJ189" s="4"/>
      <c r="WK189" s="4"/>
      <c r="WL189" s="4"/>
      <c r="WM189" s="4"/>
      <c r="WN189" s="4"/>
      <c r="WO189" s="4"/>
      <c r="WP189" s="4"/>
      <c r="WQ189" s="4"/>
      <c r="WR189" s="4"/>
      <c r="WS189" s="4"/>
      <c r="WT189" s="4"/>
      <c r="WU189" s="4"/>
      <c r="WV189" s="4"/>
      <c r="WW189" s="4"/>
      <c r="WX189" s="4"/>
      <c r="WY189" s="4"/>
      <c r="WZ189" s="4"/>
      <c r="XA189" s="4"/>
      <c r="XB189" s="4"/>
      <c r="XC189" s="4"/>
      <c r="XD189" s="4"/>
      <c r="XE189" s="4"/>
      <c r="XF189" s="4"/>
      <c r="XG189" s="4"/>
      <c r="XH189" s="4"/>
      <c r="XI189" s="4"/>
      <c r="XJ189" s="4"/>
      <c r="XK189" s="4"/>
      <c r="XL189" s="4"/>
      <c r="XM189" s="4"/>
      <c r="XN189" s="4"/>
      <c r="XO189" s="4"/>
      <c r="XP189" s="4"/>
      <c r="XQ189" s="4"/>
      <c r="XR189" s="4"/>
      <c r="XS189" s="4"/>
      <c r="XT189" s="4"/>
      <c r="XU189" s="4"/>
      <c r="XV189" s="4"/>
      <c r="XW189" s="4"/>
      <c r="XX189" s="4"/>
      <c r="XY189" s="4"/>
      <c r="XZ189" s="4"/>
      <c r="YA189" s="4"/>
      <c r="YB189" s="4"/>
      <c r="YC189" s="4"/>
      <c r="YD189" s="4"/>
      <c r="YE189" s="4"/>
      <c r="YF189" s="4"/>
      <c r="YG189" s="4"/>
      <c r="YH189" s="4"/>
      <c r="YI189" s="4"/>
      <c r="YJ189" s="4"/>
      <c r="YK189" s="4"/>
      <c r="YL189" s="4"/>
      <c r="YM189" s="4"/>
      <c r="YN189" s="4"/>
      <c r="YO189" s="4"/>
      <c r="YP189" s="4"/>
      <c r="YQ189" s="4"/>
      <c r="YR189" s="4"/>
      <c r="YS189" s="4"/>
      <c r="YT189" s="4"/>
      <c r="YU189" s="4"/>
      <c r="YV189" s="4"/>
      <c r="YW189" s="4"/>
      <c r="YX189" s="4"/>
      <c r="YY189" s="4"/>
      <c r="YZ189" s="4"/>
      <c r="ZA189" s="4"/>
      <c r="ZB189" s="4"/>
      <c r="ZC189" s="4"/>
      <c r="ZD189" s="4"/>
      <c r="ZE189" s="4"/>
      <c r="ZF189" s="4"/>
      <c r="ZG189" s="4"/>
      <c r="ZH189" s="4"/>
      <c r="ZI189" s="4"/>
      <c r="ZJ189" s="4"/>
      <c r="ZK189" s="4"/>
      <c r="ZL189" s="4"/>
      <c r="ZM189" s="4"/>
      <c r="ZN189" s="4"/>
      <c r="ZO189" s="4"/>
      <c r="ZP189" s="4"/>
      <c r="ZQ189" s="4"/>
      <c r="ZR189" s="4"/>
      <c r="ZS189" s="4"/>
      <c r="ZT189" s="4"/>
      <c r="ZU189" s="4"/>
      <c r="ZV189" s="4"/>
      <c r="ZW189" s="4"/>
      <c r="ZX189" s="4"/>
      <c r="ZY189" s="4"/>
      <c r="ZZ189" s="4"/>
      <c r="AAA189" s="4"/>
      <c r="AAB189" s="4"/>
      <c r="AAC189" s="4"/>
      <c r="AAD189" s="4"/>
      <c r="AAE189" s="4"/>
      <c r="AAF189" s="4"/>
      <c r="AAG189" s="4"/>
      <c r="AAH189" s="4"/>
      <c r="AAI189" s="4"/>
      <c r="AAJ189" s="4"/>
      <c r="AAK189" s="4"/>
      <c r="AAL189" s="4"/>
      <c r="AAM189" s="4"/>
      <c r="AAN189" s="4"/>
      <c r="AAO189" s="4"/>
      <c r="AAP189" s="4"/>
      <c r="AAQ189" s="4"/>
      <c r="AAR189" s="4"/>
      <c r="AAS189" s="4"/>
      <c r="AAT189" s="4"/>
      <c r="AAU189" s="4"/>
      <c r="AAV189" s="4"/>
      <c r="AAW189" s="4"/>
      <c r="AAX189" s="4"/>
      <c r="AAY189" s="4"/>
      <c r="AAZ189" s="4"/>
      <c r="ABA189" s="4"/>
      <c r="ABB189" s="4"/>
      <c r="ABC189" s="4"/>
      <c r="ABD189" s="4"/>
      <c r="ABE189" s="4"/>
      <c r="ABF189" s="4"/>
      <c r="ABG189" s="4"/>
      <c r="ABH189" s="4"/>
      <c r="ABI189" s="4"/>
      <c r="ABJ189" s="4"/>
      <c r="ABK189" s="4"/>
      <c r="ABL189" s="4"/>
      <c r="ABM189" s="4"/>
      <c r="ABN189" s="4"/>
      <c r="ABO189" s="4"/>
      <c r="ABP189" s="4"/>
      <c r="ABQ189" s="4"/>
      <c r="ABR189" s="4"/>
      <c r="ABS189" s="4"/>
      <c r="ABT189" s="4"/>
      <c r="ABU189" s="4"/>
    </row>
    <row r="190" spans="1:749" s="13" customFormat="1" ht="15" customHeight="1" collapsed="1" x14ac:dyDescent="0.2">
      <c r="A190" s="4"/>
      <c r="B190" s="4"/>
      <c r="C190" s="4"/>
      <c r="D190" s="4"/>
      <c r="E190" s="161"/>
      <c r="F190" s="189"/>
      <c r="G190" s="189"/>
      <c r="H190" s="173"/>
      <c r="I190" s="225"/>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c r="GK190" s="4"/>
      <c r="GL190" s="4"/>
      <c r="GM190" s="4"/>
      <c r="GN190" s="4"/>
      <c r="GO190" s="4"/>
      <c r="GP190" s="4"/>
      <c r="GQ190" s="4"/>
      <c r="GR190" s="4"/>
      <c r="GS190" s="4"/>
      <c r="GT190" s="4"/>
      <c r="GU190" s="4"/>
      <c r="GV190" s="4"/>
      <c r="GW190" s="4"/>
      <c r="GX190" s="4"/>
      <c r="GY190" s="4"/>
      <c r="GZ190" s="4"/>
      <c r="HA190" s="4"/>
      <c r="HB190" s="4"/>
      <c r="HC190" s="4"/>
      <c r="HD190" s="4"/>
      <c r="HE190" s="4"/>
      <c r="HF190" s="4"/>
      <c r="HG190" s="4"/>
      <c r="HH190" s="4"/>
      <c r="HI190" s="4"/>
      <c r="HJ190" s="4"/>
      <c r="HK190" s="4"/>
      <c r="HL190" s="4"/>
      <c r="HM190" s="4"/>
      <c r="HN190" s="4"/>
      <c r="HO190" s="4"/>
      <c r="HP190" s="4"/>
      <c r="HQ190" s="4"/>
      <c r="HR190" s="4"/>
      <c r="HS190" s="4"/>
      <c r="HT190" s="4"/>
      <c r="HU190" s="4"/>
      <c r="HV190" s="4"/>
      <c r="HW190" s="4"/>
      <c r="HX190" s="4"/>
      <c r="HY190" s="4"/>
      <c r="HZ190" s="4"/>
      <c r="IA190" s="4"/>
      <c r="IB190" s="4"/>
      <c r="IC190" s="4"/>
      <c r="ID190" s="4"/>
      <c r="IE190" s="4"/>
      <c r="IF190" s="4"/>
      <c r="IG190" s="4"/>
      <c r="IH190" s="4"/>
      <c r="II190" s="4"/>
      <c r="IJ190" s="4"/>
      <c r="IK190" s="4"/>
      <c r="IL190" s="4"/>
      <c r="IM190" s="4"/>
      <c r="IN190" s="4"/>
      <c r="IO190" s="4"/>
      <c r="IP190" s="4"/>
      <c r="IQ190" s="4"/>
      <c r="IR190" s="4"/>
      <c r="IS190" s="4"/>
      <c r="IT190" s="4"/>
      <c r="IU190" s="4"/>
      <c r="IV190" s="4"/>
      <c r="IW190" s="4"/>
      <c r="IX190" s="4"/>
      <c r="IY190" s="4"/>
      <c r="IZ190" s="4"/>
      <c r="JA190" s="4"/>
      <c r="JB190" s="4"/>
      <c r="JC190" s="4"/>
      <c r="JD190" s="4"/>
      <c r="JE190" s="4"/>
      <c r="JF190" s="4"/>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c r="LT190" s="4"/>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c r="OH190" s="4"/>
      <c r="OI190" s="4"/>
      <c r="OJ190" s="4"/>
      <c r="OK190" s="4"/>
      <c r="OL190" s="4"/>
      <c r="OM190" s="4"/>
      <c r="ON190" s="4"/>
      <c r="OO190" s="4"/>
      <c r="OP190" s="4"/>
      <c r="OQ190" s="4"/>
      <c r="OR190" s="4"/>
      <c r="OS190" s="4"/>
      <c r="OT190" s="4"/>
      <c r="OU190" s="4"/>
      <c r="OV190" s="4"/>
      <c r="OW190" s="4"/>
      <c r="OX190" s="4"/>
      <c r="OY190" s="4"/>
      <c r="OZ190" s="4"/>
      <c r="PA190" s="4"/>
      <c r="PB190" s="4"/>
      <c r="PC190" s="4"/>
      <c r="PD190" s="4"/>
      <c r="PE190" s="4"/>
      <c r="PF190" s="4"/>
      <c r="PG190" s="4"/>
      <c r="PH190" s="4"/>
      <c r="PI190" s="4"/>
      <c r="PJ190" s="4"/>
      <c r="PK190" s="4"/>
      <c r="PL190" s="4"/>
      <c r="PM190" s="4"/>
      <c r="PN190" s="4"/>
      <c r="PO190" s="4"/>
      <c r="PP190" s="4"/>
      <c r="PQ190" s="4"/>
      <c r="PR190" s="4"/>
      <c r="PS190" s="4"/>
      <c r="PT190" s="4"/>
      <c r="PU190" s="4"/>
      <c r="PV190" s="4"/>
      <c r="PW190" s="4"/>
      <c r="PX190" s="4"/>
      <c r="PY190" s="4"/>
      <c r="PZ190" s="4"/>
      <c r="QA190" s="4"/>
      <c r="QB190" s="4"/>
      <c r="QC190" s="4"/>
      <c r="QD190" s="4"/>
      <c r="QE190" s="4"/>
      <c r="QF190" s="4"/>
      <c r="QG190" s="4"/>
      <c r="QH190" s="4"/>
      <c r="QI190" s="4"/>
      <c r="QJ190" s="4"/>
      <c r="QK190" s="4"/>
      <c r="QL190" s="4"/>
      <c r="QM190" s="4"/>
      <c r="QN190" s="4"/>
      <c r="QO190" s="4"/>
      <c r="QP190" s="4"/>
      <c r="QQ190" s="4"/>
      <c r="QR190" s="4"/>
      <c r="QS190" s="4"/>
      <c r="QT190" s="4"/>
      <c r="QU190" s="4"/>
      <c r="QV190" s="4"/>
      <c r="QW190" s="4"/>
      <c r="QX190" s="4"/>
      <c r="QY190" s="4"/>
      <c r="QZ190" s="4"/>
      <c r="RA190" s="4"/>
      <c r="RB190" s="4"/>
      <c r="RC190" s="4"/>
      <c r="RD190" s="4"/>
      <c r="RE190" s="4"/>
      <c r="RF190" s="4"/>
      <c r="RG190" s="4"/>
      <c r="RH190" s="4"/>
      <c r="RI190" s="4"/>
      <c r="RJ190" s="4"/>
      <c r="RK190" s="4"/>
      <c r="RL190" s="4"/>
      <c r="RM190" s="4"/>
      <c r="RN190" s="4"/>
      <c r="RO190" s="4"/>
      <c r="RP190" s="4"/>
      <c r="RQ190" s="4"/>
      <c r="RR190" s="4"/>
      <c r="RS190" s="4"/>
      <c r="RT190" s="4"/>
      <c r="RU190" s="4"/>
      <c r="RV190" s="4"/>
      <c r="RW190" s="4"/>
      <c r="RX190" s="4"/>
      <c r="RY190" s="4"/>
      <c r="RZ190" s="4"/>
      <c r="SA190" s="4"/>
      <c r="SB190" s="4"/>
      <c r="SC190" s="4"/>
      <c r="SD190" s="4"/>
      <c r="SE190" s="4"/>
      <c r="SF190" s="4"/>
      <c r="SG190" s="4"/>
      <c r="SH190" s="4"/>
      <c r="SI190" s="4"/>
      <c r="SJ190" s="4"/>
      <c r="SK190" s="4"/>
      <c r="SL190" s="4"/>
      <c r="SM190" s="4"/>
      <c r="SN190" s="4"/>
      <c r="SO190" s="4"/>
      <c r="SP190" s="4"/>
      <c r="SQ190" s="4"/>
      <c r="SR190" s="4"/>
      <c r="SS190" s="4"/>
      <c r="ST190" s="4"/>
      <c r="SU190" s="4"/>
      <c r="SV190" s="4"/>
      <c r="SW190" s="4"/>
      <c r="SX190" s="4"/>
      <c r="SY190" s="4"/>
      <c r="SZ190" s="4"/>
      <c r="TA190" s="4"/>
      <c r="TB190" s="4"/>
      <c r="TC190" s="4"/>
      <c r="TD190" s="4"/>
      <c r="TE190" s="4"/>
      <c r="TF190" s="4"/>
      <c r="TG190" s="4"/>
      <c r="TH190" s="4"/>
      <c r="TI190" s="4"/>
      <c r="TJ190" s="4"/>
      <c r="TK190" s="4"/>
      <c r="TL190" s="4"/>
      <c r="TM190" s="4"/>
      <c r="TN190" s="4"/>
      <c r="TO190" s="4"/>
      <c r="TP190" s="4"/>
      <c r="TQ190" s="4"/>
      <c r="TR190" s="4"/>
      <c r="TS190" s="4"/>
      <c r="TT190" s="4"/>
      <c r="TU190" s="4"/>
      <c r="TV190" s="4"/>
      <c r="TW190" s="4"/>
      <c r="TX190" s="4"/>
      <c r="TY190" s="4"/>
      <c r="TZ190" s="4"/>
      <c r="UA190" s="4"/>
      <c r="UB190" s="4"/>
      <c r="UC190" s="4"/>
      <c r="UD190" s="4"/>
      <c r="UE190" s="4"/>
      <c r="UF190" s="4"/>
      <c r="UG190" s="4"/>
      <c r="UH190" s="4"/>
      <c r="UI190" s="4"/>
      <c r="UJ190" s="4"/>
      <c r="UK190" s="4"/>
      <c r="UL190" s="4"/>
      <c r="UM190" s="4"/>
      <c r="UN190" s="4"/>
      <c r="UO190" s="4"/>
      <c r="UP190" s="4"/>
      <c r="UQ190" s="4"/>
      <c r="UR190" s="4"/>
      <c r="US190" s="4"/>
      <c r="UT190" s="4"/>
      <c r="UU190" s="4"/>
      <c r="UV190" s="4"/>
      <c r="UW190" s="4"/>
      <c r="UX190" s="4"/>
      <c r="UY190" s="4"/>
      <c r="UZ190" s="4"/>
      <c r="VA190" s="4"/>
      <c r="VB190" s="4"/>
      <c r="VC190" s="4"/>
      <c r="VD190" s="4"/>
      <c r="VE190" s="4"/>
      <c r="VF190" s="4"/>
      <c r="VG190" s="4"/>
      <c r="VH190" s="4"/>
      <c r="VI190" s="4"/>
      <c r="VJ190" s="4"/>
      <c r="VK190" s="4"/>
      <c r="VL190" s="4"/>
      <c r="VM190" s="4"/>
      <c r="VN190" s="4"/>
      <c r="VO190" s="4"/>
      <c r="VP190" s="4"/>
      <c r="VQ190" s="4"/>
      <c r="VR190" s="4"/>
      <c r="VS190" s="4"/>
      <c r="VT190" s="4"/>
      <c r="VU190" s="4"/>
      <c r="VV190" s="4"/>
      <c r="VW190" s="4"/>
      <c r="VX190" s="4"/>
      <c r="VY190" s="4"/>
      <c r="VZ190" s="4"/>
      <c r="WA190" s="4"/>
      <c r="WB190" s="4"/>
      <c r="WC190" s="4"/>
      <c r="WD190" s="4"/>
      <c r="WE190" s="4"/>
      <c r="WF190" s="4"/>
      <c r="WG190" s="4"/>
      <c r="WH190" s="4"/>
      <c r="WI190" s="4"/>
      <c r="WJ190" s="4"/>
      <c r="WK190" s="4"/>
      <c r="WL190" s="4"/>
      <c r="WM190" s="4"/>
      <c r="WN190" s="4"/>
      <c r="WO190" s="4"/>
      <c r="WP190" s="4"/>
      <c r="WQ190" s="4"/>
      <c r="WR190" s="4"/>
      <c r="WS190" s="4"/>
      <c r="WT190" s="4"/>
      <c r="WU190" s="4"/>
      <c r="WV190" s="4"/>
      <c r="WW190" s="4"/>
      <c r="WX190" s="4"/>
      <c r="WY190" s="4"/>
      <c r="WZ190" s="4"/>
      <c r="XA190" s="4"/>
      <c r="XB190" s="4"/>
      <c r="XC190" s="4"/>
      <c r="XD190" s="4"/>
      <c r="XE190" s="4"/>
      <c r="XF190" s="4"/>
      <c r="XG190" s="4"/>
      <c r="XH190" s="4"/>
      <c r="XI190" s="4"/>
      <c r="XJ190" s="4"/>
      <c r="XK190" s="4"/>
      <c r="XL190" s="4"/>
      <c r="XM190" s="4"/>
      <c r="XN190" s="4"/>
      <c r="XO190" s="4"/>
      <c r="XP190" s="4"/>
      <c r="XQ190" s="4"/>
      <c r="XR190" s="4"/>
      <c r="XS190" s="4"/>
      <c r="XT190" s="4"/>
      <c r="XU190" s="4"/>
      <c r="XV190" s="4"/>
      <c r="XW190" s="4"/>
      <c r="XX190" s="4"/>
      <c r="XY190" s="4"/>
      <c r="XZ190" s="4"/>
      <c r="YA190" s="4"/>
      <c r="YB190" s="4"/>
      <c r="YC190" s="4"/>
      <c r="YD190" s="4"/>
      <c r="YE190" s="4"/>
      <c r="YF190" s="4"/>
      <c r="YG190" s="4"/>
      <c r="YH190" s="4"/>
      <c r="YI190" s="4"/>
      <c r="YJ190" s="4"/>
      <c r="YK190" s="4"/>
      <c r="YL190" s="4"/>
      <c r="YM190" s="4"/>
      <c r="YN190" s="4"/>
      <c r="YO190" s="4"/>
      <c r="YP190" s="4"/>
      <c r="YQ190" s="4"/>
      <c r="YR190" s="4"/>
      <c r="YS190" s="4"/>
      <c r="YT190" s="4"/>
      <c r="YU190" s="4"/>
      <c r="YV190" s="4"/>
      <c r="YW190" s="4"/>
      <c r="YX190" s="4"/>
      <c r="YY190" s="4"/>
      <c r="YZ190" s="4"/>
      <c r="ZA190" s="4"/>
      <c r="ZB190" s="4"/>
      <c r="ZC190" s="4"/>
      <c r="ZD190" s="4"/>
      <c r="ZE190" s="4"/>
      <c r="ZF190" s="4"/>
      <c r="ZG190" s="4"/>
      <c r="ZH190" s="4"/>
      <c r="ZI190" s="4"/>
      <c r="ZJ190" s="4"/>
      <c r="ZK190" s="4"/>
      <c r="ZL190" s="4"/>
      <c r="ZM190" s="4"/>
      <c r="ZN190" s="4"/>
      <c r="ZO190" s="4"/>
      <c r="ZP190" s="4"/>
      <c r="ZQ190" s="4"/>
      <c r="ZR190" s="4"/>
      <c r="ZS190" s="4"/>
      <c r="ZT190" s="4"/>
      <c r="ZU190" s="4"/>
      <c r="ZV190" s="4"/>
      <c r="ZW190" s="4"/>
      <c r="ZX190" s="4"/>
      <c r="ZY190" s="4"/>
      <c r="ZZ190" s="4"/>
      <c r="AAA190" s="4"/>
      <c r="AAB190" s="4"/>
      <c r="AAC190" s="4"/>
      <c r="AAD190" s="4"/>
      <c r="AAE190" s="4"/>
      <c r="AAF190" s="4"/>
      <c r="AAG190" s="4"/>
      <c r="AAH190" s="4"/>
      <c r="AAI190" s="4"/>
      <c r="AAJ190" s="4"/>
      <c r="AAK190" s="4"/>
      <c r="AAL190" s="4"/>
      <c r="AAM190" s="4"/>
      <c r="AAN190" s="4"/>
      <c r="AAO190" s="4"/>
      <c r="AAP190" s="4"/>
      <c r="AAQ190" s="4"/>
      <c r="AAR190" s="4"/>
      <c r="AAS190" s="4"/>
      <c r="AAT190" s="4"/>
      <c r="AAU190" s="4"/>
      <c r="AAV190" s="4"/>
      <c r="AAW190" s="4"/>
      <c r="AAX190" s="4"/>
      <c r="AAY190" s="4"/>
      <c r="AAZ190" s="4"/>
      <c r="ABA190" s="4"/>
      <c r="ABB190" s="4"/>
      <c r="ABC190" s="4"/>
      <c r="ABD190" s="4"/>
      <c r="ABE190" s="4"/>
      <c r="ABF190" s="4"/>
      <c r="ABG190" s="4"/>
      <c r="ABH190" s="4"/>
      <c r="ABI190" s="4"/>
      <c r="ABJ190" s="4"/>
      <c r="ABK190" s="4"/>
      <c r="ABL190" s="4"/>
      <c r="ABM190" s="4"/>
      <c r="ABN190" s="4"/>
      <c r="ABO190" s="4"/>
      <c r="ABP190" s="4"/>
      <c r="ABQ190" s="4"/>
      <c r="ABR190" s="4"/>
      <c r="ABS190" s="4"/>
      <c r="ABT190" s="4"/>
      <c r="ABU190" s="4"/>
    </row>
    <row r="191" spans="1:749" s="13" customFormat="1" ht="15" customHeight="1" x14ac:dyDescent="0.2">
      <c r="A191" s="19" t="s">
        <v>705</v>
      </c>
      <c r="B191" s="19" t="s">
        <v>38</v>
      </c>
      <c r="C191" s="4"/>
      <c r="D191" s="4"/>
      <c r="E191" s="161"/>
      <c r="F191" s="189"/>
      <c r="G191" s="189"/>
      <c r="H191" s="173"/>
      <c r="I191" s="225"/>
      <c r="J191" s="312"/>
      <c r="K191" s="312"/>
      <c r="L191" s="313"/>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c r="JF191" s="4"/>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c r="KN191" s="4"/>
      <c r="KO191" s="4"/>
      <c r="KP191" s="4"/>
      <c r="KQ191" s="4"/>
      <c r="KR191" s="4"/>
      <c r="KS191" s="4"/>
      <c r="KT191" s="4"/>
      <c r="KU191" s="4"/>
      <c r="KV191" s="4"/>
      <c r="KW191" s="4"/>
      <c r="KX191" s="4"/>
      <c r="KY191" s="4"/>
      <c r="KZ191" s="4"/>
      <c r="LA191" s="4"/>
      <c r="LB191" s="4"/>
      <c r="LC191" s="4"/>
      <c r="LD191" s="4"/>
      <c r="LE191" s="4"/>
      <c r="LF191" s="4"/>
      <c r="LG191" s="4"/>
      <c r="LH191" s="4"/>
      <c r="LI191" s="4"/>
      <c r="LJ191" s="4"/>
      <c r="LK191" s="4"/>
      <c r="LL191" s="4"/>
      <c r="LM191" s="4"/>
      <c r="LN191" s="4"/>
      <c r="LO191" s="4"/>
      <c r="LP191" s="4"/>
      <c r="LQ191" s="4"/>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c r="OH191" s="4"/>
      <c r="OI191" s="4"/>
      <c r="OJ191" s="4"/>
      <c r="OK191" s="4"/>
      <c r="OL191" s="4"/>
      <c r="OM191" s="4"/>
      <c r="ON191" s="4"/>
      <c r="OO191" s="4"/>
      <c r="OP191" s="4"/>
      <c r="OQ191" s="4"/>
      <c r="OR191" s="4"/>
      <c r="OS191" s="4"/>
      <c r="OT191" s="4"/>
      <c r="OU191" s="4"/>
      <c r="OV191" s="4"/>
      <c r="OW191" s="4"/>
      <c r="OX191" s="4"/>
      <c r="OY191" s="4"/>
      <c r="OZ191" s="4"/>
      <c r="PA191" s="4"/>
      <c r="PB191" s="4"/>
      <c r="PC191" s="4"/>
      <c r="PD191" s="4"/>
      <c r="PE191" s="4"/>
      <c r="PF191" s="4"/>
      <c r="PG191" s="4"/>
      <c r="PH191" s="4"/>
      <c r="PI191" s="4"/>
      <c r="PJ191" s="4"/>
      <c r="PK191" s="4"/>
      <c r="PL191" s="4"/>
      <c r="PM191" s="4"/>
      <c r="PN191" s="4"/>
      <c r="PO191" s="4"/>
      <c r="PP191" s="4"/>
      <c r="PQ191" s="4"/>
      <c r="PR191" s="4"/>
      <c r="PS191" s="4"/>
      <c r="PT191" s="4"/>
      <c r="PU191" s="4"/>
      <c r="PV191" s="4"/>
      <c r="PW191" s="4"/>
      <c r="PX191" s="4"/>
      <c r="PY191" s="4"/>
      <c r="PZ191" s="4"/>
      <c r="QA191" s="4"/>
      <c r="QB191" s="4"/>
      <c r="QC191" s="4"/>
      <c r="QD191" s="4"/>
      <c r="QE191" s="4"/>
      <c r="QF191" s="4"/>
      <c r="QG191" s="4"/>
      <c r="QH191" s="4"/>
      <c r="QI191" s="4"/>
      <c r="QJ191" s="4"/>
      <c r="QK191" s="4"/>
      <c r="QL191" s="4"/>
      <c r="QM191" s="4"/>
      <c r="QN191" s="4"/>
      <c r="QO191" s="4"/>
      <c r="QP191" s="4"/>
      <c r="QQ191" s="4"/>
      <c r="QR191" s="4"/>
      <c r="QS191" s="4"/>
      <c r="QT191" s="4"/>
      <c r="QU191" s="4"/>
      <c r="QV191" s="4"/>
      <c r="QW191" s="4"/>
      <c r="QX191" s="4"/>
      <c r="QY191" s="4"/>
      <c r="QZ191" s="4"/>
      <c r="RA191" s="4"/>
      <c r="RB191" s="4"/>
      <c r="RC191" s="4"/>
      <c r="RD191" s="4"/>
      <c r="RE191" s="4"/>
      <c r="RF191" s="4"/>
      <c r="RG191" s="4"/>
      <c r="RH191" s="4"/>
      <c r="RI191" s="4"/>
      <c r="RJ191" s="4"/>
      <c r="RK191" s="4"/>
      <c r="RL191" s="4"/>
      <c r="RM191" s="4"/>
      <c r="RN191" s="4"/>
      <c r="RO191" s="4"/>
      <c r="RP191" s="4"/>
      <c r="RQ191" s="4"/>
      <c r="RR191" s="4"/>
      <c r="RS191" s="4"/>
      <c r="RT191" s="4"/>
      <c r="RU191" s="4"/>
      <c r="RV191" s="4"/>
      <c r="RW191" s="4"/>
      <c r="RX191" s="4"/>
      <c r="RY191" s="4"/>
      <c r="RZ191" s="4"/>
      <c r="SA191" s="4"/>
      <c r="SB191" s="4"/>
      <c r="SC191" s="4"/>
      <c r="SD191" s="4"/>
      <c r="SE191" s="4"/>
      <c r="SF191" s="4"/>
      <c r="SG191" s="4"/>
      <c r="SH191" s="4"/>
      <c r="SI191" s="4"/>
      <c r="SJ191" s="4"/>
      <c r="SK191" s="4"/>
      <c r="SL191" s="4"/>
      <c r="SM191" s="4"/>
      <c r="SN191" s="4"/>
      <c r="SO191" s="4"/>
      <c r="SP191" s="4"/>
      <c r="SQ191" s="4"/>
      <c r="SR191" s="4"/>
      <c r="SS191" s="4"/>
      <c r="ST191" s="4"/>
      <c r="SU191" s="4"/>
      <c r="SV191" s="4"/>
      <c r="SW191" s="4"/>
      <c r="SX191" s="4"/>
      <c r="SY191" s="4"/>
      <c r="SZ191" s="4"/>
      <c r="TA191" s="4"/>
      <c r="TB191" s="4"/>
      <c r="TC191" s="4"/>
      <c r="TD191" s="4"/>
      <c r="TE191" s="4"/>
      <c r="TF191" s="4"/>
      <c r="TG191" s="4"/>
      <c r="TH191" s="4"/>
      <c r="TI191" s="4"/>
      <c r="TJ191" s="4"/>
      <c r="TK191" s="4"/>
      <c r="TL191" s="4"/>
      <c r="TM191" s="4"/>
      <c r="TN191" s="4"/>
      <c r="TO191" s="4"/>
      <c r="TP191" s="4"/>
      <c r="TQ191" s="4"/>
      <c r="TR191" s="4"/>
      <c r="TS191" s="4"/>
      <c r="TT191" s="4"/>
      <c r="TU191" s="4"/>
      <c r="TV191" s="4"/>
      <c r="TW191" s="4"/>
      <c r="TX191" s="4"/>
      <c r="TY191" s="4"/>
      <c r="TZ191" s="4"/>
      <c r="UA191" s="4"/>
      <c r="UB191" s="4"/>
      <c r="UC191" s="4"/>
      <c r="UD191" s="4"/>
      <c r="UE191" s="4"/>
      <c r="UF191" s="4"/>
      <c r="UG191" s="4"/>
      <c r="UH191" s="4"/>
      <c r="UI191" s="4"/>
      <c r="UJ191" s="4"/>
      <c r="UK191" s="4"/>
      <c r="UL191" s="4"/>
      <c r="UM191" s="4"/>
      <c r="UN191" s="4"/>
      <c r="UO191" s="4"/>
      <c r="UP191" s="4"/>
      <c r="UQ191" s="4"/>
      <c r="UR191" s="4"/>
      <c r="US191" s="4"/>
      <c r="UT191" s="4"/>
      <c r="UU191" s="4"/>
      <c r="UV191" s="4"/>
      <c r="UW191" s="4"/>
      <c r="UX191" s="4"/>
      <c r="UY191" s="4"/>
      <c r="UZ191" s="4"/>
      <c r="VA191" s="4"/>
      <c r="VB191" s="4"/>
      <c r="VC191" s="4"/>
      <c r="VD191" s="4"/>
      <c r="VE191" s="4"/>
      <c r="VF191" s="4"/>
      <c r="VG191" s="4"/>
      <c r="VH191" s="4"/>
      <c r="VI191" s="4"/>
      <c r="VJ191" s="4"/>
      <c r="VK191" s="4"/>
      <c r="VL191" s="4"/>
      <c r="VM191" s="4"/>
      <c r="VN191" s="4"/>
      <c r="VO191" s="4"/>
      <c r="VP191" s="4"/>
      <c r="VQ191" s="4"/>
      <c r="VR191" s="4"/>
      <c r="VS191" s="4"/>
      <c r="VT191" s="4"/>
      <c r="VU191" s="4"/>
      <c r="VV191" s="4"/>
      <c r="VW191" s="4"/>
      <c r="VX191" s="4"/>
      <c r="VY191" s="4"/>
      <c r="VZ191" s="4"/>
      <c r="WA191" s="4"/>
      <c r="WB191" s="4"/>
      <c r="WC191" s="4"/>
      <c r="WD191" s="4"/>
      <c r="WE191" s="4"/>
      <c r="WF191" s="4"/>
      <c r="WG191" s="4"/>
      <c r="WH191" s="4"/>
      <c r="WI191" s="4"/>
      <c r="WJ191" s="4"/>
      <c r="WK191" s="4"/>
      <c r="WL191" s="4"/>
      <c r="WM191" s="4"/>
      <c r="WN191" s="4"/>
      <c r="WO191" s="4"/>
      <c r="WP191" s="4"/>
      <c r="WQ191" s="4"/>
      <c r="WR191" s="4"/>
      <c r="WS191" s="4"/>
      <c r="WT191" s="4"/>
      <c r="WU191" s="4"/>
      <c r="WV191" s="4"/>
      <c r="WW191" s="4"/>
      <c r="WX191" s="4"/>
      <c r="WY191" s="4"/>
      <c r="WZ191" s="4"/>
      <c r="XA191" s="4"/>
      <c r="XB191" s="4"/>
      <c r="XC191" s="4"/>
      <c r="XD191" s="4"/>
      <c r="XE191" s="4"/>
      <c r="XF191" s="4"/>
      <c r="XG191" s="4"/>
      <c r="XH191" s="4"/>
      <c r="XI191" s="4"/>
      <c r="XJ191" s="4"/>
      <c r="XK191" s="4"/>
      <c r="XL191" s="4"/>
      <c r="XM191" s="4"/>
      <c r="XN191" s="4"/>
      <c r="XO191" s="4"/>
      <c r="XP191" s="4"/>
      <c r="XQ191" s="4"/>
      <c r="XR191" s="4"/>
      <c r="XS191" s="4"/>
      <c r="XT191" s="4"/>
      <c r="XU191" s="4"/>
      <c r="XV191" s="4"/>
      <c r="XW191" s="4"/>
      <c r="XX191" s="4"/>
      <c r="XY191" s="4"/>
      <c r="XZ191" s="4"/>
      <c r="YA191" s="4"/>
      <c r="YB191" s="4"/>
      <c r="YC191" s="4"/>
      <c r="YD191" s="4"/>
      <c r="YE191" s="4"/>
      <c r="YF191" s="4"/>
      <c r="YG191" s="4"/>
      <c r="YH191" s="4"/>
      <c r="YI191" s="4"/>
      <c r="YJ191" s="4"/>
      <c r="YK191" s="4"/>
      <c r="YL191" s="4"/>
      <c r="YM191" s="4"/>
      <c r="YN191" s="4"/>
      <c r="YO191" s="4"/>
      <c r="YP191" s="4"/>
      <c r="YQ191" s="4"/>
      <c r="YR191" s="4"/>
      <c r="YS191" s="4"/>
      <c r="YT191" s="4"/>
      <c r="YU191" s="4"/>
      <c r="YV191" s="4"/>
      <c r="YW191" s="4"/>
      <c r="YX191" s="4"/>
      <c r="YY191" s="4"/>
      <c r="YZ191" s="4"/>
      <c r="ZA191" s="4"/>
      <c r="ZB191" s="4"/>
      <c r="ZC191" s="4"/>
      <c r="ZD191" s="4"/>
      <c r="ZE191" s="4"/>
      <c r="ZF191" s="4"/>
      <c r="ZG191" s="4"/>
      <c r="ZH191" s="4"/>
      <c r="ZI191" s="4"/>
      <c r="ZJ191" s="4"/>
      <c r="ZK191" s="4"/>
      <c r="ZL191" s="4"/>
      <c r="ZM191" s="4"/>
      <c r="ZN191" s="4"/>
      <c r="ZO191" s="4"/>
      <c r="ZP191" s="4"/>
      <c r="ZQ191" s="4"/>
      <c r="ZR191" s="4"/>
      <c r="ZS191" s="4"/>
      <c r="ZT191" s="4"/>
      <c r="ZU191" s="4"/>
      <c r="ZV191" s="4"/>
      <c r="ZW191" s="4"/>
      <c r="ZX191" s="4"/>
      <c r="ZY191" s="4"/>
      <c r="ZZ191" s="4"/>
      <c r="AAA191" s="4"/>
      <c r="AAB191" s="4"/>
      <c r="AAC191" s="4"/>
      <c r="AAD191" s="4"/>
      <c r="AAE191" s="4"/>
      <c r="AAF191" s="4"/>
      <c r="AAG191" s="4"/>
      <c r="AAH191" s="4"/>
      <c r="AAI191" s="4"/>
      <c r="AAJ191" s="4"/>
      <c r="AAK191" s="4"/>
      <c r="AAL191" s="4"/>
      <c r="AAM191" s="4"/>
      <c r="AAN191" s="4"/>
      <c r="AAO191" s="4"/>
      <c r="AAP191" s="4"/>
      <c r="AAQ191" s="4"/>
      <c r="AAR191" s="4"/>
      <c r="AAS191" s="4"/>
      <c r="AAT191" s="4"/>
      <c r="AAU191" s="4"/>
      <c r="AAV191" s="4"/>
      <c r="AAW191" s="4"/>
      <c r="AAX191" s="4"/>
      <c r="AAY191" s="4"/>
      <c r="AAZ191" s="4"/>
      <c r="ABA191" s="4"/>
      <c r="ABB191" s="4"/>
      <c r="ABC191" s="4"/>
      <c r="ABD191" s="4"/>
      <c r="ABE191" s="4"/>
      <c r="ABF191" s="4"/>
      <c r="ABG191" s="4"/>
      <c r="ABH191" s="4"/>
      <c r="ABI191" s="4"/>
      <c r="ABJ191" s="4"/>
      <c r="ABK191" s="4"/>
      <c r="ABL191" s="4"/>
      <c r="ABM191" s="4"/>
      <c r="ABN191" s="4"/>
      <c r="ABO191" s="4"/>
      <c r="ABP191" s="4"/>
      <c r="ABQ191" s="4"/>
      <c r="ABR191" s="4"/>
      <c r="ABS191" s="4"/>
      <c r="ABT191" s="4"/>
      <c r="ABU191" s="4"/>
    </row>
    <row r="192" spans="1:749" s="13" customFormat="1" ht="15" customHeight="1" x14ac:dyDescent="0.2">
      <c r="A192" s="20" t="s">
        <v>730</v>
      </c>
      <c r="B192" s="21" t="s">
        <v>55</v>
      </c>
      <c r="C192" s="24" t="s">
        <v>64</v>
      </c>
      <c r="D192" s="21" t="s">
        <v>121</v>
      </c>
      <c r="E192" s="158">
        <f>IF($G$13&gt;0,1,0)</f>
        <v>0</v>
      </c>
      <c r="F192" s="194" t="s">
        <v>524</v>
      </c>
      <c r="G192" s="194">
        <v>24</v>
      </c>
      <c r="H192" s="162">
        <f>_xlfn.CEILING.MATH(G192*E192)</f>
        <v>0</v>
      </c>
      <c r="I192" s="97"/>
      <c r="J192" s="312"/>
      <c r="K192" s="14"/>
      <c r="L192" s="318"/>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c r="GK192" s="4"/>
      <c r="GL192" s="4"/>
      <c r="GM192" s="4"/>
      <c r="GN192" s="4"/>
      <c r="GO192" s="4"/>
      <c r="GP192" s="4"/>
      <c r="GQ192" s="4"/>
      <c r="GR192" s="4"/>
      <c r="GS192" s="4"/>
      <c r="GT192" s="4"/>
      <c r="GU192" s="4"/>
      <c r="GV192" s="4"/>
      <c r="GW192" s="4"/>
      <c r="GX192" s="4"/>
      <c r="GY192" s="4"/>
      <c r="GZ192" s="4"/>
      <c r="HA192" s="4"/>
      <c r="HB192" s="4"/>
      <c r="HC192" s="4"/>
      <c r="HD192" s="4"/>
      <c r="HE192" s="4"/>
      <c r="HF192" s="4"/>
      <c r="HG192" s="4"/>
      <c r="HH192" s="4"/>
      <c r="HI192" s="4"/>
      <c r="HJ192" s="4"/>
      <c r="HK192" s="4"/>
      <c r="HL192" s="4"/>
      <c r="HM192" s="4"/>
      <c r="HN192" s="4"/>
      <c r="HO192" s="4"/>
      <c r="HP192" s="4"/>
      <c r="HQ192" s="4"/>
      <c r="HR192" s="4"/>
      <c r="HS192" s="4"/>
      <c r="HT192" s="4"/>
      <c r="HU192" s="4"/>
      <c r="HV192" s="4"/>
      <c r="HW192" s="4"/>
      <c r="HX192" s="4"/>
      <c r="HY192" s="4"/>
      <c r="HZ192" s="4"/>
      <c r="IA192" s="4"/>
      <c r="IB192" s="4"/>
      <c r="IC192" s="4"/>
      <c r="ID192" s="4"/>
      <c r="IE192" s="4"/>
      <c r="IF192" s="4"/>
      <c r="IG192" s="4"/>
      <c r="IH192" s="4"/>
      <c r="II192" s="4"/>
      <c r="IJ192" s="4"/>
      <c r="IK192" s="4"/>
      <c r="IL192" s="4"/>
      <c r="IM192" s="4"/>
      <c r="IN192" s="4"/>
      <c r="IO192" s="4"/>
      <c r="IP192" s="4"/>
      <c r="IQ192" s="4"/>
      <c r="IR192" s="4"/>
      <c r="IS192" s="4"/>
      <c r="IT192" s="4"/>
      <c r="IU192" s="4"/>
      <c r="IV192" s="4"/>
      <c r="IW192" s="4"/>
      <c r="IX192" s="4"/>
      <c r="IY192" s="4"/>
      <c r="IZ192" s="4"/>
      <c r="JA192" s="4"/>
      <c r="JB192" s="4"/>
      <c r="JC192" s="4"/>
      <c r="JD192" s="4"/>
      <c r="JE192" s="4"/>
      <c r="JF192" s="4"/>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c r="LT192" s="4"/>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c r="OH192" s="4"/>
      <c r="OI192" s="4"/>
      <c r="OJ192" s="4"/>
      <c r="OK192" s="4"/>
      <c r="OL192" s="4"/>
      <c r="OM192" s="4"/>
      <c r="ON192" s="4"/>
      <c r="OO192" s="4"/>
      <c r="OP192" s="4"/>
      <c r="OQ192" s="4"/>
      <c r="OR192" s="4"/>
      <c r="OS192" s="4"/>
      <c r="OT192" s="4"/>
      <c r="OU192" s="4"/>
      <c r="OV192" s="4"/>
      <c r="OW192" s="4"/>
      <c r="OX192" s="4"/>
      <c r="OY192" s="4"/>
      <c r="OZ192" s="4"/>
      <c r="PA192" s="4"/>
      <c r="PB192" s="4"/>
      <c r="PC192" s="4"/>
      <c r="PD192" s="4"/>
      <c r="PE192" s="4"/>
      <c r="PF192" s="4"/>
      <c r="PG192" s="4"/>
      <c r="PH192" s="4"/>
      <c r="PI192" s="4"/>
      <c r="PJ192" s="4"/>
      <c r="PK192" s="4"/>
      <c r="PL192" s="4"/>
      <c r="PM192" s="4"/>
      <c r="PN192" s="4"/>
      <c r="PO192" s="4"/>
      <c r="PP192" s="4"/>
      <c r="PQ192" s="4"/>
      <c r="PR192" s="4"/>
      <c r="PS192" s="4"/>
      <c r="PT192" s="4"/>
      <c r="PU192" s="4"/>
      <c r="PV192" s="4"/>
      <c r="PW192" s="4"/>
      <c r="PX192" s="4"/>
      <c r="PY192" s="4"/>
      <c r="PZ192" s="4"/>
      <c r="QA192" s="4"/>
      <c r="QB192" s="4"/>
      <c r="QC192" s="4"/>
      <c r="QD192" s="4"/>
      <c r="QE192" s="4"/>
      <c r="QF192" s="4"/>
      <c r="QG192" s="4"/>
      <c r="QH192" s="4"/>
      <c r="QI192" s="4"/>
      <c r="QJ192" s="4"/>
      <c r="QK192" s="4"/>
      <c r="QL192" s="4"/>
      <c r="QM192" s="4"/>
      <c r="QN192" s="4"/>
      <c r="QO192" s="4"/>
      <c r="QP192" s="4"/>
      <c r="QQ192" s="4"/>
      <c r="QR192" s="4"/>
      <c r="QS192" s="4"/>
      <c r="QT192" s="4"/>
      <c r="QU192" s="4"/>
      <c r="QV192" s="4"/>
      <c r="QW192" s="4"/>
      <c r="QX192" s="4"/>
      <c r="QY192" s="4"/>
      <c r="QZ192" s="4"/>
      <c r="RA192" s="4"/>
      <c r="RB192" s="4"/>
      <c r="RC192" s="4"/>
      <c r="RD192" s="4"/>
      <c r="RE192" s="4"/>
      <c r="RF192" s="4"/>
      <c r="RG192" s="4"/>
      <c r="RH192" s="4"/>
      <c r="RI192" s="4"/>
      <c r="RJ192" s="4"/>
      <c r="RK192" s="4"/>
      <c r="RL192" s="4"/>
      <c r="RM192" s="4"/>
      <c r="RN192" s="4"/>
      <c r="RO192" s="4"/>
      <c r="RP192" s="4"/>
      <c r="RQ192" s="4"/>
      <c r="RR192" s="4"/>
      <c r="RS192" s="4"/>
      <c r="RT192" s="4"/>
      <c r="RU192" s="4"/>
      <c r="RV192" s="4"/>
      <c r="RW192" s="4"/>
      <c r="RX192" s="4"/>
      <c r="RY192" s="4"/>
      <c r="RZ192" s="4"/>
      <c r="SA192" s="4"/>
      <c r="SB192" s="4"/>
      <c r="SC192" s="4"/>
      <c r="SD192" s="4"/>
      <c r="SE192" s="4"/>
      <c r="SF192" s="4"/>
      <c r="SG192" s="4"/>
      <c r="SH192" s="4"/>
      <c r="SI192" s="4"/>
      <c r="SJ192" s="4"/>
      <c r="SK192" s="4"/>
      <c r="SL192" s="4"/>
      <c r="SM192" s="4"/>
      <c r="SN192" s="4"/>
      <c r="SO192" s="4"/>
      <c r="SP192" s="4"/>
      <c r="SQ192" s="4"/>
      <c r="SR192" s="4"/>
      <c r="SS192" s="4"/>
      <c r="ST192" s="4"/>
      <c r="SU192" s="4"/>
      <c r="SV192" s="4"/>
      <c r="SW192" s="4"/>
      <c r="SX192" s="4"/>
      <c r="SY192" s="4"/>
      <c r="SZ192" s="4"/>
      <c r="TA192" s="4"/>
      <c r="TB192" s="4"/>
      <c r="TC192" s="4"/>
      <c r="TD192" s="4"/>
      <c r="TE192" s="4"/>
      <c r="TF192" s="4"/>
      <c r="TG192" s="4"/>
      <c r="TH192" s="4"/>
      <c r="TI192" s="4"/>
      <c r="TJ192" s="4"/>
      <c r="TK192" s="4"/>
      <c r="TL192" s="4"/>
      <c r="TM192" s="4"/>
      <c r="TN192" s="4"/>
      <c r="TO192" s="4"/>
      <c r="TP192" s="4"/>
      <c r="TQ192" s="4"/>
      <c r="TR192" s="4"/>
      <c r="TS192" s="4"/>
      <c r="TT192" s="4"/>
      <c r="TU192" s="4"/>
      <c r="TV192" s="4"/>
      <c r="TW192" s="4"/>
      <c r="TX192" s="4"/>
      <c r="TY192" s="4"/>
      <c r="TZ192" s="4"/>
      <c r="UA192" s="4"/>
      <c r="UB192" s="4"/>
      <c r="UC192" s="4"/>
      <c r="UD192" s="4"/>
      <c r="UE192" s="4"/>
      <c r="UF192" s="4"/>
      <c r="UG192" s="4"/>
      <c r="UH192" s="4"/>
      <c r="UI192" s="4"/>
      <c r="UJ192" s="4"/>
      <c r="UK192" s="4"/>
      <c r="UL192" s="4"/>
      <c r="UM192" s="4"/>
      <c r="UN192" s="4"/>
      <c r="UO192" s="4"/>
      <c r="UP192" s="4"/>
      <c r="UQ192" s="4"/>
      <c r="UR192" s="4"/>
      <c r="US192" s="4"/>
      <c r="UT192" s="4"/>
      <c r="UU192" s="4"/>
      <c r="UV192" s="4"/>
      <c r="UW192" s="4"/>
      <c r="UX192" s="4"/>
      <c r="UY192" s="4"/>
      <c r="UZ192" s="4"/>
      <c r="VA192" s="4"/>
      <c r="VB192" s="4"/>
      <c r="VC192" s="4"/>
      <c r="VD192" s="4"/>
      <c r="VE192" s="4"/>
      <c r="VF192" s="4"/>
      <c r="VG192" s="4"/>
      <c r="VH192" s="4"/>
      <c r="VI192" s="4"/>
      <c r="VJ192" s="4"/>
      <c r="VK192" s="4"/>
      <c r="VL192" s="4"/>
      <c r="VM192" s="4"/>
      <c r="VN192" s="4"/>
      <c r="VO192" s="4"/>
      <c r="VP192" s="4"/>
      <c r="VQ192" s="4"/>
      <c r="VR192" s="4"/>
      <c r="VS192" s="4"/>
      <c r="VT192" s="4"/>
      <c r="VU192" s="4"/>
      <c r="VV192" s="4"/>
      <c r="VW192" s="4"/>
      <c r="VX192" s="4"/>
      <c r="VY192" s="4"/>
      <c r="VZ192" s="4"/>
      <c r="WA192" s="4"/>
      <c r="WB192" s="4"/>
      <c r="WC192" s="4"/>
      <c r="WD192" s="4"/>
      <c r="WE192" s="4"/>
      <c r="WF192" s="4"/>
      <c r="WG192" s="4"/>
      <c r="WH192" s="4"/>
      <c r="WI192" s="4"/>
      <c r="WJ192" s="4"/>
      <c r="WK192" s="4"/>
      <c r="WL192" s="4"/>
      <c r="WM192" s="4"/>
      <c r="WN192" s="4"/>
      <c r="WO192" s="4"/>
      <c r="WP192" s="4"/>
      <c r="WQ192" s="4"/>
      <c r="WR192" s="4"/>
      <c r="WS192" s="4"/>
      <c r="WT192" s="4"/>
      <c r="WU192" s="4"/>
      <c r="WV192" s="4"/>
      <c r="WW192" s="4"/>
      <c r="WX192" s="4"/>
      <c r="WY192" s="4"/>
      <c r="WZ192" s="4"/>
      <c r="XA192" s="4"/>
      <c r="XB192" s="4"/>
      <c r="XC192" s="4"/>
      <c r="XD192" s="4"/>
      <c r="XE192" s="4"/>
      <c r="XF192" s="4"/>
      <c r="XG192" s="4"/>
      <c r="XH192" s="4"/>
      <c r="XI192" s="4"/>
      <c r="XJ192" s="4"/>
      <c r="XK192" s="4"/>
      <c r="XL192" s="4"/>
      <c r="XM192" s="4"/>
      <c r="XN192" s="4"/>
      <c r="XO192" s="4"/>
      <c r="XP192" s="4"/>
      <c r="XQ192" s="4"/>
      <c r="XR192" s="4"/>
      <c r="XS192" s="4"/>
      <c r="XT192" s="4"/>
      <c r="XU192" s="4"/>
      <c r="XV192" s="4"/>
      <c r="XW192" s="4"/>
      <c r="XX192" s="4"/>
      <c r="XY192" s="4"/>
      <c r="XZ192" s="4"/>
      <c r="YA192" s="4"/>
      <c r="YB192" s="4"/>
      <c r="YC192" s="4"/>
      <c r="YD192" s="4"/>
      <c r="YE192" s="4"/>
      <c r="YF192" s="4"/>
      <c r="YG192" s="4"/>
      <c r="YH192" s="4"/>
      <c r="YI192" s="4"/>
      <c r="YJ192" s="4"/>
      <c r="YK192" s="4"/>
      <c r="YL192" s="4"/>
      <c r="YM192" s="4"/>
      <c r="YN192" s="4"/>
      <c r="YO192" s="4"/>
      <c r="YP192" s="4"/>
      <c r="YQ192" s="4"/>
      <c r="YR192" s="4"/>
      <c r="YS192" s="4"/>
      <c r="YT192" s="4"/>
      <c r="YU192" s="4"/>
      <c r="YV192" s="4"/>
      <c r="YW192" s="4"/>
      <c r="YX192" s="4"/>
      <c r="YY192" s="4"/>
      <c r="YZ192" s="4"/>
      <c r="ZA192" s="4"/>
      <c r="ZB192" s="4"/>
      <c r="ZC192" s="4"/>
      <c r="ZD192" s="4"/>
      <c r="ZE192" s="4"/>
      <c r="ZF192" s="4"/>
      <c r="ZG192" s="4"/>
      <c r="ZH192" s="4"/>
      <c r="ZI192" s="4"/>
      <c r="ZJ192" s="4"/>
      <c r="ZK192" s="4"/>
      <c r="ZL192" s="4"/>
      <c r="ZM192" s="4"/>
      <c r="ZN192" s="4"/>
      <c r="ZO192" s="4"/>
      <c r="ZP192" s="4"/>
      <c r="ZQ192" s="4"/>
      <c r="ZR192" s="4"/>
      <c r="ZS192" s="4"/>
      <c r="ZT192" s="4"/>
      <c r="ZU192" s="4"/>
      <c r="ZV192" s="4"/>
      <c r="ZW192" s="4"/>
      <c r="ZX192" s="4"/>
      <c r="ZY192" s="4"/>
      <c r="ZZ192" s="4"/>
      <c r="AAA192" s="4"/>
      <c r="AAB192" s="4"/>
      <c r="AAC192" s="4"/>
      <c r="AAD192" s="4"/>
      <c r="AAE192" s="4"/>
      <c r="AAF192" s="4"/>
      <c r="AAG192" s="4"/>
      <c r="AAH192" s="4"/>
      <c r="AAI192" s="4"/>
      <c r="AAJ192" s="4"/>
      <c r="AAK192" s="4"/>
      <c r="AAL192" s="4"/>
      <c r="AAM192" s="4"/>
      <c r="AAN192" s="4"/>
      <c r="AAO192" s="4"/>
      <c r="AAP192" s="4"/>
      <c r="AAQ192" s="4"/>
      <c r="AAR192" s="4"/>
      <c r="AAS192" s="4"/>
      <c r="AAT192" s="4"/>
      <c r="AAU192" s="4"/>
      <c r="AAV192" s="4"/>
      <c r="AAW192" s="4"/>
      <c r="AAX192" s="4"/>
      <c r="AAY192" s="4"/>
      <c r="AAZ192" s="4"/>
      <c r="ABA192" s="4"/>
      <c r="ABB192" s="4"/>
      <c r="ABC192" s="4"/>
      <c r="ABD192" s="4"/>
      <c r="ABE192" s="4"/>
      <c r="ABF192" s="4"/>
      <c r="ABG192" s="4"/>
      <c r="ABH192" s="4"/>
      <c r="ABI192" s="4"/>
      <c r="ABJ192" s="4"/>
      <c r="ABK192" s="4"/>
      <c r="ABL192" s="4"/>
      <c r="ABM192" s="4"/>
      <c r="ABN192" s="4"/>
      <c r="ABO192" s="4"/>
      <c r="ABP192" s="4"/>
      <c r="ABQ192" s="4"/>
      <c r="ABR192" s="4"/>
      <c r="ABS192" s="4"/>
      <c r="ABT192" s="4"/>
      <c r="ABU192" s="4"/>
    </row>
    <row r="193" spans="1:749" s="13" customFormat="1" ht="15" customHeight="1" x14ac:dyDescent="0.2">
      <c r="A193" s="20" t="s">
        <v>731</v>
      </c>
      <c r="B193" s="21" t="s">
        <v>56</v>
      </c>
      <c r="C193" s="24" t="s">
        <v>64</v>
      </c>
      <c r="D193" s="21" t="s">
        <v>121</v>
      </c>
      <c r="E193" s="158">
        <f>IF($G$13&gt;0,1,0)</f>
        <v>0</v>
      </c>
      <c r="F193" s="194" t="s">
        <v>524</v>
      </c>
      <c r="G193" s="194">
        <v>20</v>
      </c>
      <c r="H193" s="162">
        <f>_xlfn.CEILING.MATH(G193*E193)</f>
        <v>0</v>
      </c>
      <c r="I193" s="97"/>
      <c r="J193" s="312"/>
      <c r="K193" s="14"/>
      <c r="L193" s="318"/>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c r="JF193" s="4"/>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c r="OH193" s="4"/>
      <c r="OI193" s="4"/>
      <c r="OJ193" s="4"/>
      <c r="OK193" s="4"/>
      <c r="OL193" s="4"/>
      <c r="OM193" s="4"/>
      <c r="ON193" s="4"/>
      <c r="OO193" s="4"/>
      <c r="OP193" s="4"/>
      <c r="OQ193" s="4"/>
      <c r="OR193" s="4"/>
      <c r="OS193" s="4"/>
      <c r="OT193" s="4"/>
      <c r="OU193" s="4"/>
      <c r="OV193" s="4"/>
      <c r="OW193" s="4"/>
      <c r="OX193" s="4"/>
      <c r="OY193" s="4"/>
      <c r="OZ193" s="4"/>
      <c r="PA193" s="4"/>
      <c r="PB193" s="4"/>
      <c r="PC193" s="4"/>
      <c r="PD193" s="4"/>
      <c r="PE193" s="4"/>
      <c r="PF193" s="4"/>
      <c r="PG193" s="4"/>
      <c r="PH193" s="4"/>
      <c r="PI193" s="4"/>
      <c r="PJ193" s="4"/>
      <c r="PK193" s="4"/>
      <c r="PL193" s="4"/>
      <c r="PM193" s="4"/>
      <c r="PN193" s="4"/>
      <c r="PO193" s="4"/>
      <c r="PP193" s="4"/>
      <c r="PQ193" s="4"/>
      <c r="PR193" s="4"/>
      <c r="PS193" s="4"/>
      <c r="PT193" s="4"/>
      <c r="PU193" s="4"/>
      <c r="PV193" s="4"/>
      <c r="PW193" s="4"/>
      <c r="PX193" s="4"/>
      <c r="PY193" s="4"/>
      <c r="PZ193" s="4"/>
      <c r="QA193" s="4"/>
      <c r="QB193" s="4"/>
      <c r="QC193" s="4"/>
      <c r="QD193" s="4"/>
      <c r="QE193" s="4"/>
      <c r="QF193" s="4"/>
      <c r="QG193" s="4"/>
      <c r="QH193" s="4"/>
      <c r="QI193" s="4"/>
      <c r="QJ193" s="4"/>
      <c r="QK193" s="4"/>
      <c r="QL193" s="4"/>
      <c r="QM193" s="4"/>
      <c r="QN193" s="4"/>
      <c r="QO193" s="4"/>
      <c r="QP193" s="4"/>
      <c r="QQ193" s="4"/>
      <c r="QR193" s="4"/>
      <c r="QS193" s="4"/>
      <c r="QT193" s="4"/>
      <c r="QU193" s="4"/>
      <c r="QV193" s="4"/>
      <c r="QW193" s="4"/>
      <c r="QX193" s="4"/>
      <c r="QY193" s="4"/>
      <c r="QZ193" s="4"/>
      <c r="RA193" s="4"/>
      <c r="RB193" s="4"/>
      <c r="RC193" s="4"/>
      <c r="RD193" s="4"/>
      <c r="RE193" s="4"/>
      <c r="RF193" s="4"/>
      <c r="RG193" s="4"/>
      <c r="RH193" s="4"/>
      <c r="RI193" s="4"/>
      <c r="RJ193" s="4"/>
      <c r="RK193" s="4"/>
      <c r="RL193" s="4"/>
      <c r="RM193" s="4"/>
      <c r="RN193" s="4"/>
      <c r="RO193" s="4"/>
      <c r="RP193" s="4"/>
      <c r="RQ193" s="4"/>
      <c r="RR193" s="4"/>
      <c r="RS193" s="4"/>
      <c r="RT193" s="4"/>
      <c r="RU193" s="4"/>
      <c r="RV193" s="4"/>
      <c r="RW193" s="4"/>
      <c r="RX193" s="4"/>
      <c r="RY193" s="4"/>
      <c r="RZ193" s="4"/>
      <c r="SA193" s="4"/>
      <c r="SB193" s="4"/>
      <c r="SC193" s="4"/>
      <c r="SD193" s="4"/>
      <c r="SE193" s="4"/>
      <c r="SF193" s="4"/>
      <c r="SG193" s="4"/>
      <c r="SH193" s="4"/>
      <c r="SI193" s="4"/>
      <c r="SJ193" s="4"/>
      <c r="SK193" s="4"/>
      <c r="SL193" s="4"/>
      <c r="SM193" s="4"/>
      <c r="SN193" s="4"/>
      <c r="SO193" s="4"/>
      <c r="SP193" s="4"/>
      <c r="SQ193" s="4"/>
      <c r="SR193" s="4"/>
      <c r="SS193" s="4"/>
      <c r="ST193" s="4"/>
      <c r="SU193" s="4"/>
      <c r="SV193" s="4"/>
      <c r="SW193" s="4"/>
      <c r="SX193" s="4"/>
      <c r="SY193" s="4"/>
      <c r="SZ193" s="4"/>
      <c r="TA193" s="4"/>
      <c r="TB193" s="4"/>
      <c r="TC193" s="4"/>
      <c r="TD193" s="4"/>
      <c r="TE193" s="4"/>
      <c r="TF193" s="4"/>
      <c r="TG193" s="4"/>
      <c r="TH193" s="4"/>
      <c r="TI193" s="4"/>
      <c r="TJ193" s="4"/>
      <c r="TK193" s="4"/>
      <c r="TL193" s="4"/>
      <c r="TM193" s="4"/>
      <c r="TN193" s="4"/>
      <c r="TO193" s="4"/>
      <c r="TP193" s="4"/>
      <c r="TQ193" s="4"/>
      <c r="TR193" s="4"/>
      <c r="TS193" s="4"/>
      <c r="TT193" s="4"/>
      <c r="TU193" s="4"/>
      <c r="TV193" s="4"/>
      <c r="TW193" s="4"/>
      <c r="TX193" s="4"/>
      <c r="TY193" s="4"/>
      <c r="TZ193" s="4"/>
      <c r="UA193" s="4"/>
      <c r="UB193" s="4"/>
      <c r="UC193" s="4"/>
      <c r="UD193" s="4"/>
      <c r="UE193" s="4"/>
      <c r="UF193" s="4"/>
      <c r="UG193" s="4"/>
      <c r="UH193" s="4"/>
      <c r="UI193" s="4"/>
      <c r="UJ193" s="4"/>
      <c r="UK193" s="4"/>
      <c r="UL193" s="4"/>
      <c r="UM193" s="4"/>
      <c r="UN193" s="4"/>
      <c r="UO193" s="4"/>
      <c r="UP193" s="4"/>
      <c r="UQ193" s="4"/>
      <c r="UR193" s="4"/>
      <c r="US193" s="4"/>
      <c r="UT193" s="4"/>
      <c r="UU193" s="4"/>
      <c r="UV193" s="4"/>
      <c r="UW193" s="4"/>
      <c r="UX193" s="4"/>
      <c r="UY193" s="4"/>
      <c r="UZ193" s="4"/>
      <c r="VA193" s="4"/>
      <c r="VB193" s="4"/>
      <c r="VC193" s="4"/>
      <c r="VD193" s="4"/>
      <c r="VE193" s="4"/>
      <c r="VF193" s="4"/>
      <c r="VG193" s="4"/>
      <c r="VH193" s="4"/>
      <c r="VI193" s="4"/>
      <c r="VJ193" s="4"/>
      <c r="VK193" s="4"/>
      <c r="VL193" s="4"/>
      <c r="VM193" s="4"/>
      <c r="VN193" s="4"/>
      <c r="VO193" s="4"/>
      <c r="VP193" s="4"/>
      <c r="VQ193" s="4"/>
      <c r="VR193" s="4"/>
      <c r="VS193" s="4"/>
      <c r="VT193" s="4"/>
      <c r="VU193" s="4"/>
      <c r="VV193" s="4"/>
      <c r="VW193" s="4"/>
      <c r="VX193" s="4"/>
      <c r="VY193" s="4"/>
      <c r="VZ193" s="4"/>
      <c r="WA193" s="4"/>
      <c r="WB193" s="4"/>
      <c r="WC193" s="4"/>
      <c r="WD193" s="4"/>
      <c r="WE193" s="4"/>
      <c r="WF193" s="4"/>
      <c r="WG193" s="4"/>
      <c r="WH193" s="4"/>
      <c r="WI193" s="4"/>
      <c r="WJ193" s="4"/>
      <c r="WK193" s="4"/>
      <c r="WL193" s="4"/>
      <c r="WM193" s="4"/>
      <c r="WN193" s="4"/>
      <c r="WO193" s="4"/>
      <c r="WP193" s="4"/>
      <c r="WQ193" s="4"/>
      <c r="WR193" s="4"/>
      <c r="WS193" s="4"/>
      <c r="WT193" s="4"/>
      <c r="WU193" s="4"/>
      <c r="WV193" s="4"/>
      <c r="WW193" s="4"/>
      <c r="WX193" s="4"/>
      <c r="WY193" s="4"/>
      <c r="WZ193" s="4"/>
      <c r="XA193" s="4"/>
      <c r="XB193" s="4"/>
      <c r="XC193" s="4"/>
      <c r="XD193" s="4"/>
      <c r="XE193" s="4"/>
      <c r="XF193" s="4"/>
      <c r="XG193" s="4"/>
      <c r="XH193" s="4"/>
      <c r="XI193" s="4"/>
      <c r="XJ193" s="4"/>
      <c r="XK193" s="4"/>
      <c r="XL193" s="4"/>
      <c r="XM193" s="4"/>
      <c r="XN193" s="4"/>
      <c r="XO193" s="4"/>
      <c r="XP193" s="4"/>
      <c r="XQ193" s="4"/>
      <c r="XR193" s="4"/>
      <c r="XS193" s="4"/>
      <c r="XT193" s="4"/>
      <c r="XU193" s="4"/>
      <c r="XV193" s="4"/>
      <c r="XW193" s="4"/>
      <c r="XX193" s="4"/>
      <c r="XY193" s="4"/>
      <c r="XZ193" s="4"/>
      <c r="YA193" s="4"/>
      <c r="YB193" s="4"/>
      <c r="YC193" s="4"/>
      <c r="YD193" s="4"/>
      <c r="YE193" s="4"/>
      <c r="YF193" s="4"/>
      <c r="YG193" s="4"/>
      <c r="YH193" s="4"/>
      <c r="YI193" s="4"/>
      <c r="YJ193" s="4"/>
      <c r="YK193" s="4"/>
      <c r="YL193" s="4"/>
      <c r="YM193" s="4"/>
      <c r="YN193" s="4"/>
      <c r="YO193" s="4"/>
      <c r="YP193" s="4"/>
      <c r="YQ193" s="4"/>
      <c r="YR193" s="4"/>
      <c r="YS193" s="4"/>
      <c r="YT193" s="4"/>
      <c r="YU193" s="4"/>
      <c r="YV193" s="4"/>
      <c r="YW193" s="4"/>
      <c r="YX193" s="4"/>
      <c r="YY193" s="4"/>
      <c r="YZ193" s="4"/>
      <c r="ZA193" s="4"/>
      <c r="ZB193" s="4"/>
      <c r="ZC193" s="4"/>
      <c r="ZD193" s="4"/>
      <c r="ZE193" s="4"/>
      <c r="ZF193" s="4"/>
      <c r="ZG193" s="4"/>
      <c r="ZH193" s="4"/>
      <c r="ZI193" s="4"/>
      <c r="ZJ193" s="4"/>
      <c r="ZK193" s="4"/>
      <c r="ZL193" s="4"/>
      <c r="ZM193" s="4"/>
      <c r="ZN193" s="4"/>
      <c r="ZO193" s="4"/>
      <c r="ZP193" s="4"/>
      <c r="ZQ193" s="4"/>
      <c r="ZR193" s="4"/>
      <c r="ZS193" s="4"/>
      <c r="ZT193" s="4"/>
      <c r="ZU193" s="4"/>
      <c r="ZV193" s="4"/>
      <c r="ZW193" s="4"/>
      <c r="ZX193" s="4"/>
      <c r="ZY193" s="4"/>
      <c r="ZZ193" s="4"/>
      <c r="AAA193" s="4"/>
      <c r="AAB193" s="4"/>
      <c r="AAC193" s="4"/>
      <c r="AAD193" s="4"/>
      <c r="AAE193" s="4"/>
      <c r="AAF193" s="4"/>
      <c r="AAG193" s="4"/>
      <c r="AAH193" s="4"/>
      <c r="AAI193" s="4"/>
      <c r="AAJ193" s="4"/>
      <c r="AAK193" s="4"/>
      <c r="AAL193" s="4"/>
      <c r="AAM193" s="4"/>
      <c r="AAN193" s="4"/>
      <c r="AAO193" s="4"/>
      <c r="AAP193" s="4"/>
      <c r="AAQ193" s="4"/>
      <c r="AAR193" s="4"/>
      <c r="AAS193" s="4"/>
      <c r="AAT193" s="4"/>
      <c r="AAU193" s="4"/>
      <c r="AAV193" s="4"/>
      <c r="AAW193" s="4"/>
      <c r="AAX193" s="4"/>
      <c r="AAY193" s="4"/>
      <c r="AAZ193" s="4"/>
      <c r="ABA193" s="4"/>
      <c r="ABB193" s="4"/>
      <c r="ABC193" s="4"/>
      <c r="ABD193" s="4"/>
      <c r="ABE193" s="4"/>
      <c r="ABF193" s="4"/>
      <c r="ABG193" s="4"/>
      <c r="ABH193" s="4"/>
      <c r="ABI193" s="4"/>
      <c r="ABJ193" s="4"/>
      <c r="ABK193" s="4"/>
      <c r="ABL193" s="4"/>
      <c r="ABM193" s="4"/>
      <c r="ABN193" s="4"/>
      <c r="ABO193" s="4"/>
      <c r="ABP193" s="4"/>
      <c r="ABQ193" s="4"/>
      <c r="ABR193" s="4"/>
      <c r="ABS193" s="4"/>
      <c r="ABT193" s="4"/>
      <c r="ABU193" s="4"/>
    </row>
    <row r="194" spans="1:749" s="13" customFormat="1" ht="15" customHeight="1" x14ac:dyDescent="0.2">
      <c r="A194" s="20" t="s">
        <v>732</v>
      </c>
      <c r="B194" s="21" t="s">
        <v>889</v>
      </c>
      <c r="C194" s="24" t="s">
        <v>73</v>
      </c>
      <c r="D194" s="21" t="s">
        <v>317</v>
      </c>
      <c r="E194" s="377"/>
      <c r="F194" s="194" t="s">
        <v>524</v>
      </c>
      <c r="G194" s="194">
        <v>10</v>
      </c>
      <c r="H194" s="162">
        <f>_xlfn.CEILING.MATH(G194*E194)</f>
        <v>0</v>
      </c>
      <c r="I194" s="97"/>
      <c r="J194" s="312"/>
      <c r="K194" s="14"/>
      <c r="L194" s="318"/>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c r="JF194" s="4"/>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c r="OH194" s="4"/>
      <c r="OI194" s="4"/>
      <c r="OJ194" s="4"/>
      <c r="OK194" s="4"/>
      <c r="OL194" s="4"/>
      <c r="OM194" s="4"/>
      <c r="ON194" s="4"/>
      <c r="OO194" s="4"/>
      <c r="OP194" s="4"/>
      <c r="OQ194" s="4"/>
      <c r="OR194" s="4"/>
      <c r="OS194" s="4"/>
      <c r="OT194" s="4"/>
      <c r="OU194" s="4"/>
      <c r="OV194" s="4"/>
      <c r="OW194" s="4"/>
      <c r="OX194" s="4"/>
      <c r="OY194" s="4"/>
      <c r="OZ194" s="4"/>
      <c r="PA194" s="4"/>
      <c r="PB194" s="4"/>
      <c r="PC194" s="4"/>
      <c r="PD194" s="4"/>
      <c r="PE194" s="4"/>
      <c r="PF194" s="4"/>
      <c r="PG194" s="4"/>
      <c r="PH194" s="4"/>
      <c r="PI194" s="4"/>
      <c r="PJ194" s="4"/>
      <c r="PK194" s="4"/>
      <c r="PL194" s="4"/>
      <c r="PM194" s="4"/>
      <c r="PN194" s="4"/>
      <c r="PO194" s="4"/>
      <c r="PP194" s="4"/>
      <c r="PQ194" s="4"/>
      <c r="PR194" s="4"/>
      <c r="PS194" s="4"/>
      <c r="PT194" s="4"/>
      <c r="PU194" s="4"/>
      <c r="PV194" s="4"/>
      <c r="PW194" s="4"/>
      <c r="PX194" s="4"/>
      <c r="PY194" s="4"/>
      <c r="PZ194" s="4"/>
      <c r="QA194" s="4"/>
      <c r="QB194" s="4"/>
      <c r="QC194" s="4"/>
      <c r="QD194" s="4"/>
      <c r="QE194" s="4"/>
      <c r="QF194" s="4"/>
      <c r="QG194" s="4"/>
      <c r="QH194" s="4"/>
      <c r="QI194" s="4"/>
      <c r="QJ194" s="4"/>
      <c r="QK194" s="4"/>
      <c r="QL194" s="4"/>
      <c r="QM194" s="4"/>
      <c r="QN194" s="4"/>
      <c r="QO194" s="4"/>
      <c r="QP194" s="4"/>
      <c r="QQ194" s="4"/>
      <c r="QR194" s="4"/>
      <c r="QS194" s="4"/>
      <c r="QT194" s="4"/>
      <c r="QU194" s="4"/>
      <c r="QV194" s="4"/>
      <c r="QW194" s="4"/>
      <c r="QX194" s="4"/>
      <c r="QY194" s="4"/>
      <c r="QZ194" s="4"/>
      <c r="RA194" s="4"/>
      <c r="RB194" s="4"/>
      <c r="RC194" s="4"/>
      <c r="RD194" s="4"/>
      <c r="RE194" s="4"/>
      <c r="RF194" s="4"/>
      <c r="RG194" s="4"/>
      <c r="RH194" s="4"/>
      <c r="RI194" s="4"/>
      <c r="RJ194" s="4"/>
      <c r="RK194" s="4"/>
      <c r="RL194" s="4"/>
      <c r="RM194" s="4"/>
      <c r="RN194" s="4"/>
      <c r="RO194" s="4"/>
      <c r="RP194" s="4"/>
      <c r="RQ194" s="4"/>
      <c r="RR194" s="4"/>
      <c r="RS194" s="4"/>
      <c r="RT194" s="4"/>
      <c r="RU194" s="4"/>
      <c r="RV194" s="4"/>
      <c r="RW194" s="4"/>
      <c r="RX194" s="4"/>
      <c r="RY194" s="4"/>
      <c r="RZ194" s="4"/>
      <c r="SA194" s="4"/>
      <c r="SB194" s="4"/>
      <c r="SC194" s="4"/>
      <c r="SD194" s="4"/>
      <c r="SE194" s="4"/>
      <c r="SF194" s="4"/>
      <c r="SG194" s="4"/>
      <c r="SH194" s="4"/>
      <c r="SI194" s="4"/>
      <c r="SJ194" s="4"/>
      <c r="SK194" s="4"/>
      <c r="SL194" s="4"/>
      <c r="SM194" s="4"/>
      <c r="SN194" s="4"/>
      <c r="SO194" s="4"/>
      <c r="SP194" s="4"/>
      <c r="SQ194" s="4"/>
      <c r="SR194" s="4"/>
      <c r="SS194" s="4"/>
      <c r="ST194" s="4"/>
      <c r="SU194" s="4"/>
      <c r="SV194" s="4"/>
      <c r="SW194" s="4"/>
      <c r="SX194" s="4"/>
      <c r="SY194" s="4"/>
      <c r="SZ194" s="4"/>
      <c r="TA194" s="4"/>
      <c r="TB194" s="4"/>
      <c r="TC194" s="4"/>
      <c r="TD194" s="4"/>
      <c r="TE194" s="4"/>
      <c r="TF194" s="4"/>
      <c r="TG194" s="4"/>
      <c r="TH194" s="4"/>
      <c r="TI194" s="4"/>
      <c r="TJ194" s="4"/>
      <c r="TK194" s="4"/>
      <c r="TL194" s="4"/>
      <c r="TM194" s="4"/>
      <c r="TN194" s="4"/>
      <c r="TO194" s="4"/>
      <c r="TP194" s="4"/>
      <c r="TQ194" s="4"/>
      <c r="TR194" s="4"/>
      <c r="TS194" s="4"/>
      <c r="TT194" s="4"/>
      <c r="TU194" s="4"/>
      <c r="TV194" s="4"/>
      <c r="TW194" s="4"/>
      <c r="TX194" s="4"/>
      <c r="TY194" s="4"/>
      <c r="TZ194" s="4"/>
      <c r="UA194" s="4"/>
      <c r="UB194" s="4"/>
      <c r="UC194" s="4"/>
      <c r="UD194" s="4"/>
      <c r="UE194" s="4"/>
      <c r="UF194" s="4"/>
      <c r="UG194" s="4"/>
      <c r="UH194" s="4"/>
      <c r="UI194" s="4"/>
      <c r="UJ194" s="4"/>
      <c r="UK194" s="4"/>
      <c r="UL194" s="4"/>
      <c r="UM194" s="4"/>
      <c r="UN194" s="4"/>
      <c r="UO194" s="4"/>
      <c r="UP194" s="4"/>
      <c r="UQ194" s="4"/>
      <c r="UR194" s="4"/>
      <c r="US194" s="4"/>
      <c r="UT194" s="4"/>
      <c r="UU194" s="4"/>
      <c r="UV194" s="4"/>
      <c r="UW194" s="4"/>
      <c r="UX194" s="4"/>
      <c r="UY194" s="4"/>
      <c r="UZ194" s="4"/>
      <c r="VA194" s="4"/>
      <c r="VB194" s="4"/>
      <c r="VC194" s="4"/>
      <c r="VD194" s="4"/>
      <c r="VE194" s="4"/>
      <c r="VF194" s="4"/>
      <c r="VG194" s="4"/>
      <c r="VH194" s="4"/>
      <c r="VI194" s="4"/>
      <c r="VJ194" s="4"/>
      <c r="VK194" s="4"/>
      <c r="VL194" s="4"/>
      <c r="VM194" s="4"/>
      <c r="VN194" s="4"/>
      <c r="VO194" s="4"/>
      <c r="VP194" s="4"/>
      <c r="VQ194" s="4"/>
      <c r="VR194" s="4"/>
      <c r="VS194" s="4"/>
      <c r="VT194" s="4"/>
      <c r="VU194" s="4"/>
      <c r="VV194" s="4"/>
      <c r="VW194" s="4"/>
      <c r="VX194" s="4"/>
      <c r="VY194" s="4"/>
      <c r="VZ194" s="4"/>
      <c r="WA194" s="4"/>
      <c r="WB194" s="4"/>
      <c r="WC194" s="4"/>
      <c r="WD194" s="4"/>
      <c r="WE194" s="4"/>
      <c r="WF194" s="4"/>
      <c r="WG194" s="4"/>
      <c r="WH194" s="4"/>
      <c r="WI194" s="4"/>
      <c r="WJ194" s="4"/>
      <c r="WK194" s="4"/>
      <c r="WL194" s="4"/>
      <c r="WM194" s="4"/>
      <c r="WN194" s="4"/>
      <c r="WO194" s="4"/>
      <c r="WP194" s="4"/>
      <c r="WQ194" s="4"/>
      <c r="WR194" s="4"/>
      <c r="WS194" s="4"/>
      <c r="WT194" s="4"/>
      <c r="WU194" s="4"/>
      <c r="WV194" s="4"/>
      <c r="WW194" s="4"/>
      <c r="WX194" s="4"/>
      <c r="WY194" s="4"/>
      <c r="WZ194" s="4"/>
      <c r="XA194" s="4"/>
      <c r="XB194" s="4"/>
      <c r="XC194" s="4"/>
      <c r="XD194" s="4"/>
      <c r="XE194" s="4"/>
      <c r="XF194" s="4"/>
      <c r="XG194" s="4"/>
      <c r="XH194" s="4"/>
      <c r="XI194" s="4"/>
      <c r="XJ194" s="4"/>
      <c r="XK194" s="4"/>
      <c r="XL194" s="4"/>
      <c r="XM194" s="4"/>
      <c r="XN194" s="4"/>
      <c r="XO194" s="4"/>
      <c r="XP194" s="4"/>
      <c r="XQ194" s="4"/>
      <c r="XR194" s="4"/>
      <c r="XS194" s="4"/>
      <c r="XT194" s="4"/>
      <c r="XU194" s="4"/>
      <c r="XV194" s="4"/>
      <c r="XW194" s="4"/>
      <c r="XX194" s="4"/>
      <c r="XY194" s="4"/>
      <c r="XZ194" s="4"/>
      <c r="YA194" s="4"/>
      <c r="YB194" s="4"/>
      <c r="YC194" s="4"/>
      <c r="YD194" s="4"/>
      <c r="YE194" s="4"/>
      <c r="YF194" s="4"/>
      <c r="YG194" s="4"/>
      <c r="YH194" s="4"/>
      <c r="YI194" s="4"/>
      <c r="YJ194" s="4"/>
      <c r="YK194" s="4"/>
      <c r="YL194" s="4"/>
      <c r="YM194" s="4"/>
      <c r="YN194" s="4"/>
      <c r="YO194" s="4"/>
      <c r="YP194" s="4"/>
      <c r="YQ194" s="4"/>
      <c r="YR194" s="4"/>
      <c r="YS194" s="4"/>
      <c r="YT194" s="4"/>
      <c r="YU194" s="4"/>
      <c r="YV194" s="4"/>
      <c r="YW194" s="4"/>
      <c r="YX194" s="4"/>
      <c r="YY194" s="4"/>
      <c r="YZ194" s="4"/>
      <c r="ZA194" s="4"/>
      <c r="ZB194" s="4"/>
      <c r="ZC194" s="4"/>
      <c r="ZD194" s="4"/>
      <c r="ZE194" s="4"/>
      <c r="ZF194" s="4"/>
      <c r="ZG194" s="4"/>
      <c r="ZH194" s="4"/>
      <c r="ZI194" s="4"/>
      <c r="ZJ194" s="4"/>
      <c r="ZK194" s="4"/>
      <c r="ZL194" s="4"/>
      <c r="ZM194" s="4"/>
      <c r="ZN194" s="4"/>
      <c r="ZO194" s="4"/>
      <c r="ZP194" s="4"/>
      <c r="ZQ194" s="4"/>
      <c r="ZR194" s="4"/>
      <c r="ZS194" s="4"/>
      <c r="ZT194" s="4"/>
      <c r="ZU194" s="4"/>
      <c r="ZV194" s="4"/>
      <c r="ZW194" s="4"/>
      <c r="ZX194" s="4"/>
      <c r="ZY194" s="4"/>
      <c r="ZZ194" s="4"/>
      <c r="AAA194" s="4"/>
      <c r="AAB194" s="4"/>
      <c r="AAC194" s="4"/>
      <c r="AAD194" s="4"/>
      <c r="AAE194" s="4"/>
      <c r="AAF194" s="4"/>
      <c r="AAG194" s="4"/>
      <c r="AAH194" s="4"/>
      <c r="AAI194" s="4"/>
      <c r="AAJ194" s="4"/>
      <c r="AAK194" s="4"/>
      <c r="AAL194" s="4"/>
      <c r="AAM194" s="4"/>
      <c r="AAN194" s="4"/>
      <c r="AAO194" s="4"/>
      <c r="AAP194" s="4"/>
      <c r="AAQ194" s="4"/>
      <c r="AAR194" s="4"/>
      <c r="AAS194" s="4"/>
      <c r="AAT194" s="4"/>
      <c r="AAU194" s="4"/>
      <c r="AAV194" s="4"/>
      <c r="AAW194" s="4"/>
      <c r="AAX194" s="4"/>
      <c r="AAY194" s="4"/>
      <c r="AAZ194" s="4"/>
      <c r="ABA194" s="4"/>
      <c r="ABB194" s="4"/>
      <c r="ABC194" s="4"/>
      <c r="ABD194" s="4"/>
      <c r="ABE194" s="4"/>
      <c r="ABF194" s="4"/>
      <c r="ABG194" s="4"/>
      <c r="ABH194" s="4"/>
      <c r="ABI194" s="4"/>
      <c r="ABJ194" s="4"/>
      <c r="ABK194" s="4"/>
      <c r="ABL194" s="4"/>
      <c r="ABM194" s="4"/>
      <c r="ABN194" s="4"/>
      <c r="ABO194" s="4"/>
      <c r="ABP194" s="4"/>
      <c r="ABQ194" s="4"/>
      <c r="ABR194" s="4"/>
      <c r="ABS194" s="4"/>
      <c r="ABT194" s="4"/>
      <c r="ABU194" s="4"/>
    </row>
    <row r="195" spans="1:749" s="65" customFormat="1" ht="15" customHeight="1" x14ac:dyDescent="0.2">
      <c r="D195" s="66"/>
      <c r="E195" s="161"/>
      <c r="F195" s="517"/>
      <c r="G195" s="518"/>
      <c r="H195" s="519"/>
      <c r="I195" s="274"/>
    </row>
    <row r="196" spans="1:749" s="13" customFormat="1" ht="15" customHeight="1" x14ac:dyDescent="0.2">
      <c r="A196" s="19" t="s">
        <v>10</v>
      </c>
      <c r="B196" s="19" t="s">
        <v>289</v>
      </c>
      <c r="C196" s="4"/>
      <c r="D196" s="4"/>
      <c r="E196" s="161"/>
      <c r="F196" s="189"/>
      <c r="G196" s="189"/>
      <c r="H196" s="173"/>
      <c r="I196" s="225"/>
      <c r="J196" s="312"/>
      <c r="K196" s="312"/>
      <c r="L196" s="313"/>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c r="JF196" s="4"/>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c r="OH196" s="4"/>
      <c r="OI196" s="4"/>
      <c r="OJ196" s="4"/>
      <c r="OK196" s="4"/>
      <c r="OL196" s="4"/>
      <c r="OM196" s="4"/>
      <c r="ON196" s="4"/>
      <c r="OO196" s="4"/>
      <c r="OP196" s="4"/>
      <c r="OQ196" s="4"/>
      <c r="OR196" s="4"/>
      <c r="OS196" s="4"/>
      <c r="OT196" s="4"/>
      <c r="OU196" s="4"/>
      <c r="OV196" s="4"/>
      <c r="OW196" s="4"/>
      <c r="OX196" s="4"/>
      <c r="OY196" s="4"/>
      <c r="OZ196" s="4"/>
      <c r="PA196" s="4"/>
      <c r="PB196" s="4"/>
      <c r="PC196" s="4"/>
      <c r="PD196" s="4"/>
      <c r="PE196" s="4"/>
      <c r="PF196" s="4"/>
      <c r="PG196" s="4"/>
      <c r="PH196" s="4"/>
      <c r="PI196" s="4"/>
      <c r="PJ196" s="4"/>
      <c r="PK196" s="4"/>
      <c r="PL196" s="4"/>
      <c r="PM196" s="4"/>
      <c r="PN196" s="4"/>
      <c r="PO196" s="4"/>
      <c r="PP196" s="4"/>
      <c r="PQ196" s="4"/>
      <c r="PR196" s="4"/>
      <c r="PS196" s="4"/>
      <c r="PT196" s="4"/>
      <c r="PU196" s="4"/>
      <c r="PV196" s="4"/>
      <c r="PW196" s="4"/>
      <c r="PX196" s="4"/>
      <c r="PY196" s="4"/>
      <c r="PZ196" s="4"/>
      <c r="QA196" s="4"/>
      <c r="QB196" s="4"/>
      <c r="QC196" s="4"/>
      <c r="QD196" s="4"/>
      <c r="QE196" s="4"/>
      <c r="QF196" s="4"/>
      <c r="QG196" s="4"/>
      <c r="QH196" s="4"/>
      <c r="QI196" s="4"/>
      <c r="QJ196" s="4"/>
      <c r="QK196" s="4"/>
      <c r="QL196" s="4"/>
      <c r="QM196" s="4"/>
      <c r="QN196" s="4"/>
      <c r="QO196" s="4"/>
      <c r="QP196" s="4"/>
      <c r="QQ196" s="4"/>
      <c r="QR196" s="4"/>
      <c r="QS196" s="4"/>
      <c r="QT196" s="4"/>
      <c r="QU196" s="4"/>
      <c r="QV196" s="4"/>
      <c r="QW196" s="4"/>
      <c r="QX196" s="4"/>
      <c r="QY196" s="4"/>
      <c r="QZ196" s="4"/>
      <c r="RA196" s="4"/>
      <c r="RB196" s="4"/>
      <c r="RC196" s="4"/>
      <c r="RD196" s="4"/>
      <c r="RE196" s="4"/>
      <c r="RF196" s="4"/>
      <c r="RG196" s="4"/>
      <c r="RH196" s="4"/>
      <c r="RI196" s="4"/>
      <c r="RJ196" s="4"/>
      <c r="RK196" s="4"/>
      <c r="RL196" s="4"/>
      <c r="RM196" s="4"/>
      <c r="RN196" s="4"/>
      <c r="RO196" s="4"/>
      <c r="RP196" s="4"/>
      <c r="RQ196" s="4"/>
      <c r="RR196" s="4"/>
      <c r="RS196" s="4"/>
      <c r="RT196" s="4"/>
      <c r="RU196" s="4"/>
      <c r="RV196" s="4"/>
      <c r="RW196" s="4"/>
      <c r="RX196" s="4"/>
      <c r="RY196" s="4"/>
      <c r="RZ196" s="4"/>
      <c r="SA196" s="4"/>
      <c r="SB196" s="4"/>
      <c r="SC196" s="4"/>
      <c r="SD196" s="4"/>
      <c r="SE196" s="4"/>
      <c r="SF196" s="4"/>
      <c r="SG196" s="4"/>
      <c r="SH196" s="4"/>
      <c r="SI196" s="4"/>
      <c r="SJ196" s="4"/>
      <c r="SK196" s="4"/>
      <c r="SL196" s="4"/>
      <c r="SM196" s="4"/>
      <c r="SN196" s="4"/>
      <c r="SO196" s="4"/>
      <c r="SP196" s="4"/>
      <c r="SQ196" s="4"/>
      <c r="SR196" s="4"/>
      <c r="SS196" s="4"/>
      <c r="ST196" s="4"/>
      <c r="SU196" s="4"/>
      <c r="SV196" s="4"/>
      <c r="SW196" s="4"/>
      <c r="SX196" s="4"/>
      <c r="SY196" s="4"/>
      <c r="SZ196" s="4"/>
      <c r="TA196" s="4"/>
      <c r="TB196" s="4"/>
      <c r="TC196" s="4"/>
      <c r="TD196" s="4"/>
      <c r="TE196" s="4"/>
      <c r="TF196" s="4"/>
      <c r="TG196" s="4"/>
      <c r="TH196" s="4"/>
      <c r="TI196" s="4"/>
      <c r="TJ196" s="4"/>
      <c r="TK196" s="4"/>
      <c r="TL196" s="4"/>
      <c r="TM196" s="4"/>
      <c r="TN196" s="4"/>
      <c r="TO196" s="4"/>
      <c r="TP196" s="4"/>
      <c r="TQ196" s="4"/>
      <c r="TR196" s="4"/>
      <c r="TS196" s="4"/>
      <c r="TT196" s="4"/>
      <c r="TU196" s="4"/>
      <c r="TV196" s="4"/>
      <c r="TW196" s="4"/>
      <c r="TX196" s="4"/>
      <c r="TY196" s="4"/>
      <c r="TZ196" s="4"/>
      <c r="UA196" s="4"/>
      <c r="UB196" s="4"/>
      <c r="UC196" s="4"/>
      <c r="UD196" s="4"/>
      <c r="UE196" s="4"/>
      <c r="UF196" s="4"/>
      <c r="UG196" s="4"/>
      <c r="UH196" s="4"/>
      <c r="UI196" s="4"/>
      <c r="UJ196" s="4"/>
      <c r="UK196" s="4"/>
      <c r="UL196" s="4"/>
      <c r="UM196" s="4"/>
      <c r="UN196" s="4"/>
      <c r="UO196" s="4"/>
      <c r="UP196" s="4"/>
      <c r="UQ196" s="4"/>
      <c r="UR196" s="4"/>
      <c r="US196" s="4"/>
      <c r="UT196" s="4"/>
      <c r="UU196" s="4"/>
      <c r="UV196" s="4"/>
      <c r="UW196" s="4"/>
      <c r="UX196" s="4"/>
      <c r="UY196" s="4"/>
      <c r="UZ196" s="4"/>
      <c r="VA196" s="4"/>
      <c r="VB196" s="4"/>
      <c r="VC196" s="4"/>
      <c r="VD196" s="4"/>
      <c r="VE196" s="4"/>
      <c r="VF196" s="4"/>
      <c r="VG196" s="4"/>
      <c r="VH196" s="4"/>
      <c r="VI196" s="4"/>
      <c r="VJ196" s="4"/>
      <c r="VK196" s="4"/>
      <c r="VL196" s="4"/>
      <c r="VM196" s="4"/>
      <c r="VN196" s="4"/>
      <c r="VO196" s="4"/>
      <c r="VP196" s="4"/>
      <c r="VQ196" s="4"/>
      <c r="VR196" s="4"/>
      <c r="VS196" s="4"/>
      <c r="VT196" s="4"/>
      <c r="VU196" s="4"/>
      <c r="VV196" s="4"/>
      <c r="VW196" s="4"/>
      <c r="VX196" s="4"/>
      <c r="VY196" s="4"/>
      <c r="VZ196" s="4"/>
      <c r="WA196" s="4"/>
      <c r="WB196" s="4"/>
      <c r="WC196" s="4"/>
      <c r="WD196" s="4"/>
      <c r="WE196" s="4"/>
      <c r="WF196" s="4"/>
      <c r="WG196" s="4"/>
      <c r="WH196" s="4"/>
      <c r="WI196" s="4"/>
      <c r="WJ196" s="4"/>
      <c r="WK196" s="4"/>
      <c r="WL196" s="4"/>
      <c r="WM196" s="4"/>
      <c r="WN196" s="4"/>
      <c r="WO196" s="4"/>
      <c r="WP196" s="4"/>
      <c r="WQ196" s="4"/>
      <c r="WR196" s="4"/>
      <c r="WS196" s="4"/>
      <c r="WT196" s="4"/>
      <c r="WU196" s="4"/>
      <c r="WV196" s="4"/>
      <c r="WW196" s="4"/>
      <c r="WX196" s="4"/>
      <c r="WY196" s="4"/>
      <c r="WZ196" s="4"/>
      <c r="XA196" s="4"/>
      <c r="XB196" s="4"/>
      <c r="XC196" s="4"/>
      <c r="XD196" s="4"/>
      <c r="XE196" s="4"/>
      <c r="XF196" s="4"/>
      <c r="XG196" s="4"/>
      <c r="XH196" s="4"/>
      <c r="XI196" s="4"/>
      <c r="XJ196" s="4"/>
      <c r="XK196" s="4"/>
      <c r="XL196" s="4"/>
      <c r="XM196" s="4"/>
      <c r="XN196" s="4"/>
      <c r="XO196" s="4"/>
      <c r="XP196" s="4"/>
      <c r="XQ196" s="4"/>
      <c r="XR196" s="4"/>
      <c r="XS196" s="4"/>
      <c r="XT196" s="4"/>
      <c r="XU196" s="4"/>
      <c r="XV196" s="4"/>
      <c r="XW196" s="4"/>
      <c r="XX196" s="4"/>
      <c r="XY196" s="4"/>
      <c r="XZ196" s="4"/>
      <c r="YA196" s="4"/>
      <c r="YB196" s="4"/>
      <c r="YC196" s="4"/>
      <c r="YD196" s="4"/>
      <c r="YE196" s="4"/>
      <c r="YF196" s="4"/>
      <c r="YG196" s="4"/>
      <c r="YH196" s="4"/>
      <c r="YI196" s="4"/>
      <c r="YJ196" s="4"/>
      <c r="YK196" s="4"/>
      <c r="YL196" s="4"/>
      <c r="YM196" s="4"/>
      <c r="YN196" s="4"/>
      <c r="YO196" s="4"/>
      <c r="YP196" s="4"/>
      <c r="YQ196" s="4"/>
      <c r="YR196" s="4"/>
      <c r="YS196" s="4"/>
      <c r="YT196" s="4"/>
      <c r="YU196" s="4"/>
      <c r="YV196" s="4"/>
      <c r="YW196" s="4"/>
      <c r="YX196" s="4"/>
      <c r="YY196" s="4"/>
      <c r="YZ196" s="4"/>
      <c r="ZA196" s="4"/>
      <c r="ZB196" s="4"/>
      <c r="ZC196" s="4"/>
      <c r="ZD196" s="4"/>
      <c r="ZE196" s="4"/>
      <c r="ZF196" s="4"/>
      <c r="ZG196" s="4"/>
      <c r="ZH196" s="4"/>
      <c r="ZI196" s="4"/>
      <c r="ZJ196" s="4"/>
      <c r="ZK196" s="4"/>
      <c r="ZL196" s="4"/>
      <c r="ZM196" s="4"/>
      <c r="ZN196" s="4"/>
      <c r="ZO196" s="4"/>
      <c r="ZP196" s="4"/>
      <c r="ZQ196" s="4"/>
      <c r="ZR196" s="4"/>
      <c r="ZS196" s="4"/>
      <c r="ZT196" s="4"/>
      <c r="ZU196" s="4"/>
      <c r="ZV196" s="4"/>
      <c r="ZW196" s="4"/>
      <c r="ZX196" s="4"/>
      <c r="ZY196" s="4"/>
      <c r="ZZ196" s="4"/>
      <c r="AAA196" s="4"/>
      <c r="AAB196" s="4"/>
      <c r="AAC196" s="4"/>
      <c r="AAD196" s="4"/>
      <c r="AAE196" s="4"/>
      <c r="AAF196" s="4"/>
      <c r="AAG196" s="4"/>
      <c r="AAH196" s="4"/>
      <c r="AAI196" s="4"/>
      <c r="AAJ196" s="4"/>
      <c r="AAK196" s="4"/>
      <c r="AAL196" s="4"/>
      <c r="AAM196" s="4"/>
      <c r="AAN196" s="4"/>
      <c r="AAO196" s="4"/>
      <c r="AAP196" s="4"/>
      <c r="AAQ196" s="4"/>
      <c r="AAR196" s="4"/>
      <c r="AAS196" s="4"/>
      <c r="AAT196" s="4"/>
      <c r="AAU196" s="4"/>
      <c r="AAV196" s="4"/>
      <c r="AAW196" s="4"/>
      <c r="AAX196" s="4"/>
      <c r="AAY196" s="4"/>
      <c r="AAZ196" s="4"/>
      <c r="ABA196" s="4"/>
      <c r="ABB196" s="4"/>
      <c r="ABC196" s="4"/>
      <c r="ABD196" s="4"/>
      <c r="ABE196" s="4"/>
      <c r="ABF196" s="4"/>
      <c r="ABG196" s="4"/>
      <c r="ABH196" s="4"/>
      <c r="ABI196" s="4"/>
      <c r="ABJ196" s="4"/>
      <c r="ABK196" s="4"/>
      <c r="ABL196" s="4"/>
      <c r="ABM196" s="4"/>
      <c r="ABN196" s="4"/>
      <c r="ABO196" s="4"/>
      <c r="ABP196" s="4"/>
      <c r="ABQ196" s="4"/>
      <c r="ABR196" s="4"/>
      <c r="ABS196" s="4"/>
      <c r="ABT196" s="4"/>
      <c r="ABU196" s="4"/>
    </row>
    <row r="197" spans="1:749" s="13" customFormat="1" ht="15" customHeight="1" x14ac:dyDescent="0.2">
      <c r="A197" s="20" t="s">
        <v>420</v>
      </c>
      <c r="B197" s="21" t="s">
        <v>47</v>
      </c>
      <c r="C197" s="24" t="s">
        <v>137</v>
      </c>
      <c r="D197" s="21" t="s">
        <v>432</v>
      </c>
      <c r="E197" s="158">
        <f>IF($G$13&gt;0,1,0)</f>
        <v>0</v>
      </c>
      <c r="F197" s="194" t="s">
        <v>524</v>
      </c>
      <c r="G197" s="194">
        <v>12</v>
      </c>
      <c r="H197" s="162">
        <f>G197*E197</f>
        <v>0</v>
      </c>
      <c r="I197" s="97"/>
      <c r="J197" s="312"/>
      <c r="K197" s="14"/>
      <c r="L197" s="318"/>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c r="JF197" s="4"/>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c r="OH197" s="4"/>
      <c r="OI197" s="4"/>
      <c r="OJ197" s="4"/>
      <c r="OK197" s="4"/>
      <c r="OL197" s="4"/>
      <c r="OM197" s="4"/>
      <c r="ON197" s="4"/>
      <c r="OO197" s="4"/>
      <c r="OP197" s="4"/>
      <c r="OQ197" s="4"/>
      <c r="OR197" s="4"/>
      <c r="OS197" s="4"/>
      <c r="OT197" s="4"/>
      <c r="OU197" s="4"/>
      <c r="OV197" s="4"/>
      <c r="OW197" s="4"/>
      <c r="OX197" s="4"/>
      <c r="OY197" s="4"/>
      <c r="OZ197" s="4"/>
      <c r="PA197" s="4"/>
      <c r="PB197" s="4"/>
      <c r="PC197" s="4"/>
      <c r="PD197" s="4"/>
      <c r="PE197" s="4"/>
      <c r="PF197" s="4"/>
      <c r="PG197" s="4"/>
      <c r="PH197" s="4"/>
      <c r="PI197" s="4"/>
      <c r="PJ197" s="4"/>
      <c r="PK197" s="4"/>
      <c r="PL197" s="4"/>
      <c r="PM197" s="4"/>
      <c r="PN197" s="4"/>
      <c r="PO197" s="4"/>
      <c r="PP197" s="4"/>
      <c r="PQ197" s="4"/>
      <c r="PR197" s="4"/>
      <c r="PS197" s="4"/>
      <c r="PT197" s="4"/>
      <c r="PU197" s="4"/>
      <c r="PV197" s="4"/>
      <c r="PW197" s="4"/>
      <c r="PX197" s="4"/>
      <c r="PY197" s="4"/>
      <c r="PZ197" s="4"/>
      <c r="QA197" s="4"/>
      <c r="QB197" s="4"/>
      <c r="QC197" s="4"/>
      <c r="QD197" s="4"/>
      <c r="QE197" s="4"/>
      <c r="QF197" s="4"/>
      <c r="QG197" s="4"/>
      <c r="QH197" s="4"/>
      <c r="QI197" s="4"/>
      <c r="QJ197" s="4"/>
      <c r="QK197" s="4"/>
      <c r="QL197" s="4"/>
      <c r="QM197" s="4"/>
      <c r="QN197" s="4"/>
      <c r="QO197" s="4"/>
      <c r="QP197" s="4"/>
      <c r="QQ197" s="4"/>
      <c r="QR197" s="4"/>
      <c r="QS197" s="4"/>
      <c r="QT197" s="4"/>
      <c r="QU197" s="4"/>
      <c r="QV197" s="4"/>
      <c r="QW197" s="4"/>
      <c r="QX197" s="4"/>
      <c r="QY197" s="4"/>
      <c r="QZ197" s="4"/>
      <c r="RA197" s="4"/>
      <c r="RB197" s="4"/>
      <c r="RC197" s="4"/>
      <c r="RD197" s="4"/>
      <c r="RE197" s="4"/>
      <c r="RF197" s="4"/>
      <c r="RG197" s="4"/>
      <c r="RH197" s="4"/>
      <c r="RI197" s="4"/>
      <c r="RJ197" s="4"/>
      <c r="RK197" s="4"/>
      <c r="RL197" s="4"/>
      <c r="RM197" s="4"/>
      <c r="RN197" s="4"/>
      <c r="RO197" s="4"/>
      <c r="RP197" s="4"/>
      <c r="RQ197" s="4"/>
      <c r="RR197" s="4"/>
      <c r="RS197" s="4"/>
      <c r="RT197" s="4"/>
      <c r="RU197" s="4"/>
      <c r="RV197" s="4"/>
      <c r="RW197" s="4"/>
      <c r="RX197" s="4"/>
      <c r="RY197" s="4"/>
      <c r="RZ197" s="4"/>
      <c r="SA197" s="4"/>
      <c r="SB197" s="4"/>
      <c r="SC197" s="4"/>
      <c r="SD197" s="4"/>
      <c r="SE197" s="4"/>
      <c r="SF197" s="4"/>
      <c r="SG197" s="4"/>
      <c r="SH197" s="4"/>
      <c r="SI197" s="4"/>
      <c r="SJ197" s="4"/>
      <c r="SK197" s="4"/>
      <c r="SL197" s="4"/>
      <c r="SM197" s="4"/>
      <c r="SN197" s="4"/>
      <c r="SO197" s="4"/>
      <c r="SP197" s="4"/>
      <c r="SQ197" s="4"/>
      <c r="SR197" s="4"/>
      <c r="SS197" s="4"/>
      <c r="ST197" s="4"/>
      <c r="SU197" s="4"/>
      <c r="SV197" s="4"/>
      <c r="SW197" s="4"/>
      <c r="SX197" s="4"/>
      <c r="SY197" s="4"/>
      <c r="SZ197" s="4"/>
      <c r="TA197" s="4"/>
      <c r="TB197" s="4"/>
      <c r="TC197" s="4"/>
      <c r="TD197" s="4"/>
      <c r="TE197" s="4"/>
      <c r="TF197" s="4"/>
      <c r="TG197" s="4"/>
      <c r="TH197" s="4"/>
      <c r="TI197" s="4"/>
      <c r="TJ197" s="4"/>
      <c r="TK197" s="4"/>
      <c r="TL197" s="4"/>
      <c r="TM197" s="4"/>
      <c r="TN197" s="4"/>
      <c r="TO197" s="4"/>
      <c r="TP197" s="4"/>
      <c r="TQ197" s="4"/>
      <c r="TR197" s="4"/>
      <c r="TS197" s="4"/>
      <c r="TT197" s="4"/>
      <c r="TU197" s="4"/>
      <c r="TV197" s="4"/>
      <c r="TW197" s="4"/>
      <c r="TX197" s="4"/>
      <c r="TY197" s="4"/>
      <c r="TZ197" s="4"/>
      <c r="UA197" s="4"/>
      <c r="UB197" s="4"/>
      <c r="UC197" s="4"/>
      <c r="UD197" s="4"/>
      <c r="UE197" s="4"/>
      <c r="UF197" s="4"/>
      <c r="UG197" s="4"/>
      <c r="UH197" s="4"/>
      <c r="UI197" s="4"/>
      <c r="UJ197" s="4"/>
      <c r="UK197" s="4"/>
      <c r="UL197" s="4"/>
      <c r="UM197" s="4"/>
      <c r="UN197" s="4"/>
      <c r="UO197" s="4"/>
      <c r="UP197" s="4"/>
      <c r="UQ197" s="4"/>
      <c r="UR197" s="4"/>
      <c r="US197" s="4"/>
      <c r="UT197" s="4"/>
      <c r="UU197" s="4"/>
      <c r="UV197" s="4"/>
      <c r="UW197" s="4"/>
      <c r="UX197" s="4"/>
      <c r="UY197" s="4"/>
      <c r="UZ197" s="4"/>
      <c r="VA197" s="4"/>
      <c r="VB197" s="4"/>
      <c r="VC197" s="4"/>
      <c r="VD197" s="4"/>
      <c r="VE197" s="4"/>
      <c r="VF197" s="4"/>
      <c r="VG197" s="4"/>
      <c r="VH197" s="4"/>
      <c r="VI197" s="4"/>
      <c r="VJ197" s="4"/>
      <c r="VK197" s="4"/>
      <c r="VL197" s="4"/>
      <c r="VM197" s="4"/>
      <c r="VN197" s="4"/>
      <c r="VO197" s="4"/>
      <c r="VP197" s="4"/>
      <c r="VQ197" s="4"/>
      <c r="VR197" s="4"/>
      <c r="VS197" s="4"/>
      <c r="VT197" s="4"/>
      <c r="VU197" s="4"/>
      <c r="VV197" s="4"/>
      <c r="VW197" s="4"/>
      <c r="VX197" s="4"/>
      <c r="VY197" s="4"/>
      <c r="VZ197" s="4"/>
      <c r="WA197" s="4"/>
      <c r="WB197" s="4"/>
      <c r="WC197" s="4"/>
      <c r="WD197" s="4"/>
      <c r="WE197" s="4"/>
      <c r="WF197" s="4"/>
      <c r="WG197" s="4"/>
      <c r="WH197" s="4"/>
      <c r="WI197" s="4"/>
      <c r="WJ197" s="4"/>
      <c r="WK197" s="4"/>
      <c r="WL197" s="4"/>
      <c r="WM197" s="4"/>
      <c r="WN197" s="4"/>
      <c r="WO197" s="4"/>
      <c r="WP197" s="4"/>
      <c r="WQ197" s="4"/>
      <c r="WR197" s="4"/>
      <c r="WS197" s="4"/>
      <c r="WT197" s="4"/>
      <c r="WU197" s="4"/>
      <c r="WV197" s="4"/>
      <c r="WW197" s="4"/>
      <c r="WX197" s="4"/>
      <c r="WY197" s="4"/>
      <c r="WZ197" s="4"/>
      <c r="XA197" s="4"/>
      <c r="XB197" s="4"/>
      <c r="XC197" s="4"/>
      <c r="XD197" s="4"/>
      <c r="XE197" s="4"/>
      <c r="XF197" s="4"/>
      <c r="XG197" s="4"/>
      <c r="XH197" s="4"/>
      <c r="XI197" s="4"/>
      <c r="XJ197" s="4"/>
      <c r="XK197" s="4"/>
      <c r="XL197" s="4"/>
      <c r="XM197" s="4"/>
      <c r="XN197" s="4"/>
      <c r="XO197" s="4"/>
      <c r="XP197" s="4"/>
      <c r="XQ197" s="4"/>
      <c r="XR197" s="4"/>
      <c r="XS197" s="4"/>
      <c r="XT197" s="4"/>
      <c r="XU197" s="4"/>
      <c r="XV197" s="4"/>
      <c r="XW197" s="4"/>
      <c r="XX197" s="4"/>
      <c r="XY197" s="4"/>
      <c r="XZ197" s="4"/>
      <c r="YA197" s="4"/>
      <c r="YB197" s="4"/>
      <c r="YC197" s="4"/>
      <c r="YD197" s="4"/>
      <c r="YE197" s="4"/>
      <c r="YF197" s="4"/>
      <c r="YG197" s="4"/>
      <c r="YH197" s="4"/>
      <c r="YI197" s="4"/>
      <c r="YJ197" s="4"/>
      <c r="YK197" s="4"/>
      <c r="YL197" s="4"/>
      <c r="YM197" s="4"/>
      <c r="YN197" s="4"/>
      <c r="YO197" s="4"/>
      <c r="YP197" s="4"/>
      <c r="YQ197" s="4"/>
      <c r="YR197" s="4"/>
      <c r="YS197" s="4"/>
      <c r="YT197" s="4"/>
      <c r="YU197" s="4"/>
      <c r="YV197" s="4"/>
      <c r="YW197" s="4"/>
      <c r="YX197" s="4"/>
      <c r="YY197" s="4"/>
      <c r="YZ197" s="4"/>
      <c r="ZA197" s="4"/>
      <c r="ZB197" s="4"/>
      <c r="ZC197" s="4"/>
      <c r="ZD197" s="4"/>
      <c r="ZE197" s="4"/>
      <c r="ZF197" s="4"/>
      <c r="ZG197" s="4"/>
      <c r="ZH197" s="4"/>
      <c r="ZI197" s="4"/>
      <c r="ZJ197" s="4"/>
      <c r="ZK197" s="4"/>
      <c r="ZL197" s="4"/>
      <c r="ZM197" s="4"/>
      <c r="ZN197" s="4"/>
      <c r="ZO197" s="4"/>
      <c r="ZP197" s="4"/>
      <c r="ZQ197" s="4"/>
      <c r="ZR197" s="4"/>
      <c r="ZS197" s="4"/>
      <c r="ZT197" s="4"/>
      <c r="ZU197" s="4"/>
      <c r="ZV197" s="4"/>
      <c r="ZW197" s="4"/>
      <c r="ZX197" s="4"/>
      <c r="ZY197" s="4"/>
      <c r="ZZ197" s="4"/>
      <c r="AAA197" s="4"/>
      <c r="AAB197" s="4"/>
      <c r="AAC197" s="4"/>
      <c r="AAD197" s="4"/>
      <c r="AAE197" s="4"/>
      <c r="AAF197" s="4"/>
      <c r="AAG197" s="4"/>
      <c r="AAH197" s="4"/>
      <c r="AAI197" s="4"/>
      <c r="AAJ197" s="4"/>
      <c r="AAK197" s="4"/>
      <c r="AAL197" s="4"/>
      <c r="AAM197" s="4"/>
      <c r="AAN197" s="4"/>
      <c r="AAO197" s="4"/>
      <c r="AAP197" s="4"/>
      <c r="AAQ197" s="4"/>
      <c r="AAR197" s="4"/>
      <c r="AAS197" s="4"/>
      <c r="AAT197" s="4"/>
      <c r="AAU197" s="4"/>
      <c r="AAV197" s="4"/>
      <c r="AAW197" s="4"/>
      <c r="AAX197" s="4"/>
      <c r="AAY197" s="4"/>
      <c r="AAZ197" s="4"/>
      <c r="ABA197" s="4"/>
      <c r="ABB197" s="4"/>
      <c r="ABC197" s="4"/>
      <c r="ABD197" s="4"/>
      <c r="ABE197" s="4"/>
      <c r="ABF197" s="4"/>
      <c r="ABG197" s="4"/>
      <c r="ABH197" s="4"/>
      <c r="ABI197" s="4"/>
      <c r="ABJ197" s="4"/>
      <c r="ABK197" s="4"/>
      <c r="ABL197" s="4"/>
      <c r="ABM197" s="4"/>
      <c r="ABN197" s="4"/>
      <c r="ABO197" s="4"/>
      <c r="ABP197" s="4"/>
      <c r="ABQ197" s="4"/>
      <c r="ABR197" s="4"/>
      <c r="ABS197" s="4"/>
      <c r="ABT197" s="4"/>
      <c r="ABU197" s="4"/>
    </row>
    <row r="198" spans="1:749" s="13" customFormat="1" ht="15" customHeight="1" collapsed="1" x14ac:dyDescent="0.2">
      <c r="A198" s="4"/>
      <c r="B198" s="4"/>
      <c r="C198" s="4"/>
      <c r="D198" s="4"/>
      <c r="E198" s="161"/>
      <c r="F198" s="189"/>
      <c r="G198" s="189"/>
      <c r="H198" s="173"/>
      <c r="I198" s="225"/>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c r="JF198" s="4"/>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c r="KN198" s="4"/>
      <c r="KO198" s="4"/>
      <c r="KP198" s="4"/>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c r="OH198" s="4"/>
      <c r="OI198" s="4"/>
      <c r="OJ198" s="4"/>
      <c r="OK198" s="4"/>
      <c r="OL198" s="4"/>
      <c r="OM198" s="4"/>
      <c r="ON198" s="4"/>
      <c r="OO198" s="4"/>
      <c r="OP198" s="4"/>
      <c r="OQ198" s="4"/>
      <c r="OR198" s="4"/>
      <c r="OS198" s="4"/>
      <c r="OT198" s="4"/>
      <c r="OU198" s="4"/>
      <c r="OV198" s="4"/>
      <c r="OW198" s="4"/>
      <c r="OX198" s="4"/>
      <c r="OY198" s="4"/>
      <c r="OZ198" s="4"/>
      <c r="PA198" s="4"/>
      <c r="PB198" s="4"/>
      <c r="PC198" s="4"/>
      <c r="PD198" s="4"/>
      <c r="PE198" s="4"/>
      <c r="PF198" s="4"/>
      <c r="PG198" s="4"/>
      <c r="PH198" s="4"/>
      <c r="PI198" s="4"/>
      <c r="PJ198" s="4"/>
      <c r="PK198" s="4"/>
      <c r="PL198" s="4"/>
      <c r="PM198" s="4"/>
      <c r="PN198" s="4"/>
      <c r="PO198" s="4"/>
      <c r="PP198" s="4"/>
      <c r="PQ198" s="4"/>
      <c r="PR198" s="4"/>
      <c r="PS198" s="4"/>
      <c r="PT198" s="4"/>
      <c r="PU198" s="4"/>
      <c r="PV198" s="4"/>
      <c r="PW198" s="4"/>
      <c r="PX198" s="4"/>
      <c r="PY198" s="4"/>
      <c r="PZ198" s="4"/>
      <c r="QA198" s="4"/>
      <c r="QB198" s="4"/>
      <c r="QC198" s="4"/>
      <c r="QD198" s="4"/>
      <c r="QE198" s="4"/>
      <c r="QF198" s="4"/>
      <c r="QG198" s="4"/>
      <c r="QH198" s="4"/>
      <c r="QI198" s="4"/>
      <c r="QJ198" s="4"/>
      <c r="QK198" s="4"/>
      <c r="QL198" s="4"/>
      <c r="QM198" s="4"/>
      <c r="QN198" s="4"/>
      <c r="QO198" s="4"/>
      <c r="QP198" s="4"/>
      <c r="QQ198" s="4"/>
      <c r="QR198" s="4"/>
      <c r="QS198" s="4"/>
      <c r="QT198" s="4"/>
      <c r="QU198" s="4"/>
      <c r="QV198" s="4"/>
      <c r="QW198" s="4"/>
      <c r="QX198" s="4"/>
      <c r="QY198" s="4"/>
      <c r="QZ198" s="4"/>
      <c r="RA198" s="4"/>
      <c r="RB198" s="4"/>
      <c r="RC198" s="4"/>
      <c r="RD198" s="4"/>
      <c r="RE198" s="4"/>
      <c r="RF198" s="4"/>
      <c r="RG198" s="4"/>
      <c r="RH198" s="4"/>
      <c r="RI198" s="4"/>
      <c r="RJ198" s="4"/>
      <c r="RK198" s="4"/>
      <c r="RL198" s="4"/>
      <c r="RM198" s="4"/>
      <c r="RN198" s="4"/>
      <c r="RO198" s="4"/>
      <c r="RP198" s="4"/>
      <c r="RQ198" s="4"/>
      <c r="RR198" s="4"/>
      <c r="RS198" s="4"/>
      <c r="RT198" s="4"/>
      <c r="RU198" s="4"/>
      <c r="RV198" s="4"/>
      <c r="RW198" s="4"/>
      <c r="RX198" s="4"/>
      <c r="RY198" s="4"/>
      <c r="RZ198" s="4"/>
      <c r="SA198" s="4"/>
      <c r="SB198" s="4"/>
      <c r="SC198" s="4"/>
      <c r="SD198" s="4"/>
      <c r="SE198" s="4"/>
      <c r="SF198" s="4"/>
      <c r="SG198" s="4"/>
      <c r="SH198" s="4"/>
      <c r="SI198" s="4"/>
      <c r="SJ198" s="4"/>
      <c r="SK198" s="4"/>
      <c r="SL198" s="4"/>
      <c r="SM198" s="4"/>
      <c r="SN198" s="4"/>
      <c r="SO198" s="4"/>
      <c r="SP198" s="4"/>
      <c r="SQ198" s="4"/>
      <c r="SR198" s="4"/>
      <c r="SS198" s="4"/>
      <c r="ST198" s="4"/>
      <c r="SU198" s="4"/>
      <c r="SV198" s="4"/>
      <c r="SW198" s="4"/>
      <c r="SX198" s="4"/>
      <c r="SY198" s="4"/>
      <c r="SZ198" s="4"/>
      <c r="TA198" s="4"/>
      <c r="TB198" s="4"/>
      <c r="TC198" s="4"/>
      <c r="TD198" s="4"/>
      <c r="TE198" s="4"/>
      <c r="TF198" s="4"/>
      <c r="TG198" s="4"/>
      <c r="TH198" s="4"/>
      <c r="TI198" s="4"/>
      <c r="TJ198" s="4"/>
      <c r="TK198" s="4"/>
      <c r="TL198" s="4"/>
      <c r="TM198" s="4"/>
      <c r="TN198" s="4"/>
      <c r="TO198" s="4"/>
      <c r="TP198" s="4"/>
      <c r="TQ198" s="4"/>
      <c r="TR198" s="4"/>
      <c r="TS198" s="4"/>
      <c r="TT198" s="4"/>
      <c r="TU198" s="4"/>
      <c r="TV198" s="4"/>
      <c r="TW198" s="4"/>
      <c r="TX198" s="4"/>
      <c r="TY198" s="4"/>
      <c r="TZ198" s="4"/>
      <c r="UA198" s="4"/>
      <c r="UB198" s="4"/>
      <c r="UC198" s="4"/>
      <c r="UD198" s="4"/>
      <c r="UE198" s="4"/>
      <c r="UF198" s="4"/>
      <c r="UG198" s="4"/>
      <c r="UH198" s="4"/>
      <c r="UI198" s="4"/>
      <c r="UJ198" s="4"/>
      <c r="UK198" s="4"/>
      <c r="UL198" s="4"/>
      <c r="UM198" s="4"/>
      <c r="UN198" s="4"/>
      <c r="UO198" s="4"/>
      <c r="UP198" s="4"/>
      <c r="UQ198" s="4"/>
      <c r="UR198" s="4"/>
      <c r="US198" s="4"/>
      <c r="UT198" s="4"/>
      <c r="UU198" s="4"/>
      <c r="UV198" s="4"/>
      <c r="UW198" s="4"/>
      <c r="UX198" s="4"/>
      <c r="UY198" s="4"/>
      <c r="UZ198" s="4"/>
      <c r="VA198" s="4"/>
      <c r="VB198" s="4"/>
      <c r="VC198" s="4"/>
      <c r="VD198" s="4"/>
      <c r="VE198" s="4"/>
      <c r="VF198" s="4"/>
      <c r="VG198" s="4"/>
      <c r="VH198" s="4"/>
      <c r="VI198" s="4"/>
      <c r="VJ198" s="4"/>
      <c r="VK198" s="4"/>
      <c r="VL198" s="4"/>
      <c r="VM198" s="4"/>
      <c r="VN198" s="4"/>
      <c r="VO198" s="4"/>
      <c r="VP198" s="4"/>
      <c r="VQ198" s="4"/>
      <c r="VR198" s="4"/>
      <c r="VS198" s="4"/>
      <c r="VT198" s="4"/>
      <c r="VU198" s="4"/>
      <c r="VV198" s="4"/>
      <c r="VW198" s="4"/>
      <c r="VX198" s="4"/>
      <c r="VY198" s="4"/>
      <c r="VZ198" s="4"/>
      <c r="WA198" s="4"/>
      <c r="WB198" s="4"/>
      <c r="WC198" s="4"/>
      <c r="WD198" s="4"/>
      <c r="WE198" s="4"/>
      <c r="WF198" s="4"/>
      <c r="WG198" s="4"/>
      <c r="WH198" s="4"/>
      <c r="WI198" s="4"/>
      <c r="WJ198" s="4"/>
      <c r="WK198" s="4"/>
      <c r="WL198" s="4"/>
      <c r="WM198" s="4"/>
      <c r="WN198" s="4"/>
      <c r="WO198" s="4"/>
      <c r="WP198" s="4"/>
      <c r="WQ198" s="4"/>
      <c r="WR198" s="4"/>
      <c r="WS198" s="4"/>
      <c r="WT198" s="4"/>
      <c r="WU198" s="4"/>
      <c r="WV198" s="4"/>
      <c r="WW198" s="4"/>
      <c r="WX198" s="4"/>
      <c r="WY198" s="4"/>
      <c r="WZ198" s="4"/>
      <c r="XA198" s="4"/>
      <c r="XB198" s="4"/>
      <c r="XC198" s="4"/>
      <c r="XD198" s="4"/>
      <c r="XE198" s="4"/>
      <c r="XF198" s="4"/>
      <c r="XG198" s="4"/>
      <c r="XH198" s="4"/>
      <c r="XI198" s="4"/>
      <c r="XJ198" s="4"/>
      <c r="XK198" s="4"/>
      <c r="XL198" s="4"/>
      <c r="XM198" s="4"/>
      <c r="XN198" s="4"/>
      <c r="XO198" s="4"/>
      <c r="XP198" s="4"/>
      <c r="XQ198" s="4"/>
      <c r="XR198" s="4"/>
      <c r="XS198" s="4"/>
      <c r="XT198" s="4"/>
      <c r="XU198" s="4"/>
      <c r="XV198" s="4"/>
      <c r="XW198" s="4"/>
      <c r="XX198" s="4"/>
      <c r="XY198" s="4"/>
      <c r="XZ198" s="4"/>
      <c r="YA198" s="4"/>
      <c r="YB198" s="4"/>
      <c r="YC198" s="4"/>
      <c r="YD198" s="4"/>
      <c r="YE198" s="4"/>
      <c r="YF198" s="4"/>
      <c r="YG198" s="4"/>
      <c r="YH198" s="4"/>
      <c r="YI198" s="4"/>
      <c r="YJ198" s="4"/>
      <c r="YK198" s="4"/>
      <c r="YL198" s="4"/>
      <c r="YM198" s="4"/>
      <c r="YN198" s="4"/>
      <c r="YO198" s="4"/>
      <c r="YP198" s="4"/>
      <c r="YQ198" s="4"/>
      <c r="YR198" s="4"/>
      <c r="YS198" s="4"/>
      <c r="YT198" s="4"/>
      <c r="YU198" s="4"/>
      <c r="YV198" s="4"/>
      <c r="YW198" s="4"/>
      <c r="YX198" s="4"/>
      <c r="YY198" s="4"/>
      <c r="YZ198" s="4"/>
      <c r="ZA198" s="4"/>
      <c r="ZB198" s="4"/>
      <c r="ZC198" s="4"/>
      <c r="ZD198" s="4"/>
      <c r="ZE198" s="4"/>
      <c r="ZF198" s="4"/>
      <c r="ZG198" s="4"/>
      <c r="ZH198" s="4"/>
      <c r="ZI198" s="4"/>
      <c r="ZJ198" s="4"/>
      <c r="ZK198" s="4"/>
      <c r="ZL198" s="4"/>
      <c r="ZM198" s="4"/>
      <c r="ZN198" s="4"/>
      <c r="ZO198" s="4"/>
      <c r="ZP198" s="4"/>
      <c r="ZQ198" s="4"/>
      <c r="ZR198" s="4"/>
      <c r="ZS198" s="4"/>
      <c r="ZT198" s="4"/>
      <c r="ZU198" s="4"/>
      <c r="ZV198" s="4"/>
      <c r="ZW198" s="4"/>
      <c r="ZX198" s="4"/>
      <c r="ZY198" s="4"/>
      <c r="ZZ198" s="4"/>
      <c r="AAA198" s="4"/>
      <c r="AAB198" s="4"/>
      <c r="AAC198" s="4"/>
      <c r="AAD198" s="4"/>
      <c r="AAE198" s="4"/>
      <c r="AAF198" s="4"/>
      <c r="AAG198" s="4"/>
      <c r="AAH198" s="4"/>
      <c r="AAI198" s="4"/>
      <c r="AAJ198" s="4"/>
      <c r="AAK198" s="4"/>
      <c r="AAL198" s="4"/>
      <c r="AAM198" s="4"/>
      <c r="AAN198" s="4"/>
      <c r="AAO198" s="4"/>
      <c r="AAP198" s="4"/>
      <c r="AAQ198" s="4"/>
      <c r="AAR198" s="4"/>
      <c r="AAS198" s="4"/>
      <c r="AAT198" s="4"/>
      <c r="AAU198" s="4"/>
      <c r="AAV198" s="4"/>
      <c r="AAW198" s="4"/>
      <c r="AAX198" s="4"/>
      <c r="AAY198" s="4"/>
      <c r="AAZ198" s="4"/>
      <c r="ABA198" s="4"/>
      <c r="ABB198" s="4"/>
      <c r="ABC198" s="4"/>
      <c r="ABD198" s="4"/>
      <c r="ABE198" s="4"/>
      <c r="ABF198" s="4"/>
      <c r="ABG198" s="4"/>
      <c r="ABH198" s="4"/>
      <c r="ABI198" s="4"/>
      <c r="ABJ198" s="4"/>
      <c r="ABK198" s="4"/>
      <c r="ABL198" s="4"/>
      <c r="ABM198" s="4"/>
      <c r="ABN198" s="4"/>
      <c r="ABO198" s="4"/>
      <c r="ABP198" s="4"/>
      <c r="ABQ198" s="4"/>
      <c r="ABR198" s="4"/>
      <c r="ABS198" s="4"/>
      <c r="ABT198" s="4"/>
      <c r="ABU198" s="4"/>
    </row>
    <row r="199" spans="1:749" s="13" customFormat="1" ht="15" customHeight="1" collapsed="1" x14ac:dyDescent="0.2">
      <c r="A199" s="19" t="s">
        <v>485</v>
      </c>
      <c r="B199" s="19" t="s">
        <v>1103</v>
      </c>
      <c r="C199" s="4"/>
      <c r="D199" s="4"/>
      <c r="E199" s="161"/>
      <c r="F199" s="189"/>
      <c r="G199" s="189"/>
      <c r="H199" s="173"/>
      <c r="I199" s="225"/>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c r="GK199" s="4"/>
      <c r="GL199" s="4"/>
      <c r="GM199" s="4"/>
      <c r="GN199" s="4"/>
      <c r="GO199" s="4"/>
      <c r="GP199" s="4"/>
      <c r="GQ199" s="4"/>
      <c r="GR199" s="4"/>
      <c r="GS199" s="4"/>
      <c r="GT199" s="4"/>
      <c r="GU199" s="4"/>
      <c r="GV199" s="4"/>
      <c r="GW199" s="4"/>
      <c r="GX199" s="4"/>
      <c r="GY199" s="4"/>
      <c r="GZ199" s="4"/>
      <c r="HA199" s="4"/>
      <c r="HB199" s="4"/>
      <c r="HC199" s="4"/>
      <c r="HD199" s="4"/>
      <c r="HE199" s="4"/>
      <c r="HF199" s="4"/>
      <c r="HG199" s="4"/>
      <c r="HH199" s="4"/>
      <c r="HI199" s="4"/>
      <c r="HJ199" s="4"/>
      <c r="HK199" s="4"/>
      <c r="HL199" s="4"/>
      <c r="HM199" s="4"/>
      <c r="HN199" s="4"/>
      <c r="HO199" s="4"/>
      <c r="HP199" s="4"/>
      <c r="HQ199" s="4"/>
      <c r="HR199" s="4"/>
      <c r="HS199" s="4"/>
      <c r="HT199" s="4"/>
      <c r="HU199" s="4"/>
      <c r="HV199" s="4"/>
      <c r="HW199" s="4"/>
      <c r="HX199" s="4"/>
      <c r="HY199" s="4"/>
      <c r="HZ199" s="4"/>
      <c r="IA199" s="4"/>
      <c r="IB199" s="4"/>
      <c r="IC199" s="4"/>
      <c r="ID199" s="4"/>
      <c r="IE199" s="4"/>
      <c r="IF199" s="4"/>
      <c r="IG199" s="4"/>
      <c r="IH199" s="4"/>
      <c r="II199" s="4"/>
      <c r="IJ199" s="4"/>
      <c r="IK199" s="4"/>
      <c r="IL199" s="4"/>
      <c r="IM199" s="4"/>
      <c r="IN199" s="4"/>
      <c r="IO199" s="4"/>
      <c r="IP199" s="4"/>
      <c r="IQ199" s="4"/>
      <c r="IR199" s="4"/>
      <c r="IS199" s="4"/>
      <c r="IT199" s="4"/>
      <c r="IU199" s="4"/>
      <c r="IV199" s="4"/>
      <c r="IW199" s="4"/>
      <c r="IX199" s="4"/>
      <c r="IY199" s="4"/>
      <c r="IZ199" s="4"/>
      <c r="JA199" s="4"/>
      <c r="JB199" s="4"/>
      <c r="JC199" s="4"/>
      <c r="JD199" s="4"/>
      <c r="JE199" s="4"/>
      <c r="JF199" s="4"/>
      <c r="JG199" s="4"/>
      <c r="JH199" s="4"/>
      <c r="JI199" s="4"/>
      <c r="JJ199" s="4"/>
      <c r="JK199" s="4"/>
      <c r="JL199" s="4"/>
      <c r="JM199" s="4"/>
      <c r="JN199" s="4"/>
      <c r="JO199" s="4"/>
      <c r="JP199" s="4"/>
      <c r="JQ199" s="4"/>
      <c r="JR199" s="4"/>
      <c r="JS199" s="4"/>
      <c r="JT199" s="4"/>
      <c r="JU199" s="4"/>
      <c r="JV199" s="4"/>
      <c r="JW199" s="4"/>
      <c r="JX199" s="4"/>
      <c r="JY199" s="4"/>
      <c r="JZ199" s="4"/>
      <c r="KA199" s="4"/>
      <c r="KB199" s="4"/>
      <c r="KC199" s="4"/>
      <c r="KD199" s="4"/>
      <c r="KE199" s="4"/>
      <c r="KF199" s="4"/>
      <c r="KG199" s="4"/>
      <c r="KH199" s="4"/>
      <c r="KI199" s="4"/>
      <c r="KJ199" s="4"/>
      <c r="KK199" s="4"/>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c r="LT199" s="4"/>
      <c r="LU199" s="4"/>
      <c r="LV199" s="4"/>
      <c r="LW199" s="4"/>
      <c r="LX199" s="4"/>
      <c r="LY199" s="4"/>
      <c r="LZ199" s="4"/>
      <c r="MA199" s="4"/>
      <c r="MB199" s="4"/>
      <c r="MC199" s="4"/>
      <c r="MD199" s="4"/>
      <c r="ME199" s="4"/>
      <c r="MF199" s="4"/>
      <c r="MG199" s="4"/>
      <c r="MH199" s="4"/>
      <c r="MI199" s="4"/>
      <c r="MJ199" s="4"/>
      <c r="MK199" s="4"/>
      <c r="ML199" s="4"/>
      <c r="MM199" s="4"/>
      <c r="MN199" s="4"/>
      <c r="MO199" s="4"/>
      <c r="MP199" s="4"/>
      <c r="MQ199" s="4"/>
      <c r="MR199" s="4"/>
      <c r="MS199" s="4"/>
      <c r="MT199" s="4"/>
      <c r="MU199" s="4"/>
      <c r="MV199" s="4"/>
      <c r="MW199" s="4"/>
      <c r="MX199" s="4"/>
      <c r="MY199" s="4"/>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c r="OH199" s="4"/>
      <c r="OI199" s="4"/>
      <c r="OJ199" s="4"/>
      <c r="OK199" s="4"/>
      <c r="OL199" s="4"/>
      <c r="OM199" s="4"/>
      <c r="ON199" s="4"/>
      <c r="OO199" s="4"/>
      <c r="OP199" s="4"/>
      <c r="OQ199" s="4"/>
      <c r="OR199" s="4"/>
      <c r="OS199" s="4"/>
      <c r="OT199" s="4"/>
      <c r="OU199" s="4"/>
      <c r="OV199" s="4"/>
      <c r="OW199" s="4"/>
      <c r="OX199" s="4"/>
      <c r="OY199" s="4"/>
      <c r="OZ199" s="4"/>
      <c r="PA199" s="4"/>
      <c r="PB199" s="4"/>
      <c r="PC199" s="4"/>
      <c r="PD199" s="4"/>
      <c r="PE199" s="4"/>
      <c r="PF199" s="4"/>
      <c r="PG199" s="4"/>
      <c r="PH199" s="4"/>
      <c r="PI199" s="4"/>
      <c r="PJ199" s="4"/>
      <c r="PK199" s="4"/>
      <c r="PL199" s="4"/>
      <c r="PM199" s="4"/>
      <c r="PN199" s="4"/>
      <c r="PO199" s="4"/>
      <c r="PP199" s="4"/>
      <c r="PQ199" s="4"/>
      <c r="PR199" s="4"/>
      <c r="PS199" s="4"/>
      <c r="PT199" s="4"/>
      <c r="PU199" s="4"/>
      <c r="PV199" s="4"/>
      <c r="PW199" s="4"/>
      <c r="PX199" s="4"/>
      <c r="PY199" s="4"/>
      <c r="PZ199" s="4"/>
      <c r="QA199" s="4"/>
      <c r="QB199" s="4"/>
      <c r="QC199" s="4"/>
      <c r="QD199" s="4"/>
      <c r="QE199" s="4"/>
      <c r="QF199" s="4"/>
      <c r="QG199" s="4"/>
      <c r="QH199" s="4"/>
      <c r="QI199" s="4"/>
      <c r="QJ199" s="4"/>
      <c r="QK199" s="4"/>
      <c r="QL199" s="4"/>
      <c r="QM199" s="4"/>
      <c r="QN199" s="4"/>
      <c r="QO199" s="4"/>
      <c r="QP199" s="4"/>
      <c r="QQ199" s="4"/>
      <c r="QR199" s="4"/>
      <c r="QS199" s="4"/>
      <c r="QT199" s="4"/>
      <c r="QU199" s="4"/>
      <c r="QV199" s="4"/>
      <c r="QW199" s="4"/>
      <c r="QX199" s="4"/>
      <c r="QY199" s="4"/>
      <c r="QZ199" s="4"/>
      <c r="RA199" s="4"/>
      <c r="RB199" s="4"/>
      <c r="RC199" s="4"/>
      <c r="RD199" s="4"/>
      <c r="RE199" s="4"/>
      <c r="RF199" s="4"/>
      <c r="RG199" s="4"/>
      <c r="RH199" s="4"/>
      <c r="RI199" s="4"/>
      <c r="RJ199" s="4"/>
      <c r="RK199" s="4"/>
      <c r="RL199" s="4"/>
      <c r="RM199" s="4"/>
      <c r="RN199" s="4"/>
      <c r="RO199" s="4"/>
      <c r="RP199" s="4"/>
      <c r="RQ199" s="4"/>
      <c r="RR199" s="4"/>
      <c r="RS199" s="4"/>
      <c r="RT199" s="4"/>
      <c r="RU199" s="4"/>
      <c r="RV199" s="4"/>
      <c r="RW199" s="4"/>
      <c r="RX199" s="4"/>
      <c r="RY199" s="4"/>
      <c r="RZ199" s="4"/>
      <c r="SA199" s="4"/>
      <c r="SB199" s="4"/>
      <c r="SC199" s="4"/>
      <c r="SD199" s="4"/>
      <c r="SE199" s="4"/>
      <c r="SF199" s="4"/>
      <c r="SG199" s="4"/>
      <c r="SH199" s="4"/>
      <c r="SI199" s="4"/>
      <c r="SJ199" s="4"/>
      <c r="SK199" s="4"/>
      <c r="SL199" s="4"/>
      <c r="SM199" s="4"/>
      <c r="SN199" s="4"/>
      <c r="SO199" s="4"/>
      <c r="SP199" s="4"/>
      <c r="SQ199" s="4"/>
      <c r="SR199" s="4"/>
      <c r="SS199" s="4"/>
      <c r="ST199" s="4"/>
      <c r="SU199" s="4"/>
      <c r="SV199" s="4"/>
      <c r="SW199" s="4"/>
      <c r="SX199" s="4"/>
      <c r="SY199" s="4"/>
      <c r="SZ199" s="4"/>
      <c r="TA199" s="4"/>
      <c r="TB199" s="4"/>
      <c r="TC199" s="4"/>
      <c r="TD199" s="4"/>
      <c r="TE199" s="4"/>
      <c r="TF199" s="4"/>
      <c r="TG199" s="4"/>
      <c r="TH199" s="4"/>
      <c r="TI199" s="4"/>
      <c r="TJ199" s="4"/>
      <c r="TK199" s="4"/>
      <c r="TL199" s="4"/>
      <c r="TM199" s="4"/>
      <c r="TN199" s="4"/>
      <c r="TO199" s="4"/>
      <c r="TP199" s="4"/>
      <c r="TQ199" s="4"/>
      <c r="TR199" s="4"/>
      <c r="TS199" s="4"/>
      <c r="TT199" s="4"/>
      <c r="TU199" s="4"/>
      <c r="TV199" s="4"/>
      <c r="TW199" s="4"/>
      <c r="TX199" s="4"/>
      <c r="TY199" s="4"/>
      <c r="TZ199" s="4"/>
      <c r="UA199" s="4"/>
      <c r="UB199" s="4"/>
      <c r="UC199" s="4"/>
      <c r="UD199" s="4"/>
      <c r="UE199" s="4"/>
      <c r="UF199" s="4"/>
      <c r="UG199" s="4"/>
      <c r="UH199" s="4"/>
      <c r="UI199" s="4"/>
      <c r="UJ199" s="4"/>
      <c r="UK199" s="4"/>
      <c r="UL199" s="4"/>
      <c r="UM199" s="4"/>
      <c r="UN199" s="4"/>
      <c r="UO199" s="4"/>
      <c r="UP199" s="4"/>
      <c r="UQ199" s="4"/>
      <c r="UR199" s="4"/>
      <c r="US199" s="4"/>
      <c r="UT199" s="4"/>
      <c r="UU199" s="4"/>
      <c r="UV199" s="4"/>
      <c r="UW199" s="4"/>
      <c r="UX199" s="4"/>
      <c r="UY199" s="4"/>
      <c r="UZ199" s="4"/>
      <c r="VA199" s="4"/>
      <c r="VB199" s="4"/>
      <c r="VC199" s="4"/>
      <c r="VD199" s="4"/>
      <c r="VE199" s="4"/>
      <c r="VF199" s="4"/>
      <c r="VG199" s="4"/>
      <c r="VH199" s="4"/>
      <c r="VI199" s="4"/>
      <c r="VJ199" s="4"/>
      <c r="VK199" s="4"/>
      <c r="VL199" s="4"/>
      <c r="VM199" s="4"/>
      <c r="VN199" s="4"/>
      <c r="VO199" s="4"/>
      <c r="VP199" s="4"/>
      <c r="VQ199" s="4"/>
      <c r="VR199" s="4"/>
      <c r="VS199" s="4"/>
      <c r="VT199" s="4"/>
      <c r="VU199" s="4"/>
      <c r="VV199" s="4"/>
      <c r="VW199" s="4"/>
      <c r="VX199" s="4"/>
      <c r="VY199" s="4"/>
      <c r="VZ199" s="4"/>
      <c r="WA199" s="4"/>
      <c r="WB199" s="4"/>
      <c r="WC199" s="4"/>
      <c r="WD199" s="4"/>
      <c r="WE199" s="4"/>
      <c r="WF199" s="4"/>
      <c r="WG199" s="4"/>
      <c r="WH199" s="4"/>
      <c r="WI199" s="4"/>
      <c r="WJ199" s="4"/>
      <c r="WK199" s="4"/>
      <c r="WL199" s="4"/>
      <c r="WM199" s="4"/>
      <c r="WN199" s="4"/>
      <c r="WO199" s="4"/>
      <c r="WP199" s="4"/>
      <c r="WQ199" s="4"/>
      <c r="WR199" s="4"/>
      <c r="WS199" s="4"/>
      <c r="WT199" s="4"/>
      <c r="WU199" s="4"/>
      <c r="WV199" s="4"/>
      <c r="WW199" s="4"/>
      <c r="WX199" s="4"/>
      <c r="WY199" s="4"/>
      <c r="WZ199" s="4"/>
      <c r="XA199" s="4"/>
      <c r="XB199" s="4"/>
      <c r="XC199" s="4"/>
      <c r="XD199" s="4"/>
      <c r="XE199" s="4"/>
      <c r="XF199" s="4"/>
      <c r="XG199" s="4"/>
      <c r="XH199" s="4"/>
      <c r="XI199" s="4"/>
      <c r="XJ199" s="4"/>
      <c r="XK199" s="4"/>
      <c r="XL199" s="4"/>
      <c r="XM199" s="4"/>
      <c r="XN199" s="4"/>
      <c r="XO199" s="4"/>
      <c r="XP199" s="4"/>
      <c r="XQ199" s="4"/>
      <c r="XR199" s="4"/>
      <c r="XS199" s="4"/>
      <c r="XT199" s="4"/>
      <c r="XU199" s="4"/>
      <c r="XV199" s="4"/>
      <c r="XW199" s="4"/>
      <c r="XX199" s="4"/>
      <c r="XY199" s="4"/>
      <c r="XZ199" s="4"/>
      <c r="YA199" s="4"/>
      <c r="YB199" s="4"/>
      <c r="YC199" s="4"/>
      <c r="YD199" s="4"/>
      <c r="YE199" s="4"/>
      <c r="YF199" s="4"/>
      <c r="YG199" s="4"/>
      <c r="YH199" s="4"/>
      <c r="YI199" s="4"/>
      <c r="YJ199" s="4"/>
      <c r="YK199" s="4"/>
      <c r="YL199" s="4"/>
      <c r="YM199" s="4"/>
      <c r="YN199" s="4"/>
      <c r="YO199" s="4"/>
      <c r="YP199" s="4"/>
      <c r="YQ199" s="4"/>
      <c r="YR199" s="4"/>
      <c r="YS199" s="4"/>
      <c r="YT199" s="4"/>
      <c r="YU199" s="4"/>
      <c r="YV199" s="4"/>
      <c r="YW199" s="4"/>
      <c r="YX199" s="4"/>
      <c r="YY199" s="4"/>
      <c r="YZ199" s="4"/>
      <c r="ZA199" s="4"/>
      <c r="ZB199" s="4"/>
      <c r="ZC199" s="4"/>
      <c r="ZD199" s="4"/>
      <c r="ZE199" s="4"/>
      <c r="ZF199" s="4"/>
      <c r="ZG199" s="4"/>
      <c r="ZH199" s="4"/>
      <c r="ZI199" s="4"/>
      <c r="ZJ199" s="4"/>
      <c r="ZK199" s="4"/>
      <c r="ZL199" s="4"/>
      <c r="ZM199" s="4"/>
      <c r="ZN199" s="4"/>
      <c r="ZO199" s="4"/>
      <c r="ZP199" s="4"/>
      <c r="ZQ199" s="4"/>
      <c r="ZR199" s="4"/>
      <c r="ZS199" s="4"/>
      <c r="ZT199" s="4"/>
      <c r="ZU199" s="4"/>
      <c r="ZV199" s="4"/>
      <c r="ZW199" s="4"/>
      <c r="ZX199" s="4"/>
      <c r="ZY199" s="4"/>
      <c r="ZZ199" s="4"/>
      <c r="AAA199" s="4"/>
      <c r="AAB199" s="4"/>
      <c r="AAC199" s="4"/>
      <c r="AAD199" s="4"/>
      <c r="AAE199" s="4"/>
      <c r="AAF199" s="4"/>
      <c r="AAG199" s="4"/>
      <c r="AAH199" s="4"/>
      <c r="AAI199" s="4"/>
      <c r="AAJ199" s="4"/>
      <c r="AAK199" s="4"/>
      <c r="AAL199" s="4"/>
      <c r="AAM199" s="4"/>
      <c r="AAN199" s="4"/>
      <c r="AAO199" s="4"/>
      <c r="AAP199" s="4"/>
      <c r="AAQ199" s="4"/>
      <c r="AAR199" s="4"/>
      <c r="AAS199" s="4"/>
      <c r="AAT199" s="4"/>
      <c r="AAU199" s="4"/>
      <c r="AAV199" s="4"/>
      <c r="AAW199" s="4"/>
      <c r="AAX199" s="4"/>
      <c r="AAY199" s="4"/>
      <c r="AAZ199" s="4"/>
      <c r="ABA199" s="4"/>
      <c r="ABB199" s="4"/>
      <c r="ABC199" s="4"/>
      <c r="ABD199" s="4"/>
      <c r="ABE199" s="4"/>
      <c r="ABF199" s="4"/>
      <c r="ABG199" s="4"/>
      <c r="ABH199" s="4"/>
      <c r="ABI199" s="4"/>
      <c r="ABJ199" s="4"/>
      <c r="ABK199" s="4"/>
      <c r="ABL199" s="4"/>
      <c r="ABM199" s="4"/>
      <c r="ABN199" s="4"/>
      <c r="ABO199" s="4"/>
      <c r="ABP199" s="4"/>
      <c r="ABQ199" s="4"/>
      <c r="ABR199" s="4"/>
      <c r="ABS199" s="4"/>
      <c r="ABT199" s="4"/>
      <c r="ABU199" s="4"/>
    </row>
    <row r="200" spans="1:749" s="13" customFormat="1" ht="15" customHeight="1" x14ac:dyDescent="0.2">
      <c r="A200" s="27" t="s">
        <v>485</v>
      </c>
      <c r="B200" s="413"/>
      <c r="C200" s="396" t="s">
        <v>485</v>
      </c>
      <c r="D200" s="21" t="s">
        <v>432</v>
      </c>
      <c r="E200" s="377"/>
      <c r="F200" s="194" t="s">
        <v>524</v>
      </c>
      <c r="G200" s="493"/>
      <c r="H200" s="162">
        <f>G200*E200</f>
        <v>0</v>
      </c>
      <c r="I200" s="97"/>
      <c r="J200" s="312"/>
      <c r="K200" s="312"/>
      <c r="L200" s="313"/>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c r="GK200" s="4"/>
      <c r="GL200" s="4"/>
      <c r="GM200" s="4"/>
      <c r="GN200" s="4"/>
      <c r="GO200" s="4"/>
      <c r="GP200" s="4"/>
      <c r="GQ200" s="4"/>
      <c r="GR200" s="4"/>
      <c r="GS200" s="4"/>
      <c r="GT200" s="4"/>
      <c r="GU200" s="4"/>
      <c r="GV200" s="4"/>
      <c r="GW200" s="4"/>
      <c r="GX200" s="4"/>
      <c r="GY200" s="4"/>
      <c r="GZ200" s="4"/>
      <c r="HA200" s="4"/>
      <c r="HB200" s="4"/>
      <c r="HC200" s="4"/>
      <c r="HD200" s="4"/>
      <c r="HE200" s="4"/>
      <c r="HF200" s="4"/>
      <c r="HG200" s="4"/>
      <c r="HH200" s="4"/>
      <c r="HI200" s="4"/>
      <c r="HJ200" s="4"/>
      <c r="HK200" s="4"/>
      <c r="HL200" s="4"/>
      <c r="HM200" s="4"/>
      <c r="HN200" s="4"/>
      <c r="HO200" s="4"/>
      <c r="HP200" s="4"/>
      <c r="HQ200" s="4"/>
      <c r="HR200" s="4"/>
      <c r="HS200" s="4"/>
      <c r="HT200" s="4"/>
      <c r="HU200" s="4"/>
      <c r="HV200" s="4"/>
      <c r="HW200" s="4"/>
      <c r="HX200" s="4"/>
      <c r="HY200" s="4"/>
      <c r="HZ200" s="4"/>
      <c r="IA200" s="4"/>
      <c r="IB200" s="4"/>
      <c r="IC200" s="4"/>
      <c r="ID200" s="4"/>
      <c r="IE200" s="4"/>
      <c r="IF200" s="4"/>
      <c r="IG200" s="4"/>
      <c r="IH200" s="4"/>
      <c r="II200" s="4"/>
      <c r="IJ200" s="4"/>
      <c r="IK200" s="4"/>
      <c r="IL200" s="4"/>
      <c r="IM200" s="4"/>
      <c r="IN200" s="4"/>
      <c r="IO200" s="4"/>
      <c r="IP200" s="4"/>
      <c r="IQ200" s="4"/>
      <c r="IR200" s="4"/>
      <c r="IS200" s="4"/>
      <c r="IT200" s="4"/>
      <c r="IU200" s="4"/>
      <c r="IV200" s="4"/>
      <c r="IW200" s="4"/>
      <c r="IX200" s="4"/>
      <c r="IY200" s="4"/>
      <c r="IZ200" s="4"/>
      <c r="JA200" s="4"/>
      <c r="JB200" s="4"/>
      <c r="JC200" s="4"/>
      <c r="JD200" s="4"/>
      <c r="JE200" s="4"/>
      <c r="JF200" s="4"/>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c r="KN200" s="4"/>
      <c r="KO200" s="4"/>
      <c r="KP200" s="4"/>
      <c r="KQ200" s="4"/>
      <c r="KR200" s="4"/>
      <c r="KS200" s="4"/>
      <c r="KT200" s="4"/>
      <c r="KU200" s="4"/>
      <c r="KV200" s="4"/>
      <c r="KW200" s="4"/>
      <c r="KX200" s="4"/>
      <c r="KY200" s="4"/>
      <c r="KZ200" s="4"/>
      <c r="LA200" s="4"/>
      <c r="LB200" s="4"/>
      <c r="LC200" s="4"/>
      <c r="LD200" s="4"/>
      <c r="LE200" s="4"/>
      <c r="LF200" s="4"/>
      <c r="LG200" s="4"/>
      <c r="LH200" s="4"/>
      <c r="LI200" s="4"/>
      <c r="LJ200" s="4"/>
      <c r="LK200" s="4"/>
      <c r="LL200" s="4"/>
      <c r="LM200" s="4"/>
      <c r="LN200" s="4"/>
      <c r="LO200" s="4"/>
      <c r="LP200" s="4"/>
      <c r="LQ200" s="4"/>
      <c r="LR200" s="4"/>
      <c r="LS200" s="4"/>
      <c r="LT200" s="4"/>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c r="NB200" s="4"/>
      <c r="NC200" s="4"/>
      <c r="ND200" s="4"/>
      <c r="NE200" s="4"/>
      <c r="NF200" s="4"/>
      <c r="NG200" s="4"/>
      <c r="NH200" s="4"/>
      <c r="NI200" s="4"/>
      <c r="NJ200" s="4"/>
      <c r="NK200" s="4"/>
      <c r="NL200" s="4"/>
      <c r="NM200" s="4"/>
      <c r="NN200" s="4"/>
      <c r="NO200" s="4"/>
      <c r="NP200" s="4"/>
      <c r="NQ200" s="4"/>
      <c r="NR200" s="4"/>
      <c r="NS200" s="4"/>
      <c r="NT200" s="4"/>
      <c r="NU200" s="4"/>
      <c r="NV200" s="4"/>
      <c r="NW200" s="4"/>
      <c r="NX200" s="4"/>
      <c r="NY200" s="4"/>
      <c r="NZ200" s="4"/>
      <c r="OA200" s="4"/>
      <c r="OB200" s="4"/>
      <c r="OC200" s="4"/>
      <c r="OD200" s="4"/>
      <c r="OE200" s="4"/>
      <c r="OF200" s="4"/>
      <c r="OG200" s="4"/>
      <c r="OH200" s="4"/>
      <c r="OI200" s="4"/>
      <c r="OJ200" s="4"/>
      <c r="OK200" s="4"/>
      <c r="OL200" s="4"/>
      <c r="OM200" s="4"/>
      <c r="ON200" s="4"/>
      <c r="OO200" s="4"/>
      <c r="OP200" s="4"/>
      <c r="OQ200" s="4"/>
      <c r="OR200" s="4"/>
      <c r="OS200" s="4"/>
      <c r="OT200" s="4"/>
      <c r="OU200" s="4"/>
      <c r="OV200" s="4"/>
      <c r="OW200" s="4"/>
      <c r="OX200" s="4"/>
      <c r="OY200" s="4"/>
      <c r="OZ200" s="4"/>
      <c r="PA200" s="4"/>
      <c r="PB200" s="4"/>
      <c r="PC200" s="4"/>
      <c r="PD200" s="4"/>
      <c r="PE200" s="4"/>
      <c r="PF200" s="4"/>
      <c r="PG200" s="4"/>
      <c r="PH200" s="4"/>
      <c r="PI200" s="4"/>
      <c r="PJ200" s="4"/>
      <c r="PK200" s="4"/>
      <c r="PL200" s="4"/>
      <c r="PM200" s="4"/>
      <c r="PN200" s="4"/>
      <c r="PO200" s="4"/>
      <c r="PP200" s="4"/>
      <c r="PQ200" s="4"/>
      <c r="PR200" s="4"/>
      <c r="PS200" s="4"/>
      <c r="PT200" s="4"/>
      <c r="PU200" s="4"/>
      <c r="PV200" s="4"/>
      <c r="PW200" s="4"/>
      <c r="PX200" s="4"/>
      <c r="PY200" s="4"/>
      <c r="PZ200" s="4"/>
      <c r="QA200" s="4"/>
      <c r="QB200" s="4"/>
      <c r="QC200" s="4"/>
      <c r="QD200" s="4"/>
      <c r="QE200" s="4"/>
      <c r="QF200" s="4"/>
      <c r="QG200" s="4"/>
      <c r="QH200" s="4"/>
      <c r="QI200" s="4"/>
      <c r="QJ200" s="4"/>
      <c r="QK200" s="4"/>
      <c r="QL200" s="4"/>
      <c r="QM200" s="4"/>
      <c r="QN200" s="4"/>
      <c r="QO200" s="4"/>
      <c r="QP200" s="4"/>
      <c r="QQ200" s="4"/>
      <c r="QR200" s="4"/>
      <c r="QS200" s="4"/>
      <c r="QT200" s="4"/>
      <c r="QU200" s="4"/>
      <c r="QV200" s="4"/>
      <c r="QW200" s="4"/>
      <c r="QX200" s="4"/>
      <c r="QY200" s="4"/>
      <c r="QZ200" s="4"/>
      <c r="RA200" s="4"/>
      <c r="RB200" s="4"/>
      <c r="RC200" s="4"/>
      <c r="RD200" s="4"/>
      <c r="RE200" s="4"/>
      <c r="RF200" s="4"/>
      <c r="RG200" s="4"/>
      <c r="RH200" s="4"/>
      <c r="RI200" s="4"/>
      <c r="RJ200" s="4"/>
      <c r="RK200" s="4"/>
      <c r="RL200" s="4"/>
      <c r="RM200" s="4"/>
      <c r="RN200" s="4"/>
      <c r="RO200" s="4"/>
      <c r="RP200" s="4"/>
      <c r="RQ200" s="4"/>
      <c r="RR200" s="4"/>
      <c r="RS200" s="4"/>
      <c r="RT200" s="4"/>
      <c r="RU200" s="4"/>
      <c r="RV200" s="4"/>
      <c r="RW200" s="4"/>
      <c r="RX200" s="4"/>
      <c r="RY200" s="4"/>
      <c r="RZ200" s="4"/>
      <c r="SA200" s="4"/>
      <c r="SB200" s="4"/>
      <c r="SC200" s="4"/>
      <c r="SD200" s="4"/>
      <c r="SE200" s="4"/>
      <c r="SF200" s="4"/>
      <c r="SG200" s="4"/>
      <c r="SH200" s="4"/>
      <c r="SI200" s="4"/>
      <c r="SJ200" s="4"/>
      <c r="SK200" s="4"/>
      <c r="SL200" s="4"/>
      <c r="SM200" s="4"/>
      <c r="SN200" s="4"/>
      <c r="SO200" s="4"/>
      <c r="SP200" s="4"/>
      <c r="SQ200" s="4"/>
      <c r="SR200" s="4"/>
      <c r="SS200" s="4"/>
      <c r="ST200" s="4"/>
      <c r="SU200" s="4"/>
      <c r="SV200" s="4"/>
      <c r="SW200" s="4"/>
      <c r="SX200" s="4"/>
      <c r="SY200" s="4"/>
      <c r="SZ200" s="4"/>
      <c r="TA200" s="4"/>
      <c r="TB200" s="4"/>
      <c r="TC200" s="4"/>
      <c r="TD200" s="4"/>
      <c r="TE200" s="4"/>
      <c r="TF200" s="4"/>
      <c r="TG200" s="4"/>
      <c r="TH200" s="4"/>
      <c r="TI200" s="4"/>
      <c r="TJ200" s="4"/>
      <c r="TK200" s="4"/>
      <c r="TL200" s="4"/>
      <c r="TM200" s="4"/>
      <c r="TN200" s="4"/>
      <c r="TO200" s="4"/>
      <c r="TP200" s="4"/>
      <c r="TQ200" s="4"/>
      <c r="TR200" s="4"/>
      <c r="TS200" s="4"/>
      <c r="TT200" s="4"/>
      <c r="TU200" s="4"/>
      <c r="TV200" s="4"/>
      <c r="TW200" s="4"/>
      <c r="TX200" s="4"/>
      <c r="TY200" s="4"/>
      <c r="TZ200" s="4"/>
      <c r="UA200" s="4"/>
      <c r="UB200" s="4"/>
      <c r="UC200" s="4"/>
      <c r="UD200" s="4"/>
      <c r="UE200" s="4"/>
      <c r="UF200" s="4"/>
      <c r="UG200" s="4"/>
      <c r="UH200" s="4"/>
      <c r="UI200" s="4"/>
      <c r="UJ200" s="4"/>
      <c r="UK200" s="4"/>
      <c r="UL200" s="4"/>
      <c r="UM200" s="4"/>
      <c r="UN200" s="4"/>
      <c r="UO200" s="4"/>
      <c r="UP200" s="4"/>
      <c r="UQ200" s="4"/>
      <c r="UR200" s="4"/>
      <c r="US200" s="4"/>
      <c r="UT200" s="4"/>
      <c r="UU200" s="4"/>
      <c r="UV200" s="4"/>
      <c r="UW200" s="4"/>
      <c r="UX200" s="4"/>
      <c r="UY200" s="4"/>
      <c r="UZ200" s="4"/>
      <c r="VA200" s="4"/>
      <c r="VB200" s="4"/>
      <c r="VC200" s="4"/>
      <c r="VD200" s="4"/>
      <c r="VE200" s="4"/>
      <c r="VF200" s="4"/>
      <c r="VG200" s="4"/>
      <c r="VH200" s="4"/>
      <c r="VI200" s="4"/>
      <c r="VJ200" s="4"/>
      <c r="VK200" s="4"/>
      <c r="VL200" s="4"/>
      <c r="VM200" s="4"/>
      <c r="VN200" s="4"/>
      <c r="VO200" s="4"/>
      <c r="VP200" s="4"/>
      <c r="VQ200" s="4"/>
      <c r="VR200" s="4"/>
      <c r="VS200" s="4"/>
      <c r="VT200" s="4"/>
      <c r="VU200" s="4"/>
      <c r="VV200" s="4"/>
      <c r="VW200" s="4"/>
      <c r="VX200" s="4"/>
      <c r="VY200" s="4"/>
      <c r="VZ200" s="4"/>
      <c r="WA200" s="4"/>
      <c r="WB200" s="4"/>
      <c r="WC200" s="4"/>
      <c r="WD200" s="4"/>
      <c r="WE200" s="4"/>
      <c r="WF200" s="4"/>
      <c r="WG200" s="4"/>
      <c r="WH200" s="4"/>
      <c r="WI200" s="4"/>
      <c r="WJ200" s="4"/>
      <c r="WK200" s="4"/>
      <c r="WL200" s="4"/>
      <c r="WM200" s="4"/>
      <c r="WN200" s="4"/>
      <c r="WO200" s="4"/>
      <c r="WP200" s="4"/>
      <c r="WQ200" s="4"/>
      <c r="WR200" s="4"/>
      <c r="WS200" s="4"/>
      <c r="WT200" s="4"/>
      <c r="WU200" s="4"/>
      <c r="WV200" s="4"/>
      <c r="WW200" s="4"/>
      <c r="WX200" s="4"/>
      <c r="WY200" s="4"/>
      <c r="WZ200" s="4"/>
      <c r="XA200" s="4"/>
      <c r="XB200" s="4"/>
      <c r="XC200" s="4"/>
      <c r="XD200" s="4"/>
      <c r="XE200" s="4"/>
      <c r="XF200" s="4"/>
      <c r="XG200" s="4"/>
      <c r="XH200" s="4"/>
      <c r="XI200" s="4"/>
      <c r="XJ200" s="4"/>
      <c r="XK200" s="4"/>
      <c r="XL200" s="4"/>
      <c r="XM200" s="4"/>
      <c r="XN200" s="4"/>
      <c r="XO200" s="4"/>
      <c r="XP200" s="4"/>
      <c r="XQ200" s="4"/>
      <c r="XR200" s="4"/>
      <c r="XS200" s="4"/>
      <c r="XT200" s="4"/>
      <c r="XU200" s="4"/>
      <c r="XV200" s="4"/>
      <c r="XW200" s="4"/>
      <c r="XX200" s="4"/>
      <c r="XY200" s="4"/>
      <c r="XZ200" s="4"/>
      <c r="YA200" s="4"/>
      <c r="YB200" s="4"/>
      <c r="YC200" s="4"/>
      <c r="YD200" s="4"/>
      <c r="YE200" s="4"/>
      <c r="YF200" s="4"/>
      <c r="YG200" s="4"/>
      <c r="YH200" s="4"/>
      <c r="YI200" s="4"/>
      <c r="YJ200" s="4"/>
      <c r="YK200" s="4"/>
      <c r="YL200" s="4"/>
      <c r="YM200" s="4"/>
      <c r="YN200" s="4"/>
      <c r="YO200" s="4"/>
      <c r="YP200" s="4"/>
      <c r="YQ200" s="4"/>
      <c r="YR200" s="4"/>
      <c r="YS200" s="4"/>
      <c r="YT200" s="4"/>
      <c r="YU200" s="4"/>
      <c r="YV200" s="4"/>
      <c r="YW200" s="4"/>
      <c r="YX200" s="4"/>
      <c r="YY200" s="4"/>
      <c r="YZ200" s="4"/>
      <c r="ZA200" s="4"/>
      <c r="ZB200" s="4"/>
      <c r="ZC200" s="4"/>
      <c r="ZD200" s="4"/>
      <c r="ZE200" s="4"/>
      <c r="ZF200" s="4"/>
      <c r="ZG200" s="4"/>
      <c r="ZH200" s="4"/>
      <c r="ZI200" s="4"/>
      <c r="ZJ200" s="4"/>
      <c r="ZK200" s="4"/>
      <c r="ZL200" s="4"/>
      <c r="ZM200" s="4"/>
      <c r="ZN200" s="4"/>
      <c r="ZO200" s="4"/>
      <c r="ZP200" s="4"/>
      <c r="ZQ200" s="4"/>
      <c r="ZR200" s="4"/>
      <c r="ZS200" s="4"/>
      <c r="ZT200" s="4"/>
      <c r="ZU200" s="4"/>
      <c r="ZV200" s="4"/>
      <c r="ZW200" s="4"/>
      <c r="ZX200" s="4"/>
      <c r="ZY200" s="4"/>
      <c r="ZZ200" s="4"/>
      <c r="AAA200" s="4"/>
      <c r="AAB200" s="4"/>
      <c r="AAC200" s="4"/>
      <c r="AAD200" s="4"/>
      <c r="AAE200" s="4"/>
      <c r="AAF200" s="4"/>
      <c r="AAG200" s="4"/>
      <c r="AAH200" s="4"/>
      <c r="AAI200" s="4"/>
      <c r="AAJ200" s="4"/>
      <c r="AAK200" s="4"/>
      <c r="AAL200" s="4"/>
      <c r="AAM200" s="4"/>
      <c r="AAN200" s="4"/>
      <c r="AAO200" s="4"/>
      <c r="AAP200" s="4"/>
      <c r="AAQ200" s="4"/>
      <c r="AAR200" s="4"/>
      <c r="AAS200" s="4"/>
      <c r="AAT200" s="4"/>
      <c r="AAU200" s="4"/>
      <c r="AAV200" s="4"/>
      <c r="AAW200" s="4"/>
      <c r="AAX200" s="4"/>
      <c r="AAY200" s="4"/>
      <c r="AAZ200" s="4"/>
      <c r="ABA200" s="4"/>
      <c r="ABB200" s="4"/>
      <c r="ABC200" s="4"/>
      <c r="ABD200" s="4"/>
      <c r="ABE200" s="4"/>
      <c r="ABF200" s="4"/>
      <c r="ABG200" s="4"/>
      <c r="ABH200" s="4"/>
      <c r="ABI200" s="4"/>
      <c r="ABJ200" s="4"/>
      <c r="ABK200" s="4"/>
      <c r="ABL200" s="4"/>
      <c r="ABM200" s="4"/>
      <c r="ABN200" s="4"/>
      <c r="ABO200" s="4"/>
      <c r="ABP200" s="4"/>
      <c r="ABQ200" s="4"/>
      <c r="ABR200" s="4"/>
      <c r="ABS200" s="4"/>
      <c r="ABT200" s="4"/>
      <c r="ABU200" s="4"/>
    </row>
    <row r="201" spans="1:749" s="13" customFormat="1" ht="15" customHeight="1" x14ac:dyDescent="0.2">
      <c r="A201" s="27" t="s">
        <v>485</v>
      </c>
      <c r="B201" s="413"/>
      <c r="C201" s="396" t="s">
        <v>485</v>
      </c>
      <c r="D201" s="21" t="s">
        <v>432</v>
      </c>
      <c r="E201" s="377"/>
      <c r="F201" s="194" t="s">
        <v>524</v>
      </c>
      <c r="G201" s="493"/>
      <c r="H201" s="162">
        <f t="shared" ref="H201:H204" si="4">G201*E201</f>
        <v>0</v>
      </c>
      <c r="I201" s="97"/>
      <c r="J201" s="312"/>
      <c r="K201" s="312"/>
      <c r="L201" s="313"/>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c r="GK201" s="4"/>
      <c r="GL201" s="4"/>
      <c r="GM201" s="4"/>
      <c r="GN201" s="4"/>
      <c r="GO201" s="4"/>
      <c r="GP201" s="4"/>
      <c r="GQ201" s="4"/>
      <c r="GR201" s="4"/>
      <c r="GS201" s="4"/>
      <c r="GT201" s="4"/>
      <c r="GU201" s="4"/>
      <c r="GV201" s="4"/>
      <c r="GW201" s="4"/>
      <c r="GX201" s="4"/>
      <c r="GY201" s="4"/>
      <c r="GZ201" s="4"/>
      <c r="HA201" s="4"/>
      <c r="HB201" s="4"/>
      <c r="HC201" s="4"/>
      <c r="HD201" s="4"/>
      <c r="HE201" s="4"/>
      <c r="HF201" s="4"/>
      <c r="HG201" s="4"/>
      <c r="HH201" s="4"/>
      <c r="HI201" s="4"/>
      <c r="HJ201" s="4"/>
      <c r="HK201" s="4"/>
      <c r="HL201" s="4"/>
      <c r="HM201" s="4"/>
      <c r="HN201" s="4"/>
      <c r="HO201" s="4"/>
      <c r="HP201" s="4"/>
      <c r="HQ201" s="4"/>
      <c r="HR201" s="4"/>
      <c r="HS201" s="4"/>
      <c r="HT201" s="4"/>
      <c r="HU201" s="4"/>
      <c r="HV201" s="4"/>
      <c r="HW201" s="4"/>
      <c r="HX201" s="4"/>
      <c r="HY201" s="4"/>
      <c r="HZ201" s="4"/>
      <c r="IA201" s="4"/>
      <c r="IB201" s="4"/>
      <c r="IC201" s="4"/>
      <c r="ID201" s="4"/>
      <c r="IE201" s="4"/>
      <c r="IF201" s="4"/>
      <c r="IG201" s="4"/>
      <c r="IH201" s="4"/>
      <c r="II201" s="4"/>
      <c r="IJ201" s="4"/>
      <c r="IK201" s="4"/>
      <c r="IL201" s="4"/>
      <c r="IM201" s="4"/>
      <c r="IN201" s="4"/>
      <c r="IO201" s="4"/>
      <c r="IP201" s="4"/>
      <c r="IQ201" s="4"/>
      <c r="IR201" s="4"/>
      <c r="IS201" s="4"/>
      <c r="IT201" s="4"/>
      <c r="IU201" s="4"/>
      <c r="IV201" s="4"/>
      <c r="IW201" s="4"/>
      <c r="IX201" s="4"/>
      <c r="IY201" s="4"/>
      <c r="IZ201" s="4"/>
      <c r="JA201" s="4"/>
      <c r="JB201" s="4"/>
      <c r="JC201" s="4"/>
      <c r="JD201" s="4"/>
      <c r="JE201" s="4"/>
      <c r="JF201" s="4"/>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c r="KN201" s="4"/>
      <c r="KO201" s="4"/>
      <c r="KP201" s="4"/>
      <c r="KQ201" s="4"/>
      <c r="KR201" s="4"/>
      <c r="KS201" s="4"/>
      <c r="KT201" s="4"/>
      <c r="KU201" s="4"/>
      <c r="KV201" s="4"/>
      <c r="KW201" s="4"/>
      <c r="KX201" s="4"/>
      <c r="KY201" s="4"/>
      <c r="KZ201" s="4"/>
      <c r="LA201" s="4"/>
      <c r="LB201" s="4"/>
      <c r="LC201" s="4"/>
      <c r="LD201" s="4"/>
      <c r="LE201" s="4"/>
      <c r="LF201" s="4"/>
      <c r="LG201" s="4"/>
      <c r="LH201" s="4"/>
      <c r="LI201" s="4"/>
      <c r="LJ201" s="4"/>
      <c r="LK201" s="4"/>
      <c r="LL201" s="4"/>
      <c r="LM201" s="4"/>
      <c r="LN201" s="4"/>
      <c r="LO201" s="4"/>
      <c r="LP201" s="4"/>
      <c r="LQ201" s="4"/>
      <c r="LR201" s="4"/>
      <c r="LS201" s="4"/>
      <c r="LT201" s="4"/>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c r="NB201" s="4"/>
      <c r="NC201" s="4"/>
      <c r="ND201" s="4"/>
      <c r="NE201" s="4"/>
      <c r="NF201" s="4"/>
      <c r="NG201" s="4"/>
      <c r="NH201" s="4"/>
      <c r="NI201" s="4"/>
      <c r="NJ201" s="4"/>
      <c r="NK201" s="4"/>
      <c r="NL201" s="4"/>
      <c r="NM201" s="4"/>
      <c r="NN201" s="4"/>
      <c r="NO201" s="4"/>
      <c r="NP201" s="4"/>
      <c r="NQ201" s="4"/>
      <c r="NR201" s="4"/>
      <c r="NS201" s="4"/>
      <c r="NT201" s="4"/>
      <c r="NU201" s="4"/>
      <c r="NV201" s="4"/>
      <c r="NW201" s="4"/>
      <c r="NX201" s="4"/>
      <c r="NY201" s="4"/>
      <c r="NZ201" s="4"/>
      <c r="OA201" s="4"/>
      <c r="OB201" s="4"/>
      <c r="OC201" s="4"/>
      <c r="OD201" s="4"/>
      <c r="OE201" s="4"/>
      <c r="OF201" s="4"/>
      <c r="OG201" s="4"/>
      <c r="OH201" s="4"/>
      <c r="OI201" s="4"/>
      <c r="OJ201" s="4"/>
      <c r="OK201" s="4"/>
      <c r="OL201" s="4"/>
      <c r="OM201" s="4"/>
      <c r="ON201" s="4"/>
      <c r="OO201" s="4"/>
      <c r="OP201" s="4"/>
      <c r="OQ201" s="4"/>
      <c r="OR201" s="4"/>
      <c r="OS201" s="4"/>
      <c r="OT201" s="4"/>
      <c r="OU201" s="4"/>
      <c r="OV201" s="4"/>
      <c r="OW201" s="4"/>
      <c r="OX201" s="4"/>
      <c r="OY201" s="4"/>
      <c r="OZ201" s="4"/>
      <c r="PA201" s="4"/>
      <c r="PB201" s="4"/>
      <c r="PC201" s="4"/>
      <c r="PD201" s="4"/>
      <c r="PE201" s="4"/>
      <c r="PF201" s="4"/>
      <c r="PG201" s="4"/>
      <c r="PH201" s="4"/>
      <c r="PI201" s="4"/>
      <c r="PJ201" s="4"/>
      <c r="PK201" s="4"/>
      <c r="PL201" s="4"/>
      <c r="PM201" s="4"/>
      <c r="PN201" s="4"/>
      <c r="PO201" s="4"/>
      <c r="PP201" s="4"/>
      <c r="PQ201" s="4"/>
      <c r="PR201" s="4"/>
      <c r="PS201" s="4"/>
      <c r="PT201" s="4"/>
      <c r="PU201" s="4"/>
      <c r="PV201" s="4"/>
      <c r="PW201" s="4"/>
      <c r="PX201" s="4"/>
      <c r="PY201" s="4"/>
      <c r="PZ201" s="4"/>
      <c r="QA201" s="4"/>
      <c r="QB201" s="4"/>
      <c r="QC201" s="4"/>
      <c r="QD201" s="4"/>
      <c r="QE201" s="4"/>
      <c r="QF201" s="4"/>
      <c r="QG201" s="4"/>
      <c r="QH201" s="4"/>
      <c r="QI201" s="4"/>
      <c r="QJ201" s="4"/>
      <c r="QK201" s="4"/>
      <c r="QL201" s="4"/>
      <c r="QM201" s="4"/>
      <c r="QN201" s="4"/>
      <c r="QO201" s="4"/>
      <c r="QP201" s="4"/>
      <c r="QQ201" s="4"/>
      <c r="QR201" s="4"/>
      <c r="QS201" s="4"/>
      <c r="QT201" s="4"/>
      <c r="QU201" s="4"/>
      <c r="QV201" s="4"/>
      <c r="QW201" s="4"/>
      <c r="QX201" s="4"/>
      <c r="QY201" s="4"/>
      <c r="QZ201" s="4"/>
      <c r="RA201" s="4"/>
      <c r="RB201" s="4"/>
      <c r="RC201" s="4"/>
      <c r="RD201" s="4"/>
      <c r="RE201" s="4"/>
      <c r="RF201" s="4"/>
      <c r="RG201" s="4"/>
      <c r="RH201" s="4"/>
      <c r="RI201" s="4"/>
      <c r="RJ201" s="4"/>
      <c r="RK201" s="4"/>
      <c r="RL201" s="4"/>
      <c r="RM201" s="4"/>
      <c r="RN201" s="4"/>
      <c r="RO201" s="4"/>
      <c r="RP201" s="4"/>
      <c r="RQ201" s="4"/>
      <c r="RR201" s="4"/>
      <c r="RS201" s="4"/>
      <c r="RT201" s="4"/>
      <c r="RU201" s="4"/>
      <c r="RV201" s="4"/>
      <c r="RW201" s="4"/>
      <c r="RX201" s="4"/>
      <c r="RY201" s="4"/>
      <c r="RZ201" s="4"/>
      <c r="SA201" s="4"/>
      <c r="SB201" s="4"/>
      <c r="SC201" s="4"/>
      <c r="SD201" s="4"/>
      <c r="SE201" s="4"/>
      <c r="SF201" s="4"/>
      <c r="SG201" s="4"/>
      <c r="SH201" s="4"/>
      <c r="SI201" s="4"/>
      <c r="SJ201" s="4"/>
      <c r="SK201" s="4"/>
      <c r="SL201" s="4"/>
      <c r="SM201" s="4"/>
      <c r="SN201" s="4"/>
      <c r="SO201" s="4"/>
      <c r="SP201" s="4"/>
      <c r="SQ201" s="4"/>
      <c r="SR201" s="4"/>
      <c r="SS201" s="4"/>
      <c r="ST201" s="4"/>
      <c r="SU201" s="4"/>
      <c r="SV201" s="4"/>
      <c r="SW201" s="4"/>
      <c r="SX201" s="4"/>
      <c r="SY201" s="4"/>
      <c r="SZ201" s="4"/>
      <c r="TA201" s="4"/>
      <c r="TB201" s="4"/>
      <c r="TC201" s="4"/>
      <c r="TD201" s="4"/>
      <c r="TE201" s="4"/>
      <c r="TF201" s="4"/>
      <c r="TG201" s="4"/>
      <c r="TH201" s="4"/>
      <c r="TI201" s="4"/>
      <c r="TJ201" s="4"/>
      <c r="TK201" s="4"/>
      <c r="TL201" s="4"/>
      <c r="TM201" s="4"/>
      <c r="TN201" s="4"/>
      <c r="TO201" s="4"/>
      <c r="TP201" s="4"/>
      <c r="TQ201" s="4"/>
      <c r="TR201" s="4"/>
      <c r="TS201" s="4"/>
      <c r="TT201" s="4"/>
      <c r="TU201" s="4"/>
      <c r="TV201" s="4"/>
      <c r="TW201" s="4"/>
      <c r="TX201" s="4"/>
      <c r="TY201" s="4"/>
      <c r="TZ201" s="4"/>
      <c r="UA201" s="4"/>
      <c r="UB201" s="4"/>
      <c r="UC201" s="4"/>
      <c r="UD201" s="4"/>
      <c r="UE201" s="4"/>
      <c r="UF201" s="4"/>
      <c r="UG201" s="4"/>
      <c r="UH201" s="4"/>
      <c r="UI201" s="4"/>
      <c r="UJ201" s="4"/>
      <c r="UK201" s="4"/>
      <c r="UL201" s="4"/>
      <c r="UM201" s="4"/>
      <c r="UN201" s="4"/>
      <c r="UO201" s="4"/>
      <c r="UP201" s="4"/>
      <c r="UQ201" s="4"/>
      <c r="UR201" s="4"/>
      <c r="US201" s="4"/>
      <c r="UT201" s="4"/>
      <c r="UU201" s="4"/>
      <c r="UV201" s="4"/>
      <c r="UW201" s="4"/>
      <c r="UX201" s="4"/>
      <c r="UY201" s="4"/>
      <c r="UZ201" s="4"/>
      <c r="VA201" s="4"/>
      <c r="VB201" s="4"/>
      <c r="VC201" s="4"/>
      <c r="VD201" s="4"/>
      <c r="VE201" s="4"/>
      <c r="VF201" s="4"/>
      <c r="VG201" s="4"/>
      <c r="VH201" s="4"/>
      <c r="VI201" s="4"/>
      <c r="VJ201" s="4"/>
      <c r="VK201" s="4"/>
      <c r="VL201" s="4"/>
      <c r="VM201" s="4"/>
      <c r="VN201" s="4"/>
      <c r="VO201" s="4"/>
      <c r="VP201" s="4"/>
      <c r="VQ201" s="4"/>
      <c r="VR201" s="4"/>
      <c r="VS201" s="4"/>
      <c r="VT201" s="4"/>
      <c r="VU201" s="4"/>
      <c r="VV201" s="4"/>
      <c r="VW201" s="4"/>
      <c r="VX201" s="4"/>
      <c r="VY201" s="4"/>
      <c r="VZ201" s="4"/>
      <c r="WA201" s="4"/>
      <c r="WB201" s="4"/>
      <c r="WC201" s="4"/>
      <c r="WD201" s="4"/>
      <c r="WE201" s="4"/>
      <c r="WF201" s="4"/>
      <c r="WG201" s="4"/>
      <c r="WH201" s="4"/>
      <c r="WI201" s="4"/>
      <c r="WJ201" s="4"/>
      <c r="WK201" s="4"/>
      <c r="WL201" s="4"/>
      <c r="WM201" s="4"/>
      <c r="WN201" s="4"/>
      <c r="WO201" s="4"/>
      <c r="WP201" s="4"/>
      <c r="WQ201" s="4"/>
      <c r="WR201" s="4"/>
      <c r="WS201" s="4"/>
      <c r="WT201" s="4"/>
      <c r="WU201" s="4"/>
      <c r="WV201" s="4"/>
      <c r="WW201" s="4"/>
      <c r="WX201" s="4"/>
      <c r="WY201" s="4"/>
      <c r="WZ201" s="4"/>
      <c r="XA201" s="4"/>
      <c r="XB201" s="4"/>
      <c r="XC201" s="4"/>
      <c r="XD201" s="4"/>
      <c r="XE201" s="4"/>
      <c r="XF201" s="4"/>
      <c r="XG201" s="4"/>
      <c r="XH201" s="4"/>
      <c r="XI201" s="4"/>
      <c r="XJ201" s="4"/>
      <c r="XK201" s="4"/>
      <c r="XL201" s="4"/>
      <c r="XM201" s="4"/>
      <c r="XN201" s="4"/>
      <c r="XO201" s="4"/>
      <c r="XP201" s="4"/>
      <c r="XQ201" s="4"/>
      <c r="XR201" s="4"/>
      <c r="XS201" s="4"/>
      <c r="XT201" s="4"/>
      <c r="XU201" s="4"/>
      <c r="XV201" s="4"/>
      <c r="XW201" s="4"/>
      <c r="XX201" s="4"/>
      <c r="XY201" s="4"/>
      <c r="XZ201" s="4"/>
      <c r="YA201" s="4"/>
      <c r="YB201" s="4"/>
      <c r="YC201" s="4"/>
      <c r="YD201" s="4"/>
      <c r="YE201" s="4"/>
      <c r="YF201" s="4"/>
      <c r="YG201" s="4"/>
      <c r="YH201" s="4"/>
      <c r="YI201" s="4"/>
      <c r="YJ201" s="4"/>
      <c r="YK201" s="4"/>
      <c r="YL201" s="4"/>
      <c r="YM201" s="4"/>
      <c r="YN201" s="4"/>
      <c r="YO201" s="4"/>
      <c r="YP201" s="4"/>
      <c r="YQ201" s="4"/>
      <c r="YR201" s="4"/>
      <c r="YS201" s="4"/>
      <c r="YT201" s="4"/>
      <c r="YU201" s="4"/>
      <c r="YV201" s="4"/>
      <c r="YW201" s="4"/>
      <c r="YX201" s="4"/>
      <c r="YY201" s="4"/>
      <c r="YZ201" s="4"/>
      <c r="ZA201" s="4"/>
      <c r="ZB201" s="4"/>
      <c r="ZC201" s="4"/>
      <c r="ZD201" s="4"/>
      <c r="ZE201" s="4"/>
      <c r="ZF201" s="4"/>
      <c r="ZG201" s="4"/>
      <c r="ZH201" s="4"/>
      <c r="ZI201" s="4"/>
      <c r="ZJ201" s="4"/>
      <c r="ZK201" s="4"/>
      <c r="ZL201" s="4"/>
      <c r="ZM201" s="4"/>
      <c r="ZN201" s="4"/>
      <c r="ZO201" s="4"/>
      <c r="ZP201" s="4"/>
      <c r="ZQ201" s="4"/>
      <c r="ZR201" s="4"/>
      <c r="ZS201" s="4"/>
      <c r="ZT201" s="4"/>
      <c r="ZU201" s="4"/>
      <c r="ZV201" s="4"/>
      <c r="ZW201" s="4"/>
      <c r="ZX201" s="4"/>
      <c r="ZY201" s="4"/>
      <c r="ZZ201" s="4"/>
      <c r="AAA201" s="4"/>
      <c r="AAB201" s="4"/>
      <c r="AAC201" s="4"/>
      <c r="AAD201" s="4"/>
      <c r="AAE201" s="4"/>
      <c r="AAF201" s="4"/>
      <c r="AAG201" s="4"/>
      <c r="AAH201" s="4"/>
      <c r="AAI201" s="4"/>
      <c r="AAJ201" s="4"/>
      <c r="AAK201" s="4"/>
      <c r="AAL201" s="4"/>
      <c r="AAM201" s="4"/>
      <c r="AAN201" s="4"/>
      <c r="AAO201" s="4"/>
      <c r="AAP201" s="4"/>
      <c r="AAQ201" s="4"/>
      <c r="AAR201" s="4"/>
      <c r="AAS201" s="4"/>
      <c r="AAT201" s="4"/>
      <c r="AAU201" s="4"/>
      <c r="AAV201" s="4"/>
      <c r="AAW201" s="4"/>
      <c r="AAX201" s="4"/>
      <c r="AAY201" s="4"/>
      <c r="AAZ201" s="4"/>
      <c r="ABA201" s="4"/>
      <c r="ABB201" s="4"/>
      <c r="ABC201" s="4"/>
      <c r="ABD201" s="4"/>
      <c r="ABE201" s="4"/>
      <c r="ABF201" s="4"/>
      <c r="ABG201" s="4"/>
      <c r="ABH201" s="4"/>
      <c r="ABI201" s="4"/>
      <c r="ABJ201" s="4"/>
      <c r="ABK201" s="4"/>
      <c r="ABL201" s="4"/>
      <c r="ABM201" s="4"/>
      <c r="ABN201" s="4"/>
      <c r="ABO201" s="4"/>
      <c r="ABP201" s="4"/>
      <c r="ABQ201" s="4"/>
      <c r="ABR201" s="4"/>
      <c r="ABS201" s="4"/>
      <c r="ABT201" s="4"/>
      <c r="ABU201" s="4"/>
    </row>
    <row r="202" spans="1:749" s="13" customFormat="1" ht="15" customHeight="1" x14ac:dyDescent="0.2">
      <c r="A202" s="27" t="s">
        <v>485</v>
      </c>
      <c r="B202" s="413"/>
      <c r="C202" s="396" t="s">
        <v>485</v>
      </c>
      <c r="D202" s="21" t="s">
        <v>432</v>
      </c>
      <c r="E202" s="377"/>
      <c r="F202" s="194" t="s">
        <v>524</v>
      </c>
      <c r="G202" s="493"/>
      <c r="H202" s="162">
        <f t="shared" si="4"/>
        <v>0</v>
      </c>
      <c r="I202" s="97"/>
      <c r="J202" s="312"/>
      <c r="K202" s="312"/>
      <c r="L202" s="313"/>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c r="GK202" s="4"/>
      <c r="GL202" s="4"/>
      <c r="GM202" s="4"/>
      <c r="GN202" s="4"/>
      <c r="GO202" s="4"/>
      <c r="GP202" s="4"/>
      <c r="GQ202" s="4"/>
      <c r="GR202" s="4"/>
      <c r="GS202" s="4"/>
      <c r="GT202" s="4"/>
      <c r="GU202" s="4"/>
      <c r="GV202" s="4"/>
      <c r="GW202" s="4"/>
      <c r="GX202" s="4"/>
      <c r="GY202" s="4"/>
      <c r="GZ202" s="4"/>
      <c r="HA202" s="4"/>
      <c r="HB202" s="4"/>
      <c r="HC202" s="4"/>
      <c r="HD202" s="4"/>
      <c r="HE202" s="4"/>
      <c r="HF202" s="4"/>
      <c r="HG202" s="4"/>
      <c r="HH202" s="4"/>
      <c r="HI202" s="4"/>
      <c r="HJ202" s="4"/>
      <c r="HK202" s="4"/>
      <c r="HL202" s="4"/>
      <c r="HM202" s="4"/>
      <c r="HN202" s="4"/>
      <c r="HO202" s="4"/>
      <c r="HP202" s="4"/>
      <c r="HQ202" s="4"/>
      <c r="HR202" s="4"/>
      <c r="HS202" s="4"/>
      <c r="HT202" s="4"/>
      <c r="HU202" s="4"/>
      <c r="HV202" s="4"/>
      <c r="HW202" s="4"/>
      <c r="HX202" s="4"/>
      <c r="HY202" s="4"/>
      <c r="HZ202" s="4"/>
      <c r="IA202" s="4"/>
      <c r="IB202" s="4"/>
      <c r="IC202" s="4"/>
      <c r="ID202" s="4"/>
      <c r="IE202" s="4"/>
      <c r="IF202" s="4"/>
      <c r="IG202" s="4"/>
      <c r="IH202" s="4"/>
      <c r="II202" s="4"/>
      <c r="IJ202" s="4"/>
      <c r="IK202" s="4"/>
      <c r="IL202" s="4"/>
      <c r="IM202" s="4"/>
      <c r="IN202" s="4"/>
      <c r="IO202" s="4"/>
      <c r="IP202" s="4"/>
      <c r="IQ202" s="4"/>
      <c r="IR202" s="4"/>
      <c r="IS202" s="4"/>
      <c r="IT202" s="4"/>
      <c r="IU202" s="4"/>
      <c r="IV202" s="4"/>
      <c r="IW202" s="4"/>
      <c r="IX202" s="4"/>
      <c r="IY202" s="4"/>
      <c r="IZ202" s="4"/>
      <c r="JA202" s="4"/>
      <c r="JB202" s="4"/>
      <c r="JC202" s="4"/>
      <c r="JD202" s="4"/>
      <c r="JE202" s="4"/>
      <c r="JF202" s="4"/>
      <c r="JG202" s="4"/>
      <c r="JH202" s="4"/>
      <c r="JI202" s="4"/>
      <c r="JJ202" s="4"/>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c r="LT202" s="4"/>
      <c r="LU202" s="4"/>
      <c r="LV202" s="4"/>
      <c r="LW202" s="4"/>
      <c r="LX202" s="4"/>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c r="OH202" s="4"/>
      <c r="OI202" s="4"/>
      <c r="OJ202" s="4"/>
      <c r="OK202" s="4"/>
      <c r="OL202" s="4"/>
      <c r="OM202" s="4"/>
      <c r="ON202" s="4"/>
      <c r="OO202" s="4"/>
      <c r="OP202" s="4"/>
      <c r="OQ202" s="4"/>
      <c r="OR202" s="4"/>
      <c r="OS202" s="4"/>
      <c r="OT202" s="4"/>
      <c r="OU202" s="4"/>
      <c r="OV202" s="4"/>
      <c r="OW202" s="4"/>
      <c r="OX202" s="4"/>
      <c r="OY202" s="4"/>
      <c r="OZ202" s="4"/>
      <c r="PA202" s="4"/>
      <c r="PB202" s="4"/>
      <c r="PC202" s="4"/>
      <c r="PD202" s="4"/>
      <c r="PE202" s="4"/>
      <c r="PF202" s="4"/>
      <c r="PG202" s="4"/>
      <c r="PH202" s="4"/>
      <c r="PI202" s="4"/>
      <c r="PJ202" s="4"/>
      <c r="PK202" s="4"/>
      <c r="PL202" s="4"/>
      <c r="PM202" s="4"/>
      <c r="PN202" s="4"/>
      <c r="PO202" s="4"/>
      <c r="PP202" s="4"/>
      <c r="PQ202" s="4"/>
      <c r="PR202" s="4"/>
      <c r="PS202" s="4"/>
      <c r="PT202" s="4"/>
      <c r="PU202" s="4"/>
      <c r="PV202" s="4"/>
      <c r="PW202" s="4"/>
      <c r="PX202" s="4"/>
      <c r="PY202" s="4"/>
      <c r="PZ202" s="4"/>
      <c r="QA202" s="4"/>
      <c r="QB202" s="4"/>
      <c r="QC202" s="4"/>
      <c r="QD202" s="4"/>
      <c r="QE202" s="4"/>
      <c r="QF202" s="4"/>
      <c r="QG202" s="4"/>
      <c r="QH202" s="4"/>
      <c r="QI202" s="4"/>
      <c r="QJ202" s="4"/>
      <c r="QK202" s="4"/>
      <c r="QL202" s="4"/>
      <c r="QM202" s="4"/>
      <c r="QN202" s="4"/>
      <c r="QO202" s="4"/>
      <c r="QP202" s="4"/>
      <c r="QQ202" s="4"/>
      <c r="QR202" s="4"/>
      <c r="QS202" s="4"/>
      <c r="QT202" s="4"/>
      <c r="QU202" s="4"/>
      <c r="QV202" s="4"/>
      <c r="QW202" s="4"/>
      <c r="QX202" s="4"/>
      <c r="QY202" s="4"/>
      <c r="QZ202" s="4"/>
      <c r="RA202" s="4"/>
      <c r="RB202" s="4"/>
      <c r="RC202" s="4"/>
      <c r="RD202" s="4"/>
      <c r="RE202" s="4"/>
      <c r="RF202" s="4"/>
      <c r="RG202" s="4"/>
      <c r="RH202" s="4"/>
      <c r="RI202" s="4"/>
      <c r="RJ202" s="4"/>
      <c r="RK202" s="4"/>
      <c r="RL202" s="4"/>
      <c r="RM202" s="4"/>
      <c r="RN202" s="4"/>
      <c r="RO202" s="4"/>
      <c r="RP202" s="4"/>
      <c r="RQ202" s="4"/>
      <c r="RR202" s="4"/>
      <c r="RS202" s="4"/>
      <c r="RT202" s="4"/>
      <c r="RU202" s="4"/>
      <c r="RV202" s="4"/>
      <c r="RW202" s="4"/>
      <c r="RX202" s="4"/>
      <c r="RY202" s="4"/>
      <c r="RZ202" s="4"/>
      <c r="SA202" s="4"/>
      <c r="SB202" s="4"/>
      <c r="SC202" s="4"/>
      <c r="SD202" s="4"/>
      <c r="SE202" s="4"/>
      <c r="SF202" s="4"/>
      <c r="SG202" s="4"/>
      <c r="SH202" s="4"/>
      <c r="SI202" s="4"/>
      <c r="SJ202" s="4"/>
      <c r="SK202" s="4"/>
      <c r="SL202" s="4"/>
      <c r="SM202" s="4"/>
      <c r="SN202" s="4"/>
      <c r="SO202" s="4"/>
      <c r="SP202" s="4"/>
      <c r="SQ202" s="4"/>
      <c r="SR202" s="4"/>
      <c r="SS202" s="4"/>
      <c r="ST202" s="4"/>
      <c r="SU202" s="4"/>
      <c r="SV202" s="4"/>
      <c r="SW202" s="4"/>
      <c r="SX202" s="4"/>
      <c r="SY202" s="4"/>
      <c r="SZ202" s="4"/>
      <c r="TA202" s="4"/>
      <c r="TB202" s="4"/>
      <c r="TC202" s="4"/>
      <c r="TD202" s="4"/>
      <c r="TE202" s="4"/>
      <c r="TF202" s="4"/>
      <c r="TG202" s="4"/>
      <c r="TH202" s="4"/>
      <c r="TI202" s="4"/>
      <c r="TJ202" s="4"/>
      <c r="TK202" s="4"/>
      <c r="TL202" s="4"/>
      <c r="TM202" s="4"/>
      <c r="TN202" s="4"/>
      <c r="TO202" s="4"/>
      <c r="TP202" s="4"/>
      <c r="TQ202" s="4"/>
      <c r="TR202" s="4"/>
      <c r="TS202" s="4"/>
      <c r="TT202" s="4"/>
      <c r="TU202" s="4"/>
      <c r="TV202" s="4"/>
      <c r="TW202" s="4"/>
      <c r="TX202" s="4"/>
      <c r="TY202" s="4"/>
      <c r="TZ202" s="4"/>
      <c r="UA202" s="4"/>
      <c r="UB202" s="4"/>
      <c r="UC202" s="4"/>
      <c r="UD202" s="4"/>
      <c r="UE202" s="4"/>
      <c r="UF202" s="4"/>
      <c r="UG202" s="4"/>
      <c r="UH202" s="4"/>
      <c r="UI202" s="4"/>
      <c r="UJ202" s="4"/>
      <c r="UK202" s="4"/>
      <c r="UL202" s="4"/>
      <c r="UM202" s="4"/>
      <c r="UN202" s="4"/>
      <c r="UO202" s="4"/>
      <c r="UP202" s="4"/>
      <c r="UQ202" s="4"/>
      <c r="UR202" s="4"/>
      <c r="US202" s="4"/>
      <c r="UT202" s="4"/>
      <c r="UU202" s="4"/>
      <c r="UV202" s="4"/>
      <c r="UW202" s="4"/>
      <c r="UX202" s="4"/>
      <c r="UY202" s="4"/>
      <c r="UZ202" s="4"/>
      <c r="VA202" s="4"/>
      <c r="VB202" s="4"/>
      <c r="VC202" s="4"/>
      <c r="VD202" s="4"/>
      <c r="VE202" s="4"/>
      <c r="VF202" s="4"/>
      <c r="VG202" s="4"/>
      <c r="VH202" s="4"/>
      <c r="VI202" s="4"/>
      <c r="VJ202" s="4"/>
      <c r="VK202" s="4"/>
      <c r="VL202" s="4"/>
      <c r="VM202" s="4"/>
      <c r="VN202" s="4"/>
      <c r="VO202" s="4"/>
      <c r="VP202" s="4"/>
      <c r="VQ202" s="4"/>
      <c r="VR202" s="4"/>
      <c r="VS202" s="4"/>
      <c r="VT202" s="4"/>
      <c r="VU202" s="4"/>
      <c r="VV202" s="4"/>
      <c r="VW202" s="4"/>
      <c r="VX202" s="4"/>
      <c r="VY202" s="4"/>
      <c r="VZ202" s="4"/>
      <c r="WA202" s="4"/>
      <c r="WB202" s="4"/>
      <c r="WC202" s="4"/>
      <c r="WD202" s="4"/>
      <c r="WE202" s="4"/>
      <c r="WF202" s="4"/>
      <c r="WG202" s="4"/>
      <c r="WH202" s="4"/>
      <c r="WI202" s="4"/>
      <c r="WJ202" s="4"/>
      <c r="WK202" s="4"/>
      <c r="WL202" s="4"/>
      <c r="WM202" s="4"/>
      <c r="WN202" s="4"/>
      <c r="WO202" s="4"/>
      <c r="WP202" s="4"/>
      <c r="WQ202" s="4"/>
      <c r="WR202" s="4"/>
      <c r="WS202" s="4"/>
      <c r="WT202" s="4"/>
      <c r="WU202" s="4"/>
      <c r="WV202" s="4"/>
      <c r="WW202" s="4"/>
      <c r="WX202" s="4"/>
      <c r="WY202" s="4"/>
      <c r="WZ202" s="4"/>
      <c r="XA202" s="4"/>
      <c r="XB202" s="4"/>
      <c r="XC202" s="4"/>
      <c r="XD202" s="4"/>
      <c r="XE202" s="4"/>
      <c r="XF202" s="4"/>
      <c r="XG202" s="4"/>
      <c r="XH202" s="4"/>
      <c r="XI202" s="4"/>
      <c r="XJ202" s="4"/>
      <c r="XK202" s="4"/>
      <c r="XL202" s="4"/>
      <c r="XM202" s="4"/>
      <c r="XN202" s="4"/>
      <c r="XO202" s="4"/>
      <c r="XP202" s="4"/>
      <c r="XQ202" s="4"/>
      <c r="XR202" s="4"/>
      <c r="XS202" s="4"/>
      <c r="XT202" s="4"/>
      <c r="XU202" s="4"/>
      <c r="XV202" s="4"/>
      <c r="XW202" s="4"/>
      <c r="XX202" s="4"/>
      <c r="XY202" s="4"/>
      <c r="XZ202" s="4"/>
      <c r="YA202" s="4"/>
      <c r="YB202" s="4"/>
      <c r="YC202" s="4"/>
      <c r="YD202" s="4"/>
      <c r="YE202" s="4"/>
      <c r="YF202" s="4"/>
      <c r="YG202" s="4"/>
      <c r="YH202" s="4"/>
      <c r="YI202" s="4"/>
      <c r="YJ202" s="4"/>
      <c r="YK202" s="4"/>
      <c r="YL202" s="4"/>
      <c r="YM202" s="4"/>
      <c r="YN202" s="4"/>
      <c r="YO202" s="4"/>
      <c r="YP202" s="4"/>
      <c r="YQ202" s="4"/>
      <c r="YR202" s="4"/>
      <c r="YS202" s="4"/>
      <c r="YT202" s="4"/>
      <c r="YU202" s="4"/>
      <c r="YV202" s="4"/>
      <c r="YW202" s="4"/>
      <c r="YX202" s="4"/>
      <c r="YY202" s="4"/>
      <c r="YZ202" s="4"/>
      <c r="ZA202" s="4"/>
      <c r="ZB202" s="4"/>
      <c r="ZC202" s="4"/>
      <c r="ZD202" s="4"/>
      <c r="ZE202" s="4"/>
      <c r="ZF202" s="4"/>
      <c r="ZG202" s="4"/>
      <c r="ZH202" s="4"/>
      <c r="ZI202" s="4"/>
      <c r="ZJ202" s="4"/>
      <c r="ZK202" s="4"/>
      <c r="ZL202" s="4"/>
      <c r="ZM202" s="4"/>
      <c r="ZN202" s="4"/>
      <c r="ZO202" s="4"/>
      <c r="ZP202" s="4"/>
      <c r="ZQ202" s="4"/>
      <c r="ZR202" s="4"/>
      <c r="ZS202" s="4"/>
      <c r="ZT202" s="4"/>
      <c r="ZU202" s="4"/>
      <c r="ZV202" s="4"/>
      <c r="ZW202" s="4"/>
      <c r="ZX202" s="4"/>
      <c r="ZY202" s="4"/>
      <c r="ZZ202" s="4"/>
      <c r="AAA202" s="4"/>
      <c r="AAB202" s="4"/>
      <c r="AAC202" s="4"/>
      <c r="AAD202" s="4"/>
      <c r="AAE202" s="4"/>
      <c r="AAF202" s="4"/>
      <c r="AAG202" s="4"/>
      <c r="AAH202" s="4"/>
      <c r="AAI202" s="4"/>
      <c r="AAJ202" s="4"/>
      <c r="AAK202" s="4"/>
      <c r="AAL202" s="4"/>
      <c r="AAM202" s="4"/>
      <c r="AAN202" s="4"/>
      <c r="AAO202" s="4"/>
      <c r="AAP202" s="4"/>
      <c r="AAQ202" s="4"/>
      <c r="AAR202" s="4"/>
      <c r="AAS202" s="4"/>
      <c r="AAT202" s="4"/>
      <c r="AAU202" s="4"/>
      <c r="AAV202" s="4"/>
      <c r="AAW202" s="4"/>
      <c r="AAX202" s="4"/>
      <c r="AAY202" s="4"/>
      <c r="AAZ202" s="4"/>
      <c r="ABA202" s="4"/>
      <c r="ABB202" s="4"/>
      <c r="ABC202" s="4"/>
      <c r="ABD202" s="4"/>
      <c r="ABE202" s="4"/>
      <c r="ABF202" s="4"/>
      <c r="ABG202" s="4"/>
      <c r="ABH202" s="4"/>
      <c r="ABI202" s="4"/>
      <c r="ABJ202" s="4"/>
      <c r="ABK202" s="4"/>
      <c r="ABL202" s="4"/>
      <c r="ABM202" s="4"/>
      <c r="ABN202" s="4"/>
      <c r="ABO202" s="4"/>
      <c r="ABP202" s="4"/>
      <c r="ABQ202" s="4"/>
      <c r="ABR202" s="4"/>
      <c r="ABS202" s="4"/>
      <c r="ABT202" s="4"/>
      <c r="ABU202" s="4"/>
    </row>
    <row r="203" spans="1:749" s="13" customFormat="1" ht="15" customHeight="1" x14ac:dyDescent="0.2">
      <c r="A203" s="27" t="s">
        <v>485</v>
      </c>
      <c r="B203" s="413"/>
      <c r="C203" s="396" t="s">
        <v>485</v>
      </c>
      <c r="D203" s="21" t="s">
        <v>432</v>
      </c>
      <c r="E203" s="377"/>
      <c r="F203" s="194" t="s">
        <v>524</v>
      </c>
      <c r="G203" s="493"/>
      <c r="H203" s="162">
        <f t="shared" si="4"/>
        <v>0</v>
      </c>
      <c r="I203" s="97"/>
      <c r="J203" s="312"/>
      <c r="K203" s="312"/>
      <c r="L203" s="313"/>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c r="GK203" s="4"/>
      <c r="GL203" s="4"/>
      <c r="GM203" s="4"/>
      <c r="GN203" s="4"/>
      <c r="GO203" s="4"/>
      <c r="GP203" s="4"/>
      <c r="GQ203" s="4"/>
      <c r="GR203" s="4"/>
      <c r="GS203" s="4"/>
      <c r="GT203" s="4"/>
      <c r="GU203" s="4"/>
      <c r="GV203" s="4"/>
      <c r="GW203" s="4"/>
      <c r="GX203" s="4"/>
      <c r="GY203" s="4"/>
      <c r="GZ203" s="4"/>
      <c r="HA203" s="4"/>
      <c r="HB203" s="4"/>
      <c r="HC203" s="4"/>
      <c r="HD203" s="4"/>
      <c r="HE203" s="4"/>
      <c r="HF203" s="4"/>
      <c r="HG203" s="4"/>
      <c r="HH203" s="4"/>
      <c r="HI203" s="4"/>
      <c r="HJ203" s="4"/>
      <c r="HK203" s="4"/>
      <c r="HL203" s="4"/>
      <c r="HM203" s="4"/>
      <c r="HN203" s="4"/>
      <c r="HO203" s="4"/>
      <c r="HP203" s="4"/>
      <c r="HQ203" s="4"/>
      <c r="HR203" s="4"/>
      <c r="HS203" s="4"/>
      <c r="HT203" s="4"/>
      <c r="HU203" s="4"/>
      <c r="HV203" s="4"/>
      <c r="HW203" s="4"/>
      <c r="HX203" s="4"/>
      <c r="HY203" s="4"/>
      <c r="HZ203" s="4"/>
      <c r="IA203" s="4"/>
      <c r="IB203" s="4"/>
      <c r="IC203" s="4"/>
      <c r="ID203" s="4"/>
      <c r="IE203" s="4"/>
      <c r="IF203" s="4"/>
      <c r="IG203" s="4"/>
      <c r="IH203" s="4"/>
      <c r="II203" s="4"/>
      <c r="IJ203" s="4"/>
      <c r="IK203" s="4"/>
      <c r="IL203" s="4"/>
      <c r="IM203" s="4"/>
      <c r="IN203" s="4"/>
      <c r="IO203" s="4"/>
      <c r="IP203" s="4"/>
      <c r="IQ203" s="4"/>
      <c r="IR203" s="4"/>
      <c r="IS203" s="4"/>
      <c r="IT203" s="4"/>
      <c r="IU203" s="4"/>
      <c r="IV203" s="4"/>
      <c r="IW203" s="4"/>
      <c r="IX203" s="4"/>
      <c r="IY203" s="4"/>
      <c r="IZ203" s="4"/>
      <c r="JA203" s="4"/>
      <c r="JB203" s="4"/>
      <c r="JC203" s="4"/>
      <c r="JD203" s="4"/>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c r="LT203" s="4"/>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c r="OH203" s="4"/>
      <c r="OI203" s="4"/>
      <c r="OJ203" s="4"/>
      <c r="OK203" s="4"/>
      <c r="OL203" s="4"/>
      <c r="OM203" s="4"/>
      <c r="ON203" s="4"/>
      <c r="OO203" s="4"/>
      <c r="OP203" s="4"/>
      <c r="OQ203" s="4"/>
      <c r="OR203" s="4"/>
      <c r="OS203" s="4"/>
      <c r="OT203" s="4"/>
      <c r="OU203" s="4"/>
      <c r="OV203" s="4"/>
      <c r="OW203" s="4"/>
      <c r="OX203" s="4"/>
      <c r="OY203" s="4"/>
      <c r="OZ203" s="4"/>
      <c r="PA203" s="4"/>
      <c r="PB203" s="4"/>
      <c r="PC203" s="4"/>
      <c r="PD203" s="4"/>
      <c r="PE203" s="4"/>
      <c r="PF203" s="4"/>
      <c r="PG203" s="4"/>
      <c r="PH203" s="4"/>
      <c r="PI203" s="4"/>
      <c r="PJ203" s="4"/>
      <c r="PK203" s="4"/>
      <c r="PL203" s="4"/>
      <c r="PM203" s="4"/>
      <c r="PN203" s="4"/>
      <c r="PO203" s="4"/>
      <c r="PP203" s="4"/>
      <c r="PQ203" s="4"/>
      <c r="PR203" s="4"/>
      <c r="PS203" s="4"/>
      <c r="PT203" s="4"/>
      <c r="PU203" s="4"/>
      <c r="PV203" s="4"/>
      <c r="PW203" s="4"/>
      <c r="PX203" s="4"/>
      <c r="PY203" s="4"/>
      <c r="PZ203" s="4"/>
      <c r="QA203" s="4"/>
      <c r="QB203" s="4"/>
      <c r="QC203" s="4"/>
      <c r="QD203" s="4"/>
      <c r="QE203" s="4"/>
      <c r="QF203" s="4"/>
      <c r="QG203" s="4"/>
      <c r="QH203" s="4"/>
      <c r="QI203" s="4"/>
      <c r="QJ203" s="4"/>
      <c r="QK203" s="4"/>
      <c r="QL203" s="4"/>
      <c r="QM203" s="4"/>
      <c r="QN203" s="4"/>
      <c r="QO203" s="4"/>
      <c r="QP203" s="4"/>
      <c r="QQ203" s="4"/>
      <c r="QR203" s="4"/>
      <c r="QS203" s="4"/>
      <c r="QT203" s="4"/>
      <c r="QU203" s="4"/>
      <c r="QV203" s="4"/>
      <c r="QW203" s="4"/>
      <c r="QX203" s="4"/>
      <c r="QY203" s="4"/>
      <c r="QZ203" s="4"/>
      <c r="RA203" s="4"/>
      <c r="RB203" s="4"/>
      <c r="RC203" s="4"/>
      <c r="RD203" s="4"/>
      <c r="RE203" s="4"/>
      <c r="RF203" s="4"/>
      <c r="RG203" s="4"/>
      <c r="RH203" s="4"/>
      <c r="RI203" s="4"/>
      <c r="RJ203" s="4"/>
      <c r="RK203" s="4"/>
      <c r="RL203" s="4"/>
      <c r="RM203" s="4"/>
      <c r="RN203" s="4"/>
      <c r="RO203" s="4"/>
      <c r="RP203" s="4"/>
      <c r="RQ203" s="4"/>
      <c r="RR203" s="4"/>
      <c r="RS203" s="4"/>
      <c r="RT203" s="4"/>
      <c r="RU203" s="4"/>
      <c r="RV203" s="4"/>
      <c r="RW203" s="4"/>
      <c r="RX203" s="4"/>
      <c r="RY203" s="4"/>
      <c r="RZ203" s="4"/>
      <c r="SA203" s="4"/>
      <c r="SB203" s="4"/>
      <c r="SC203" s="4"/>
      <c r="SD203" s="4"/>
      <c r="SE203" s="4"/>
      <c r="SF203" s="4"/>
      <c r="SG203" s="4"/>
      <c r="SH203" s="4"/>
      <c r="SI203" s="4"/>
      <c r="SJ203" s="4"/>
      <c r="SK203" s="4"/>
      <c r="SL203" s="4"/>
      <c r="SM203" s="4"/>
      <c r="SN203" s="4"/>
      <c r="SO203" s="4"/>
      <c r="SP203" s="4"/>
      <c r="SQ203" s="4"/>
      <c r="SR203" s="4"/>
      <c r="SS203" s="4"/>
      <c r="ST203" s="4"/>
      <c r="SU203" s="4"/>
      <c r="SV203" s="4"/>
      <c r="SW203" s="4"/>
      <c r="SX203" s="4"/>
      <c r="SY203" s="4"/>
      <c r="SZ203" s="4"/>
      <c r="TA203" s="4"/>
      <c r="TB203" s="4"/>
      <c r="TC203" s="4"/>
      <c r="TD203" s="4"/>
      <c r="TE203" s="4"/>
      <c r="TF203" s="4"/>
      <c r="TG203" s="4"/>
      <c r="TH203" s="4"/>
      <c r="TI203" s="4"/>
      <c r="TJ203" s="4"/>
      <c r="TK203" s="4"/>
      <c r="TL203" s="4"/>
      <c r="TM203" s="4"/>
      <c r="TN203" s="4"/>
      <c r="TO203" s="4"/>
      <c r="TP203" s="4"/>
      <c r="TQ203" s="4"/>
      <c r="TR203" s="4"/>
      <c r="TS203" s="4"/>
      <c r="TT203" s="4"/>
      <c r="TU203" s="4"/>
      <c r="TV203" s="4"/>
      <c r="TW203" s="4"/>
      <c r="TX203" s="4"/>
      <c r="TY203" s="4"/>
      <c r="TZ203" s="4"/>
      <c r="UA203" s="4"/>
      <c r="UB203" s="4"/>
      <c r="UC203" s="4"/>
      <c r="UD203" s="4"/>
      <c r="UE203" s="4"/>
      <c r="UF203" s="4"/>
      <c r="UG203" s="4"/>
      <c r="UH203" s="4"/>
      <c r="UI203" s="4"/>
      <c r="UJ203" s="4"/>
      <c r="UK203" s="4"/>
      <c r="UL203" s="4"/>
      <c r="UM203" s="4"/>
      <c r="UN203" s="4"/>
      <c r="UO203" s="4"/>
      <c r="UP203" s="4"/>
      <c r="UQ203" s="4"/>
      <c r="UR203" s="4"/>
      <c r="US203" s="4"/>
      <c r="UT203" s="4"/>
      <c r="UU203" s="4"/>
      <c r="UV203" s="4"/>
      <c r="UW203" s="4"/>
      <c r="UX203" s="4"/>
      <c r="UY203" s="4"/>
      <c r="UZ203" s="4"/>
      <c r="VA203" s="4"/>
      <c r="VB203" s="4"/>
      <c r="VC203" s="4"/>
      <c r="VD203" s="4"/>
      <c r="VE203" s="4"/>
      <c r="VF203" s="4"/>
      <c r="VG203" s="4"/>
      <c r="VH203" s="4"/>
      <c r="VI203" s="4"/>
      <c r="VJ203" s="4"/>
      <c r="VK203" s="4"/>
      <c r="VL203" s="4"/>
      <c r="VM203" s="4"/>
      <c r="VN203" s="4"/>
      <c r="VO203" s="4"/>
      <c r="VP203" s="4"/>
      <c r="VQ203" s="4"/>
      <c r="VR203" s="4"/>
      <c r="VS203" s="4"/>
      <c r="VT203" s="4"/>
      <c r="VU203" s="4"/>
      <c r="VV203" s="4"/>
      <c r="VW203" s="4"/>
      <c r="VX203" s="4"/>
      <c r="VY203" s="4"/>
      <c r="VZ203" s="4"/>
      <c r="WA203" s="4"/>
      <c r="WB203" s="4"/>
      <c r="WC203" s="4"/>
      <c r="WD203" s="4"/>
      <c r="WE203" s="4"/>
      <c r="WF203" s="4"/>
      <c r="WG203" s="4"/>
      <c r="WH203" s="4"/>
      <c r="WI203" s="4"/>
      <c r="WJ203" s="4"/>
      <c r="WK203" s="4"/>
      <c r="WL203" s="4"/>
      <c r="WM203" s="4"/>
      <c r="WN203" s="4"/>
      <c r="WO203" s="4"/>
      <c r="WP203" s="4"/>
      <c r="WQ203" s="4"/>
      <c r="WR203" s="4"/>
      <c r="WS203" s="4"/>
      <c r="WT203" s="4"/>
      <c r="WU203" s="4"/>
      <c r="WV203" s="4"/>
      <c r="WW203" s="4"/>
      <c r="WX203" s="4"/>
      <c r="WY203" s="4"/>
      <c r="WZ203" s="4"/>
      <c r="XA203" s="4"/>
      <c r="XB203" s="4"/>
      <c r="XC203" s="4"/>
      <c r="XD203" s="4"/>
      <c r="XE203" s="4"/>
      <c r="XF203" s="4"/>
      <c r="XG203" s="4"/>
      <c r="XH203" s="4"/>
      <c r="XI203" s="4"/>
      <c r="XJ203" s="4"/>
      <c r="XK203" s="4"/>
      <c r="XL203" s="4"/>
      <c r="XM203" s="4"/>
      <c r="XN203" s="4"/>
      <c r="XO203" s="4"/>
      <c r="XP203" s="4"/>
      <c r="XQ203" s="4"/>
      <c r="XR203" s="4"/>
      <c r="XS203" s="4"/>
      <c r="XT203" s="4"/>
      <c r="XU203" s="4"/>
      <c r="XV203" s="4"/>
      <c r="XW203" s="4"/>
      <c r="XX203" s="4"/>
      <c r="XY203" s="4"/>
      <c r="XZ203" s="4"/>
      <c r="YA203" s="4"/>
      <c r="YB203" s="4"/>
      <c r="YC203" s="4"/>
      <c r="YD203" s="4"/>
      <c r="YE203" s="4"/>
      <c r="YF203" s="4"/>
      <c r="YG203" s="4"/>
      <c r="YH203" s="4"/>
      <c r="YI203" s="4"/>
      <c r="YJ203" s="4"/>
      <c r="YK203" s="4"/>
      <c r="YL203" s="4"/>
      <c r="YM203" s="4"/>
      <c r="YN203" s="4"/>
      <c r="YO203" s="4"/>
      <c r="YP203" s="4"/>
      <c r="YQ203" s="4"/>
      <c r="YR203" s="4"/>
      <c r="YS203" s="4"/>
      <c r="YT203" s="4"/>
      <c r="YU203" s="4"/>
      <c r="YV203" s="4"/>
      <c r="YW203" s="4"/>
      <c r="YX203" s="4"/>
      <c r="YY203" s="4"/>
      <c r="YZ203" s="4"/>
      <c r="ZA203" s="4"/>
      <c r="ZB203" s="4"/>
      <c r="ZC203" s="4"/>
      <c r="ZD203" s="4"/>
      <c r="ZE203" s="4"/>
      <c r="ZF203" s="4"/>
      <c r="ZG203" s="4"/>
      <c r="ZH203" s="4"/>
      <c r="ZI203" s="4"/>
      <c r="ZJ203" s="4"/>
      <c r="ZK203" s="4"/>
      <c r="ZL203" s="4"/>
      <c r="ZM203" s="4"/>
      <c r="ZN203" s="4"/>
      <c r="ZO203" s="4"/>
      <c r="ZP203" s="4"/>
      <c r="ZQ203" s="4"/>
      <c r="ZR203" s="4"/>
      <c r="ZS203" s="4"/>
      <c r="ZT203" s="4"/>
      <c r="ZU203" s="4"/>
      <c r="ZV203" s="4"/>
      <c r="ZW203" s="4"/>
      <c r="ZX203" s="4"/>
      <c r="ZY203" s="4"/>
      <c r="ZZ203" s="4"/>
      <c r="AAA203" s="4"/>
      <c r="AAB203" s="4"/>
      <c r="AAC203" s="4"/>
      <c r="AAD203" s="4"/>
      <c r="AAE203" s="4"/>
      <c r="AAF203" s="4"/>
      <c r="AAG203" s="4"/>
      <c r="AAH203" s="4"/>
      <c r="AAI203" s="4"/>
      <c r="AAJ203" s="4"/>
      <c r="AAK203" s="4"/>
      <c r="AAL203" s="4"/>
      <c r="AAM203" s="4"/>
      <c r="AAN203" s="4"/>
      <c r="AAO203" s="4"/>
      <c r="AAP203" s="4"/>
      <c r="AAQ203" s="4"/>
      <c r="AAR203" s="4"/>
      <c r="AAS203" s="4"/>
      <c r="AAT203" s="4"/>
      <c r="AAU203" s="4"/>
      <c r="AAV203" s="4"/>
      <c r="AAW203" s="4"/>
      <c r="AAX203" s="4"/>
      <c r="AAY203" s="4"/>
      <c r="AAZ203" s="4"/>
      <c r="ABA203" s="4"/>
      <c r="ABB203" s="4"/>
      <c r="ABC203" s="4"/>
      <c r="ABD203" s="4"/>
      <c r="ABE203" s="4"/>
      <c r="ABF203" s="4"/>
      <c r="ABG203" s="4"/>
      <c r="ABH203" s="4"/>
      <c r="ABI203" s="4"/>
      <c r="ABJ203" s="4"/>
      <c r="ABK203" s="4"/>
      <c r="ABL203" s="4"/>
      <c r="ABM203" s="4"/>
      <c r="ABN203" s="4"/>
      <c r="ABO203" s="4"/>
      <c r="ABP203" s="4"/>
      <c r="ABQ203" s="4"/>
      <c r="ABR203" s="4"/>
      <c r="ABS203" s="4"/>
      <c r="ABT203" s="4"/>
      <c r="ABU203" s="4"/>
    </row>
    <row r="204" spans="1:749" s="13" customFormat="1" ht="15" customHeight="1" x14ac:dyDescent="0.2">
      <c r="A204" s="27" t="s">
        <v>485</v>
      </c>
      <c r="B204" s="413"/>
      <c r="C204" s="396" t="s">
        <v>485</v>
      </c>
      <c r="D204" s="21" t="s">
        <v>432</v>
      </c>
      <c r="E204" s="377"/>
      <c r="F204" s="194" t="s">
        <v>524</v>
      </c>
      <c r="G204" s="493"/>
      <c r="H204" s="162">
        <f t="shared" si="4"/>
        <v>0</v>
      </c>
      <c r="I204" s="97"/>
      <c r="J204" s="312"/>
      <c r="K204" s="312"/>
      <c r="L204" s="313"/>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c r="GK204" s="4"/>
      <c r="GL204" s="4"/>
      <c r="GM204" s="4"/>
      <c r="GN204" s="4"/>
      <c r="GO204" s="4"/>
      <c r="GP204" s="4"/>
      <c r="GQ204" s="4"/>
      <c r="GR204" s="4"/>
      <c r="GS204" s="4"/>
      <c r="GT204" s="4"/>
      <c r="GU204" s="4"/>
      <c r="GV204" s="4"/>
      <c r="GW204" s="4"/>
      <c r="GX204" s="4"/>
      <c r="GY204" s="4"/>
      <c r="GZ204" s="4"/>
      <c r="HA204" s="4"/>
      <c r="HB204" s="4"/>
      <c r="HC204" s="4"/>
      <c r="HD204" s="4"/>
      <c r="HE204" s="4"/>
      <c r="HF204" s="4"/>
      <c r="HG204" s="4"/>
      <c r="HH204" s="4"/>
      <c r="HI204" s="4"/>
      <c r="HJ204" s="4"/>
      <c r="HK204" s="4"/>
      <c r="HL204" s="4"/>
      <c r="HM204" s="4"/>
      <c r="HN204" s="4"/>
      <c r="HO204" s="4"/>
      <c r="HP204" s="4"/>
      <c r="HQ204" s="4"/>
      <c r="HR204" s="4"/>
      <c r="HS204" s="4"/>
      <c r="HT204" s="4"/>
      <c r="HU204" s="4"/>
      <c r="HV204" s="4"/>
      <c r="HW204" s="4"/>
      <c r="HX204" s="4"/>
      <c r="HY204" s="4"/>
      <c r="HZ204" s="4"/>
      <c r="IA204" s="4"/>
      <c r="IB204" s="4"/>
      <c r="IC204" s="4"/>
      <c r="ID204" s="4"/>
      <c r="IE204" s="4"/>
      <c r="IF204" s="4"/>
      <c r="IG204" s="4"/>
      <c r="IH204" s="4"/>
      <c r="II204" s="4"/>
      <c r="IJ204" s="4"/>
      <c r="IK204" s="4"/>
      <c r="IL204" s="4"/>
      <c r="IM204" s="4"/>
      <c r="IN204" s="4"/>
      <c r="IO204" s="4"/>
      <c r="IP204" s="4"/>
      <c r="IQ204" s="4"/>
      <c r="IR204" s="4"/>
      <c r="IS204" s="4"/>
      <c r="IT204" s="4"/>
      <c r="IU204" s="4"/>
      <c r="IV204" s="4"/>
      <c r="IW204" s="4"/>
      <c r="IX204" s="4"/>
      <c r="IY204" s="4"/>
      <c r="IZ204" s="4"/>
      <c r="JA204" s="4"/>
      <c r="JB204" s="4"/>
      <c r="JC204" s="4"/>
      <c r="JD204" s="4"/>
      <c r="JE204" s="4"/>
      <c r="JF204" s="4"/>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c r="KN204" s="4"/>
      <c r="KO204" s="4"/>
      <c r="KP204" s="4"/>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c r="LT204" s="4"/>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c r="NB204" s="4"/>
      <c r="NC204" s="4"/>
      <c r="ND204" s="4"/>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c r="OH204" s="4"/>
      <c r="OI204" s="4"/>
      <c r="OJ204" s="4"/>
      <c r="OK204" s="4"/>
      <c r="OL204" s="4"/>
      <c r="OM204" s="4"/>
      <c r="ON204" s="4"/>
      <c r="OO204" s="4"/>
      <c r="OP204" s="4"/>
      <c r="OQ204" s="4"/>
      <c r="OR204" s="4"/>
      <c r="OS204" s="4"/>
      <c r="OT204" s="4"/>
      <c r="OU204" s="4"/>
      <c r="OV204" s="4"/>
      <c r="OW204" s="4"/>
      <c r="OX204" s="4"/>
      <c r="OY204" s="4"/>
      <c r="OZ204" s="4"/>
      <c r="PA204" s="4"/>
      <c r="PB204" s="4"/>
      <c r="PC204" s="4"/>
      <c r="PD204" s="4"/>
      <c r="PE204" s="4"/>
      <c r="PF204" s="4"/>
      <c r="PG204" s="4"/>
      <c r="PH204" s="4"/>
      <c r="PI204" s="4"/>
      <c r="PJ204" s="4"/>
      <c r="PK204" s="4"/>
      <c r="PL204" s="4"/>
      <c r="PM204" s="4"/>
      <c r="PN204" s="4"/>
      <c r="PO204" s="4"/>
      <c r="PP204" s="4"/>
      <c r="PQ204" s="4"/>
      <c r="PR204" s="4"/>
      <c r="PS204" s="4"/>
      <c r="PT204" s="4"/>
      <c r="PU204" s="4"/>
      <c r="PV204" s="4"/>
      <c r="PW204" s="4"/>
      <c r="PX204" s="4"/>
      <c r="PY204" s="4"/>
      <c r="PZ204" s="4"/>
      <c r="QA204" s="4"/>
      <c r="QB204" s="4"/>
      <c r="QC204" s="4"/>
      <c r="QD204" s="4"/>
      <c r="QE204" s="4"/>
      <c r="QF204" s="4"/>
      <c r="QG204" s="4"/>
      <c r="QH204" s="4"/>
      <c r="QI204" s="4"/>
      <c r="QJ204" s="4"/>
      <c r="QK204" s="4"/>
      <c r="QL204" s="4"/>
      <c r="QM204" s="4"/>
      <c r="QN204" s="4"/>
      <c r="QO204" s="4"/>
      <c r="QP204" s="4"/>
      <c r="QQ204" s="4"/>
      <c r="QR204" s="4"/>
      <c r="QS204" s="4"/>
      <c r="QT204" s="4"/>
      <c r="QU204" s="4"/>
      <c r="QV204" s="4"/>
      <c r="QW204" s="4"/>
      <c r="QX204" s="4"/>
      <c r="QY204" s="4"/>
      <c r="QZ204" s="4"/>
      <c r="RA204" s="4"/>
      <c r="RB204" s="4"/>
      <c r="RC204" s="4"/>
      <c r="RD204" s="4"/>
      <c r="RE204" s="4"/>
      <c r="RF204" s="4"/>
      <c r="RG204" s="4"/>
      <c r="RH204" s="4"/>
      <c r="RI204" s="4"/>
      <c r="RJ204" s="4"/>
      <c r="RK204" s="4"/>
      <c r="RL204" s="4"/>
      <c r="RM204" s="4"/>
      <c r="RN204" s="4"/>
      <c r="RO204" s="4"/>
      <c r="RP204" s="4"/>
      <c r="RQ204" s="4"/>
      <c r="RR204" s="4"/>
      <c r="RS204" s="4"/>
      <c r="RT204" s="4"/>
      <c r="RU204" s="4"/>
      <c r="RV204" s="4"/>
      <c r="RW204" s="4"/>
      <c r="RX204" s="4"/>
      <c r="RY204" s="4"/>
      <c r="RZ204" s="4"/>
      <c r="SA204" s="4"/>
      <c r="SB204" s="4"/>
      <c r="SC204" s="4"/>
      <c r="SD204" s="4"/>
      <c r="SE204" s="4"/>
      <c r="SF204" s="4"/>
      <c r="SG204" s="4"/>
      <c r="SH204" s="4"/>
      <c r="SI204" s="4"/>
      <c r="SJ204" s="4"/>
      <c r="SK204" s="4"/>
      <c r="SL204" s="4"/>
      <c r="SM204" s="4"/>
      <c r="SN204" s="4"/>
      <c r="SO204" s="4"/>
      <c r="SP204" s="4"/>
      <c r="SQ204" s="4"/>
      <c r="SR204" s="4"/>
      <c r="SS204" s="4"/>
      <c r="ST204" s="4"/>
      <c r="SU204" s="4"/>
      <c r="SV204" s="4"/>
      <c r="SW204" s="4"/>
      <c r="SX204" s="4"/>
      <c r="SY204" s="4"/>
      <c r="SZ204" s="4"/>
      <c r="TA204" s="4"/>
      <c r="TB204" s="4"/>
      <c r="TC204" s="4"/>
      <c r="TD204" s="4"/>
      <c r="TE204" s="4"/>
      <c r="TF204" s="4"/>
      <c r="TG204" s="4"/>
      <c r="TH204" s="4"/>
      <c r="TI204" s="4"/>
      <c r="TJ204" s="4"/>
      <c r="TK204" s="4"/>
      <c r="TL204" s="4"/>
      <c r="TM204" s="4"/>
      <c r="TN204" s="4"/>
      <c r="TO204" s="4"/>
      <c r="TP204" s="4"/>
      <c r="TQ204" s="4"/>
      <c r="TR204" s="4"/>
      <c r="TS204" s="4"/>
      <c r="TT204" s="4"/>
      <c r="TU204" s="4"/>
      <c r="TV204" s="4"/>
      <c r="TW204" s="4"/>
      <c r="TX204" s="4"/>
      <c r="TY204" s="4"/>
      <c r="TZ204" s="4"/>
      <c r="UA204" s="4"/>
      <c r="UB204" s="4"/>
      <c r="UC204" s="4"/>
      <c r="UD204" s="4"/>
      <c r="UE204" s="4"/>
      <c r="UF204" s="4"/>
      <c r="UG204" s="4"/>
      <c r="UH204" s="4"/>
      <c r="UI204" s="4"/>
      <c r="UJ204" s="4"/>
      <c r="UK204" s="4"/>
      <c r="UL204" s="4"/>
      <c r="UM204" s="4"/>
      <c r="UN204" s="4"/>
      <c r="UO204" s="4"/>
      <c r="UP204" s="4"/>
      <c r="UQ204" s="4"/>
      <c r="UR204" s="4"/>
      <c r="US204" s="4"/>
      <c r="UT204" s="4"/>
      <c r="UU204" s="4"/>
      <c r="UV204" s="4"/>
      <c r="UW204" s="4"/>
      <c r="UX204" s="4"/>
      <c r="UY204" s="4"/>
      <c r="UZ204" s="4"/>
      <c r="VA204" s="4"/>
      <c r="VB204" s="4"/>
      <c r="VC204" s="4"/>
      <c r="VD204" s="4"/>
      <c r="VE204" s="4"/>
      <c r="VF204" s="4"/>
      <c r="VG204" s="4"/>
      <c r="VH204" s="4"/>
      <c r="VI204" s="4"/>
      <c r="VJ204" s="4"/>
      <c r="VK204" s="4"/>
      <c r="VL204" s="4"/>
      <c r="VM204" s="4"/>
      <c r="VN204" s="4"/>
      <c r="VO204" s="4"/>
      <c r="VP204" s="4"/>
      <c r="VQ204" s="4"/>
      <c r="VR204" s="4"/>
      <c r="VS204" s="4"/>
      <c r="VT204" s="4"/>
      <c r="VU204" s="4"/>
      <c r="VV204" s="4"/>
      <c r="VW204" s="4"/>
      <c r="VX204" s="4"/>
      <c r="VY204" s="4"/>
      <c r="VZ204" s="4"/>
      <c r="WA204" s="4"/>
      <c r="WB204" s="4"/>
      <c r="WC204" s="4"/>
      <c r="WD204" s="4"/>
      <c r="WE204" s="4"/>
      <c r="WF204" s="4"/>
      <c r="WG204" s="4"/>
      <c r="WH204" s="4"/>
      <c r="WI204" s="4"/>
      <c r="WJ204" s="4"/>
      <c r="WK204" s="4"/>
      <c r="WL204" s="4"/>
      <c r="WM204" s="4"/>
      <c r="WN204" s="4"/>
      <c r="WO204" s="4"/>
      <c r="WP204" s="4"/>
      <c r="WQ204" s="4"/>
      <c r="WR204" s="4"/>
      <c r="WS204" s="4"/>
      <c r="WT204" s="4"/>
      <c r="WU204" s="4"/>
      <c r="WV204" s="4"/>
      <c r="WW204" s="4"/>
      <c r="WX204" s="4"/>
      <c r="WY204" s="4"/>
      <c r="WZ204" s="4"/>
      <c r="XA204" s="4"/>
      <c r="XB204" s="4"/>
      <c r="XC204" s="4"/>
      <c r="XD204" s="4"/>
      <c r="XE204" s="4"/>
      <c r="XF204" s="4"/>
      <c r="XG204" s="4"/>
      <c r="XH204" s="4"/>
      <c r="XI204" s="4"/>
      <c r="XJ204" s="4"/>
      <c r="XK204" s="4"/>
      <c r="XL204" s="4"/>
      <c r="XM204" s="4"/>
      <c r="XN204" s="4"/>
      <c r="XO204" s="4"/>
      <c r="XP204" s="4"/>
      <c r="XQ204" s="4"/>
      <c r="XR204" s="4"/>
      <c r="XS204" s="4"/>
      <c r="XT204" s="4"/>
      <c r="XU204" s="4"/>
      <c r="XV204" s="4"/>
      <c r="XW204" s="4"/>
      <c r="XX204" s="4"/>
      <c r="XY204" s="4"/>
      <c r="XZ204" s="4"/>
      <c r="YA204" s="4"/>
      <c r="YB204" s="4"/>
      <c r="YC204" s="4"/>
      <c r="YD204" s="4"/>
      <c r="YE204" s="4"/>
      <c r="YF204" s="4"/>
      <c r="YG204" s="4"/>
      <c r="YH204" s="4"/>
      <c r="YI204" s="4"/>
      <c r="YJ204" s="4"/>
      <c r="YK204" s="4"/>
      <c r="YL204" s="4"/>
      <c r="YM204" s="4"/>
      <c r="YN204" s="4"/>
      <c r="YO204" s="4"/>
      <c r="YP204" s="4"/>
      <c r="YQ204" s="4"/>
      <c r="YR204" s="4"/>
      <c r="YS204" s="4"/>
      <c r="YT204" s="4"/>
      <c r="YU204" s="4"/>
      <c r="YV204" s="4"/>
      <c r="YW204" s="4"/>
      <c r="YX204" s="4"/>
      <c r="YY204" s="4"/>
      <c r="YZ204" s="4"/>
      <c r="ZA204" s="4"/>
      <c r="ZB204" s="4"/>
      <c r="ZC204" s="4"/>
      <c r="ZD204" s="4"/>
      <c r="ZE204" s="4"/>
      <c r="ZF204" s="4"/>
      <c r="ZG204" s="4"/>
      <c r="ZH204" s="4"/>
      <c r="ZI204" s="4"/>
      <c r="ZJ204" s="4"/>
      <c r="ZK204" s="4"/>
      <c r="ZL204" s="4"/>
      <c r="ZM204" s="4"/>
      <c r="ZN204" s="4"/>
      <c r="ZO204" s="4"/>
      <c r="ZP204" s="4"/>
      <c r="ZQ204" s="4"/>
      <c r="ZR204" s="4"/>
      <c r="ZS204" s="4"/>
      <c r="ZT204" s="4"/>
      <c r="ZU204" s="4"/>
      <c r="ZV204" s="4"/>
      <c r="ZW204" s="4"/>
      <c r="ZX204" s="4"/>
      <c r="ZY204" s="4"/>
      <c r="ZZ204" s="4"/>
      <c r="AAA204" s="4"/>
      <c r="AAB204" s="4"/>
      <c r="AAC204" s="4"/>
      <c r="AAD204" s="4"/>
      <c r="AAE204" s="4"/>
      <c r="AAF204" s="4"/>
      <c r="AAG204" s="4"/>
      <c r="AAH204" s="4"/>
      <c r="AAI204" s="4"/>
      <c r="AAJ204" s="4"/>
      <c r="AAK204" s="4"/>
      <c r="AAL204" s="4"/>
      <c r="AAM204" s="4"/>
      <c r="AAN204" s="4"/>
      <c r="AAO204" s="4"/>
      <c r="AAP204" s="4"/>
      <c r="AAQ204" s="4"/>
      <c r="AAR204" s="4"/>
      <c r="AAS204" s="4"/>
      <c r="AAT204" s="4"/>
      <c r="AAU204" s="4"/>
      <c r="AAV204" s="4"/>
      <c r="AAW204" s="4"/>
      <c r="AAX204" s="4"/>
      <c r="AAY204" s="4"/>
      <c r="AAZ204" s="4"/>
      <c r="ABA204" s="4"/>
      <c r="ABB204" s="4"/>
      <c r="ABC204" s="4"/>
      <c r="ABD204" s="4"/>
      <c r="ABE204" s="4"/>
      <c r="ABF204" s="4"/>
      <c r="ABG204" s="4"/>
      <c r="ABH204" s="4"/>
      <c r="ABI204" s="4"/>
      <c r="ABJ204" s="4"/>
      <c r="ABK204" s="4"/>
      <c r="ABL204" s="4"/>
      <c r="ABM204" s="4"/>
      <c r="ABN204" s="4"/>
      <c r="ABO204" s="4"/>
      <c r="ABP204" s="4"/>
      <c r="ABQ204" s="4"/>
      <c r="ABR204" s="4"/>
      <c r="ABS204" s="4"/>
      <c r="ABT204" s="4"/>
      <c r="ABU204" s="4"/>
    </row>
    <row r="205" spans="1:749" s="13" customFormat="1" ht="15" customHeight="1" collapsed="1" x14ac:dyDescent="0.2">
      <c r="A205" s="4"/>
      <c r="B205" s="4"/>
      <c r="C205" s="4"/>
      <c r="D205" s="4"/>
      <c r="E205" s="115"/>
      <c r="F205" s="189"/>
      <c r="G205" s="115"/>
      <c r="H205" s="161"/>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c r="GK205" s="4"/>
      <c r="GL205" s="4"/>
      <c r="GM205" s="4"/>
      <c r="GN205" s="4"/>
      <c r="GO205" s="4"/>
      <c r="GP205" s="4"/>
      <c r="GQ205" s="4"/>
      <c r="GR205" s="4"/>
      <c r="GS205" s="4"/>
      <c r="GT205" s="4"/>
      <c r="GU205" s="4"/>
      <c r="GV205" s="4"/>
      <c r="GW205" s="4"/>
      <c r="GX205" s="4"/>
      <c r="GY205" s="4"/>
      <c r="GZ205" s="4"/>
      <c r="HA205" s="4"/>
      <c r="HB205" s="4"/>
      <c r="HC205" s="4"/>
      <c r="HD205" s="4"/>
      <c r="HE205" s="4"/>
      <c r="HF205" s="4"/>
      <c r="HG205" s="4"/>
      <c r="HH205" s="4"/>
      <c r="HI205" s="4"/>
      <c r="HJ205" s="4"/>
      <c r="HK205" s="4"/>
      <c r="HL205" s="4"/>
      <c r="HM205" s="4"/>
      <c r="HN205" s="4"/>
      <c r="HO205" s="4"/>
      <c r="HP205" s="4"/>
      <c r="HQ205" s="4"/>
      <c r="HR205" s="4"/>
      <c r="HS205" s="4"/>
      <c r="HT205" s="4"/>
      <c r="HU205" s="4"/>
      <c r="HV205" s="4"/>
      <c r="HW205" s="4"/>
      <c r="HX205" s="4"/>
      <c r="HY205" s="4"/>
      <c r="HZ205" s="4"/>
      <c r="IA205" s="4"/>
      <c r="IB205" s="4"/>
      <c r="IC205" s="4"/>
      <c r="ID205" s="4"/>
      <c r="IE205" s="4"/>
      <c r="IF205" s="4"/>
      <c r="IG205" s="4"/>
      <c r="IH205" s="4"/>
      <c r="II205" s="4"/>
      <c r="IJ205" s="4"/>
      <c r="IK205" s="4"/>
      <c r="IL205" s="4"/>
      <c r="IM205" s="4"/>
      <c r="IN205" s="4"/>
      <c r="IO205" s="4"/>
      <c r="IP205" s="4"/>
      <c r="IQ205" s="4"/>
      <c r="IR205" s="4"/>
      <c r="IS205" s="4"/>
      <c r="IT205" s="4"/>
      <c r="IU205" s="4"/>
      <c r="IV205" s="4"/>
      <c r="IW205" s="4"/>
      <c r="IX205" s="4"/>
      <c r="IY205" s="4"/>
      <c r="IZ205" s="4"/>
      <c r="JA205" s="4"/>
      <c r="JB205" s="4"/>
      <c r="JC205" s="4"/>
      <c r="JD205" s="4"/>
      <c r="JE205" s="4"/>
      <c r="JF205" s="4"/>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c r="KN205" s="4"/>
      <c r="KO205" s="4"/>
      <c r="KP205" s="4"/>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c r="LT205" s="4"/>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c r="NB205" s="4"/>
      <c r="NC205" s="4"/>
      <c r="ND205" s="4"/>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c r="OH205" s="4"/>
      <c r="OI205" s="4"/>
      <c r="OJ205" s="4"/>
      <c r="OK205" s="4"/>
      <c r="OL205" s="4"/>
      <c r="OM205" s="4"/>
      <c r="ON205" s="4"/>
      <c r="OO205" s="4"/>
      <c r="OP205" s="4"/>
      <c r="OQ205" s="4"/>
      <c r="OR205" s="4"/>
      <c r="OS205" s="4"/>
      <c r="OT205" s="4"/>
      <c r="OU205" s="4"/>
      <c r="OV205" s="4"/>
      <c r="OW205" s="4"/>
      <c r="OX205" s="4"/>
      <c r="OY205" s="4"/>
      <c r="OZ205" s="4"/>
      <c r="PA205" s="4"/>
      <c r="PB205" s="4"/>
      <c r="PC205" s="4"/>
      <c r="PD205" s="4"/>
      <c r="PE205" s="4"/>
      <c r="PF205" s="4"/>
      <c r="PG205" s="4"/>
      <c r="PH205" s="4"/>
      <c r="PI205" s="4"/>
      <c r="PJ205" s="4"/>
      <c r="PK205" s="4"/>
      <c r="PL205" s="4"/>
      <c r="PM205" s="4"/>
      <c r="PN205" s="4"/>
      <c r="PO205" s="4"/>
      <c r="PP205" s="4"/>
      <c r="PQ205" s="4"/>
      <c r="PR205" s="4"/>
      <c r="PS205" s="4"/>
      <c r="PT205" s="4"/>
      <c r="PU205" s="4"/>
      <c r="PV205" s="4"/>
      <c r="PW205" s="4"/>
      <c r="PX205" s="4"/>
      <c r="PY205" s="4"/>
      <c r="PZ205" s="4"/>
      <c r="QA205" s="4"/>
      <c r="QB205" s="4"/>
      <c r="QC205" s="4"/>
      <c r="QD205" s="4"/>
      <c r="QE205" s="4"/>
      <c r="QF205" s="4"/>
      <c r="QG205" s="4"/>
      <c r="QH205" s="4"/>
      <c r="QI205" s="4"/>
      <c r="QJ205" s="4"/>
      <c r="QK205" s="4"/>
      <c r="QL205" s="4"/>
      <c r="QM205" s="4"/>
      <c r="QN205" s="4"/>
      <c r="QO205" s="4"/>
      <c r="QP205" s="4"/>
      <c r="QQ205" s="4"/>
      <c r="QR205" s="4"/>
      <c r="QS205" s="4"/>
      <c r="QT205" s="4"/>
      <c r="QU205" s="4"/>
      <c r="QV205" s="4"/>
      <c r="QW205" s="4"/>
      <c r="QX205" s="4"/>
      <c r="QY205" s="4"/>
      <c r="QZ205" s="4"/>
      <c r="RA205" s="4"/>
      <c r="RB205" s="4"/>
      <c r="RC205" s="4"/>
      <c r="RD205" s="4"/>
      <c r="RE205" s="4"/>
      <c r="RF205" s="4"/>
      <c r="RG205" s="4"/>
      <c r="RH205" s="4"/>
      <c r="RI205" s="4"/>
      <c r="RJ205" s="4"/>
      <c r="RK205" s="4"/>
      <c r="RL205" s="4"/>
      <c r="RM205" s="4"/>
      <c r="RN205" s="4"/>
      <c r="RO205" s="4"/>
      <c r="RP205" s="4"/>
      <c r="RQ205" s="4"/>
      <c r="RR205" s="4"/>
      <c r="RS205" s="4"/>
      <c r="RT205" s="4"/>
      <c r="RU205" s="4"/>
      <c r="RV205" s="4"/>
      <c r="RW205" s="4"/>
      <c r="RX205" s="4"/>
      <c r="RY205" s="4"/>
      <c r="RZ205" s="4"/>
      <c r="SA205" s="4"/>
      <c r="SB205" s="4"/>
      <c r="SC205" s="4"/>
      <c r="SD205" s="4"/>
      <c r="SE205" s="4"/>
      <c r="SF205" s="4"/>
      <c r="SG205" s="4"/>
      <c r="SH205" s="4"/>
      <c r="SI205" s="4"/>
      <c r="SJ205" s="4"/>
      <c r="SK205" s="4"/>
      <c r="SL205" s="4"/>
      <c r="SM205" s="4"/>
      <c r="SN205" s="4"/>
      <c r="SO205" s="4"/>
      <c r="SP205" s="4"/>
      <c r="SQ205" s="4"/>
      <c r="SR205" s="4"/>
      <c r="SS205" s="4"/>
      <c r="ST205" s="4"/>
      <c r="SU205" s="4"/>
      <c r="SV205" s="4"/>
      <c r="SW205" s="4"/>
      <c r="SX205" s="4"/>
      <c r="SY205" s="4"/>
      <c r="SZ205" s="4"/>
      <c r="TA205" s="4"/>
      <c r="TB205" s="4"/>
      <c r="TC205" s="4"/>
      <c r="TD205" s="4"/>
      <c r="TE205" s="4"/>
      <c r="TF205" s="4"/>
      <c r="TG205" s="4"/>
      <c r="TH205" s="4"/>
      <c r="TI205" s="4"/>
      <c r="TJ205" s="4"/>
      <c r="TK205" s="4"/>
      <c r="TL205" s="4"/>
      <c r="TM205" s="4"/>
      <c r="TN205" s="4"/>
      <c r="TO205" s="4"/>
      <c r="TP205" s="4"/>
      <c r="TQ205" s="4"/>
      <c r="TR205" s="4"/>
      <c r="TS205" s="4"/>
      <c r="TT205" s="4"/>
      <c r="TU205" s="4"/>
      <c r="TV205" s="4"/>
      <c r="TW205" s="4"/>
      <c r="TX205" s="4"/>
      <c r="TY205" s="4"/>
      <c r="TZ205" s="4"/>
      <c r="UA205" s="4"/>
      <c r="UB205" s="4"/>
      <c r="UC205" s="4"/>
      <c r="UD205" s="4"/>
      <c r="UE205" s="4"/>
      <c r="UF205" s="4"/>
      <c r="UG205" s="4"/>
      <c r="UH205" s="4"/>
      <c r="UI205" s="4"/>
      <c r="UJ205" s="4"/>
      <c r="UK205" s="4"/>
      <c r="UL205" s="4"/>
      <c r="UM205" s="4"/>
      <c r="UN205" s="4"/>
      <c r="UO205" s="4"/>
      <c r="UP205" s="4"/>
      <c r="UQ205" s="4"/>
      <c r="UR205" s="4"/>
      <c r="US205" s="4"/>
      <c r="UT205" s="4"/>
      <c r="UU205" s="4"/>
      <c r="UV205" s="4"/>
      <c r="UW205" s="4"/>
      <c r="UX205" s="4"/>
      <c r="UY205" s="4"/>
      <c r="UZ205" s="4"/>
      <c r="VA205" s="4"/>
      <c r="VB205" s="4"/>
      <c r="VC205" s="4"/>
      <c r="VD205" s="4"/>
      <c r="VE205" s="4"/>
      <c r="VF205" s="4"/>
      <c r="VG205" s="4"/>
      <c r="VH205" s="4"/>
      <c r="VI205" s="4"/>
      <c r="VJ205" s="4"/>
      <c r="VK205" s="4"/>
      <c r="VL205" s="4"/>
      <c r="VM205" s="4"/>
      <c r="VN205" s="4"/>
      <c r="VO205" s="4"/>
      <c r="VP205" s="4"/>
      <c r="VQ205" s="4"/>
      <c r="VR205" s="4"/>
      <c r="VS205" s="4"/>
      <c r="VT205" s="4"/>
      <c r="VU205" s="4"/>
      <c r="VV205" s="4"/>
      <c r="VW205" s="4"/>
      <c r="VX205" s="4"/>
      <c r="VY205" s="4"/>
      <c r="VZ205" s="4"/>
      <c r="WA205" s="4"/>
      <c r="WB205" s="4"/>
      <c r="WC205" s="4"/>
      <c r="WD205" s="4"/>
      <c r="WE205" s="4"/>
      <c r="WF205" s="4"/>
      <c r="WG205" s="4"/>
      <c r="WH205" s="4"/>
      <c r="WI205" s="4"/>
      <c r="WJ205" s="4"/>
      <c r="WK205" s="4"/>
      <c r="WL205" s="4"/>
      <c r="WM205" s="4"/>
      <c r="WN205" s="4"/>
      <c r="WO205" s="4"/>
      <c r="WP205" s="4"/>
      <c r="WQ205" s="4"/>
      <c r="WR205" s="4"/>
      <c r="WS205" s="4"/>
      <c r="WT205" s="4"/>
      <c r="WU205" s="4"/>
      <c r="WV205" s="4"/>
      <c r="WW205" s="4"/>
      <c r="WX205" s="4"/>
      <c r="WY205" s="4"/>
      <c r="WZ205" s="4"/>
      <c r="XA205" s="4"/>
      <c r="XB205" s="4"/>
      <c r="XC205" s="4"/>
      <c r="XD205" s="4"/>
      <c r="XE205" s="4"/>
      <c r="XF205" s="4"/>
      <c r="XG205" s="4"/>
      <c r="XH205" s="4"/>
      <c r="XI205" s="4"/>
      <c r="XJ205" s="4"/>
      <c r="XK205" s="4"/>
      <c r="XL205" s="4"/>
      <c r="XM205" s="4"/>
      <c r="XN205" s="4"/>
      <c r="XO205" s="4"/>
      <c r="XP205" s="4"/>
      <c r="XQ205" s="4"/>
      <c r="XR205" s="4"/>
      <c r="XS205" s="4"/>
      <c r="XT205" s="4"/>
      <c r="XU205" s="4"/>
      <c r="XV205" s="4"/>
      <c r="XW205" s="4"/>
      <c r="XX205" s="4"/>
      <c r="XY205" s="4"/>
      <c r="XZ205" s="4"/>
      <c r="YA205" s="4"/>
      <c r="YB205" s="4"/>
      <c r="YC205" s="4"/>
      <c r="YD205" s="4"/>
      <c r="YE205" s="4"/>
      <c r="YF205" s="4"/>
      <c r="YG205" s="4"/>
      <c r="YH205" s="4"/>
      <c r="YI205" s="4"/>
      <c r="YJ205" s="4"/>
      <c r="YK205" s="4"/>
      <c r="YL205" s="4"/>
      <c r="YM205" s="4"/>
      <c r="YN205" s="4"/>
      <c r="YO205" s="4"/>
      <c r="YP205" s="4"/>
      <c r="YQ205" s="4"/>
      <c r="YR205" s="4"/>
      <c r="YS205" s="4"/>
      <c r="YT205" s="4"/>
      <c r="YU205" s="4"/>
      <c r="YV205" s="4"/>
      <c r="YW205" s="4"/>
      <c r="YX205" s="4"/>
      <c r="YY205" s="4"/>
      <c r="YZ205" s="4"/>
      <c r="ZA205" s="4"/>
      <c r="ZB205" s="4"/>
      <c r="ZC205" s="4"/>
      <c r="ZD205" s="4"/>
      <c r="ZE205" s="4"/>
      <c r="ZF205" s="4"/>
      <c r="ZG205" s="4"/>
      <c r="ZH205" s="4"/>
      <c r="ZI205" s="4"/>
      <c r="ZJ205" s="4"/>
      <c r="ZK205" s="4"/>
      <c r="ZL205" s="4"/>
      <c r="ZM205" s="4"/>
      <c r="ZN205" s="4"/>
      <c r="ZO205" s="4"/>
      <c r="ZP205" s="4"/>
      <c r="ZQ205" s="4"/>
      <c r="ZR205" s="4"/>
      <c r="ZS205" s="4"/>
      <c r="ZT205" s="4"/>
      <c r="ZU205" s="4"/>
      <c r="ZV205" s="4"/>
      <c r="ZW205" s="4"/>
      <c r="ZX205" s="4"/>
      <c r="ZY205" s="4"/>
      <c r="ZZ205" s="4"/>
      <c r="AAA205" s="4"/>
      <c r="AAB205" s="4"/>
      <c r="AAC205" s="4"/>
      <c r="AAD205" s="4"/>
      <c r="AAE205" s="4"/>
      <c r="AAF205" s="4"/>
      <c r="AAG205" s="4"/>
      <c r="AAH205" s="4"/>
      <c r="AAI205" s="4"/>
      <c r="AAJ205" s="4"/>
      <c r="AAK205" s="4"/>
      <c r="AAL205" s="4"/>
      <c r="AAM205" s="4"/>
      <c r="AAN205" s="4"/>
      <c r="AAO205" s="4"/>
      <c r="AAP205" s="4"/>
      <c r="AAQ205" s="4"/>
      <c r="AAR205" s="4"/>
      <c r="AAS205" s="4"/>
      <c r="AAT205" s="4"/>
      <c r="AAU205" s="4"/>
      <c r="AAV205" s="4"/>
      <c r="AAW205" s="4"/>
      <c r="AAX205" s="4"/>
      <c r="AAY205" s="4"/>
      <c r="AAZ205" s="4"/>
      <c r="ABA205" s="4"/>
      <c r="ABB205" s="4"/>
      <c r="ABC205" s="4"/>
      <c r="ABD205" s="4"/>
      <c r="ABE205" s="4"/>
      <c r="ABF205" s="4"/>
      <c r="ABG205" s="4"/>
      <c r="ABH205" s="4"/>
      <c r="ABI205" s="4"/>
      <c r="ABJ205" s="4"/>
      <c r="ABK205" s="4"/>
      <c r="ABL205" s="4"/>
      <c r="ABM205" s="4"/>
      <c r="ABN205" s="4"/>
      <c r="ABO205" s="4"/>
      <c r="ABP205" s="4"/>
      <c r="ABQ205" s="4"/>
      <c r="ABR205" s="4"/>
      <c r="ABS205" s="4"/>
      <c r="ABT205" s="4"/>
      <c r="ABU205" s="4"/>
    </row>
    <row r="206" spans="1:749" s="13" customFormat="1" ht="15" customHeight="1" x14ac:dyDescent="0.2">
      <c r="A206" s="19" t="s">
        <v>129</v>
      </c>
      <c r="B206" s="394" t="s">
        <v>130</v>
      </c>
      <c r="C206" s="394"/>
      <c r="D206" s="394"/>
      <c r="E206" s="394"/>
      <c r="F206" s="479"/>
      <c r="G206" s="190"/>
      <c r="H206" s="172">
        <f>H225</f>
        <v>0</v>
      </c>
      <c r="I206" s="289" t="s">
        <v>330</v>
      </c>
      <c r="J206" s="4"/>
      <c r="K206" s="312"/>
      <c r="L206" s="313"/>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c r="GK206" s="4"/>
      <c r="GL206" s="4"/>
      <c r="GM206" s="4"/>
      <c r="GN206" s="4"/>
      <c r="GO206" s="4"/>
      <c r="GP206" s="4"/>
      <c r="GQ206" s="4"/>
      <c r="GR206" s="4"/>
      <c r="GS206" s="4"/>
      <c r="GT206" s="4"/>
      <c r="GU206" s="4"/>
      <c r="GV206" s="4"/>
      <c r="GW206" s="4"/>
      <c r="GX206" s="4"/>
      <c r="GY206" s="4"/>
      <c r="GZ206" s="4"/>
      <c r="HA206" s="4"/>
      <c r="HB206" s="4"/>
      <c r="HC206" s="4"/>
      <c r="HD206" s="4"/>
      <c r="HE206" s="4"/>
      <c r="HF206" s="4"/>
      <c r="HG206" s="4"/>
      <c r="HH206" s="4"/>
      <c r="HI206" s="4"/>
      <c r="HJ206" s="4"/>
      <c r="HK206" s="4"/>
      <c r="HL206" s="4"/>
      <c r="HM206" s="4"/>
      <c r="HN206" s="4"/>
      <c r="HO206" s="4"/>
      <c r="HP206" s="4"/>
      <c r="HQ206" s="4"/>
      <c r="HR206" s="4"/>
      <c r="HS206" s="4"/>
      <c r="HT206" s="4"/>
      <c r="HU206" s="4"/>
      <c r="HV206" s="4"/>
      <c r="HW206" s="4"/>
      <c r="HX206" s="4"/>
      <c r="HY206" s="4"/>
      <c r="HZ206" s="4"/>
      <c r="IA206" s="4"/>
      <c r="IB206" s="4"/>
      <c r="IC206" s="4"/>
      <c r="ID206" s="4"/>
      <c r="IE206" s="4"/>
      <c r="IF206" s="4"/>
      <c r="IG206" s="4"/>
      <c r="IH206" s="4"/>
      <c r="II206" s="4"/>
      <c r="IJ206" s="4"/>
      <c r="IK206" s="4"/>
      <c r="IL206" s="4"/>
      <c r="IM206" s="4"/>
      <c r="IN206" s="4"/>
      <c r="IO206" s="4"/>
      <c r="IP206" s="4"/>
      <c r="IQ206" s="4"/>
      <c r="IR206" s="4"/>
      <c r="IS206" s="4"/>
      <c r="IT206" s="4"/>
      <c r="IU206" s="4"/>
      <c r="IV206" s="4"/>
      <c r="IW206" s="4"/>
      <c r="IX206" s="4"/>
      <c r="IY206" s="4"/>
      <c r="IZ206" s="4"/>
      <c r="JA206" s="4"/>
      <c r="JB206" s="4"/>
      <c r="JC206" s="4"/>
      <c r="JD206" s="4"/>
      <c r="JE206" s="4"/>
      <c r="JF206" s="4"/>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c r="KN206" s="4"/>
      <c r="KO206" s="4"/>
      <c r="KP206" s="4"/>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c r="LT206" s="4"/>
      <c r="LU206" s="4"/>
      <c r="LV206" s="4"/>
      <c r="LW206" s="4"/>
      <c r="LX206" s="4"/>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c r="OH206" s="4"/>
      <c r="OI206" s="4"/>
      <c r="OJ206" s="4"/>
      <c r="OK206" s="4"/>
      <c r="OL206" s="4"/>
      <c r="OM206" s="4"/>
      <c r="ON206" s="4"/>
      <c r="OO206" s="4"/>
      <c r="OP206" s="4"/>
      <c r="OQ206" s="4"/>
      <c r="OR206" s="4"/>
      <c r="OS206" s="4"/>
      <c r="OT206" s="4"/>
      <c r="OU206" s="4"/>
      <c r="OV206" s="4"/>
      <c r="OW206" s="4"/>
      <c r="OX206" s="4"/>
      <c r="OY206" s="4"/>
      <c r="OZ206" s="4"/>
      <c r="PA206" s="4"/>
      <c r="PB206" s="4"/>
      <c r="PC206" s="4"/>
      <c r="PD206" s="4"/>
      <c r="PE206" s="4"/>
      <c r="PF206" s="4"/>
      <c r="PG206" s="4"/>
      <c r="PH206" s="4"/>
      <c r="PI206" s="4"/>
      <c r="PJ206" s="4"/>
      <c r="PK206" s="4"/>
      <c r="PL206" s="4"/>
      <c r="PM206" s="4"/>
      <c r="PN206" s="4"/>
      <c r="PO206" s="4"/>
      <c r="PP206" s="4"/>
      <c r="PQ206" s="4"/>
      <c r="PR206" s="4"/>
      <c r="PS206" s="4"/>
      <c r="PT206" s="4"/>
      <c r="PU206" s="4"/>
      <c r="PV206" s="4"/>
      <c r="PW206" s="4"/>
      <c r="PX206" s="4"/>
      <c r="PY206" s="4"/>
      <c r="PZ206" s="4"/>
      <c r="QA206" s="4"/>
      <c r="QB206" s="4"/>
      <c r="QC206" s="4"/>
      <c r="QD206" s="4"/>
      <c r="QE206" s="4"/>
      <c r="QF206" s="4"/>
      <c r="QG206" s="4"/>
      <c r="QH206" s="4"/>
      <c r="QI206" s="4"/>
      <c r="QJ206" s="4"/>
      <c r="QK206" s="4"/>
      <c r="QL206" s="4"/>
      <c r="QM206" s="4"/>
      <c r="QN206" s="4"/>
      <c r="QO206" s="4"/>
      <c r="QP206" s="4"/>
      <c r="QQ206" s="4"/>
      <c r="QR206" s="4"/>
      <c r="QS206" s="4"/>
      <c r="QT206" s="4"/>
      <c r="QU206" s="4"/>
      <c r="QV206" s="4"/>
      <c r="QW206" s="4"/>
      <c r="QX206" s="4"/>
      <c r="QY206" s="4"/>
      <c r="QZ206" s="4"/>
      <c r="RA206" s="4"/>
      <c r="RB206" s="4"/>
      <c r="RC206" s="4"/>
      <c r="RD206" s="4"/>
      <c r="RE206" s="4"/>
      <c r="RF206" s="4"/>
      <c r="RG206" s="4"/>
      <c r="RH206" s="4"/>
      <c r="RI206" s="4"/>
      <c r="RJ206" s="4"/>
      <c r="RK206" s="4"/>
      <c r="RL206" s="4"/>
      <c r="RM206" s="4"/>
      <c r="RN206" s="4"/>
      <c r="RO206" s="4"/>
      <c r="RP206" s="4"/>
      <c r="RQ206" s="4"/>
      <c r="RR206" s="4"/>
      <c r="RS206" s="4"/>
      <c r="RT206" s="4"/>
      <c r="RU206" s="4"/>
      <c r="RV206" s="4"/>
      <c r="RW206" s="4"/>
      <c r="RX206" s="4"/>
      <c r="RY206" s="4"/>
      <c r="RZ206" s="4"/>
      <c r="SA206" s="4"/>
      <c r="SB206" s="4"/>
      <c r="SC206" s="4"/>
      <c r="SD206" s="4"/>
      <c r="SE206" s="4"/>
      <c r="SF206" s="4"/>
      <c r="SG206" s="4"/>
      <c r="SH206" s="4"/>
      <c r="SI206" s="4"/>
      <c r="SJ206" s="4"/>
      <c r="SK206" s="4"/>
      <c r="SL206" s="4"/>
      <c r="SM206" s="4"/>
      <c r="SN206" s="4"/>
      <c r="SO206" s="4"/>
      <c r="SP206" s="4"/>
      <c r="SQ206" s="4"/>
      <c r="SR206" s="4"/>
      <c r="SS206" s="4"/>
      <c r="ST206" s="4"/>
      <c r="SU206" s="4"/>
      <c r="SV206" s="4"/>
      <c r="SW206" s="4"/>
      <c r="SX206" s="4"/>
      <c r="SY206" s="4"/>
      <c r="SZ206" s="4"/>
      <c r="TA206" s="4"/>
      <c r="TB206" s="4"/>
      <c r="TC206" s="4"/>
      <c r="TD206" s="4"/>
      <c r="TE206" s="4"/>
      <c r="TF206" s="4"/>
      <c r="TG206" s="4"/>
      <c r="TH206" s="4"/>
      <c r="TI206" s="4"/>
      <c r="TJ206" s="4"/>
      <c r="TK206" s="4"/>
      <c r="TL206" s="4"/>
      <c r="TM206" s="4"/>
      <c r="TN206" s="4"/>
      <c r="TO206" s="4"/>
      <c r="TP206" s="4"/>
      <c r="TQ206" s="4"/>
      <c r="TR206" s="4"/>
      <c r="TS206" s="4"/>
      <c r="TT206" s="4"/>
      <c r="TU206" s="4"/>
      <c r="TV206" s="4"/>
      <c r="TW206" s="4"/>
      <c r="TX206" s="4"/>
      <c r="TY206" s="4"/>
      <c r="TZ206" s="4"/>
      <c r="UA206" s="4"/>
      <c r="UB206" s="4"/>
      <c r="UC206" s="4"/>
      <c r="UD206" s="4"/>
      <c r="UE206" s="4"/>
      <c r="UF206" s="4"/>
      <c r="UG206" s="4"/>
      <c r="UH206" s="4"/>
      <c r="UI206" s="4"/>
      <c r="UJ206" s="4"/>
      <c r="UK206" s="4"/>
      <c r="UL206" s="4"/>
      <c r="UM206" s="4"/>
      <c r="UN206" s="4"/>
      <c r="UO206" s="4"/>
      <c r="UP206" s="4"/>
      <c r="UQ206" s="4"/>
      <c r="UR206" s="4"/>
      <c r="US206" s="4"/>
      <c r="UT206" s="4"/>
      <c r="UU206" s="4"/>
      <c r="UV206" s="4"/>
      <c r="UW206" s="4"/>
      <c r="UX206" s="4"/>
      <c r="UY206" s="4"/>
      <c r="UZ206" s="4"/>
      <c r="VA206" s="4"/>
      <c r="VB206" s="4"/>
      <c r="VC206" s="4"/>
      <c r="VD206" s="4"/>
      <c r="VE206" s="4"/>
      <c r="VF206" s="4"/>
      <c r="VG206" s="4"/>
      <c r="VH206" s="4"/>
      <c r="VI206" s="4"/>
      <c r="VJ206" s="4"/>
      <c r="VK206" s="4"/>
      <c r="VL206" s="4"/>
      <c r="VM206" s="4"/>
      <c r="VN206" s="4"/>
      <c r="VO206" s="4"/>
      <c r="VP206" s="4"/>
      <c r="VQ206" s="4"/>
      <c r="VR206" s="4"/>
      <c r="VS206" s="4"/>
      <c r="VT206" s="4"/>
      <c r="VU206" s="4"/>
      <c r="VV206" s="4"/>
      <c r="VW206" s="4"/>
      <c r="VX206" s="4"/>
      <c r="VY206" s="4"/>
      <c r="VZ206" s="4"/>
      <c r="WA206" s="4"/>
      <c r="WB206" s="4"/>
      <c r="WC206" s="4"/>
      <c r="WD206" s="4"/>
      <c r="WE206" s="4"/>
      <c r="WF206" s="4"/>
      <c r="WG206" s="4"/>
      <c r="WH206" s="4"/>
      <c r="WI206" s="4"/>
      <c r="WJ206" s="4"/>
      <c r="WK206" s="4"/>
      <c r="WL206" s="4"/>
      <c r="WM206" s="4"/>
      <c r="WN206" s="4"/>
      <c r="WO206" s="4"/>
      <c r="WP206" s="4"/>
      <c r="WQ206" s="4"/>
      <c r="WR206" s="4"/>
      <c r="WS206" s="4"/>
      <c r="WT206" s="4"/>
      <c r="WU206" s="4"/>
      <c r="WV206" s="4"/>
      <c r="WW206" s="4"/>
      <c r="WX206" s="4"/>
      <c r="WY206" s="4"/>
      <c r="WZ206" s="4"/>
      <c r="XA206" s="4"/>
      <c r="XB206" s="4"/>
      <c r="XC206" s="4"/>
      <c r="XD206" s="4"/>
      <c r="XE206" s="4"/>
      <c r="XF206" s="4"/>
      <c r="XG206" s="4"/>
      <c r="XH206" s="4"/>
      <c r="XI206" s="4"/>
      <c r="XJ206" s="4"/>
      <c r="XK206" s="4"/>
      <c r="XL206" s="4"/>
      <c r="XM206" s="4"/>
      <c r="XN206" s="4"/>
      <c r="XO206" s="4"/>
      <c r="XP206" s="4"/>
      <c r="XQ206" s="4"/>
      <c r="XR206" s="4"/>
      <c r="XS206" s="4"/>
      <c r="XT206" s="4"/>
      <c r="XU206" s="4"/>
      <c r="XV206" s="4"/>
      <c r="XW206" s="4"/>
      <c r="XX206" s="4"/>
      <c r="XY206" s="4"/>
      <c r="XZ206" s="4"/>
      <c r="YA206" s="4"/>
      <c r="YB206" s="4"/>
      <c r="YC206" s="4"/>
      <c r="YD206" s="4"/>
      <c r="YE206" s="4"/>
      <c r="YF206" s="4"/>
      <c r="YG206" s="4"/>
      <c r="YH206" s="4"/>
      <c r="YI206" s="4"/>
      <c r="YJ206" s="4"/>
      <c r="YK206" s="4"/>
      <c r="YL206" s="4"/>
      <c r="YM206" s="4"/>
      <c r="YN206" s="4"/>
      <c r="YO206" s="4"/>
      <c r="YP206" s="4"/>
      <c r="YQ206" s="4"/>
      <c r="YR206" s="4"/>
      <c r="YS206" s="4"/>
      <c r="YT206" s="4"/>
      <c r="YU206" s="4"/>
      <c r="YV206" s="4"/>
      <c r="YW206" s="4"/>
      <c r="YX206" s="4"/>
      <c r="YY206" s="4"/>
      <c r="YZ206" s="4"/>
      <c r="ZA206" s="4"/>
      <c r="ZB206" s="4"/>
      <c r="ZC206" s="4"/>
      <c r="ZD206" s="4"/>
      <c r="ZE206" s="4"/>
      <c r="ZF206" s="4"/>
      <c r="ZG206" s="4"/>
      <c r="ZH206" s="4"/>
      <c r="ZI206" s="4"/>
      <c r="ZJ206" s="4"/>
      <c r="ZK206" s="4"/>
      <c r="ZL206" s="4"/>
      <c r="ZM206" s="4"/>
      <c r="ZN206" s="4"/>
      <c r="ZO206" s="4"/>
      <c r="ZP206" s="4"/>
      <c r="ZQ206" s="4"/>
      <c r="ZR206" s="4"/>
      <c r="ZS206" s="4"/>
      <c r="ZT206" s="4"/>
      <c r="ZU206" s="4"/>
      <c r="ZV206" s="4"/>
      <c r="ZW206" s="4"/>
      <c r="ZX206" s="4"/>
      <c r="ZY206" s="4"/>
      <c r="ZZ206" s="4"/>
      <c r="AAA206" s="4"/>
      <c r="AAB206" s="4"/>
      <c r="AAC206" s="4"/>
      <c r="AAD206" s="4"/>
      <c r="AAE206" s="4"/>
      <c r="AAF206" s="4"/>
      <c r="AAG206" s="4"/>
      <c r="AAH206" s="4"/>
      <c r="AAI206" s="4"/>
      <c r="AAJ206" s="4"/>
      <c r="AAK206" s="4"/>
      <c r="AAL206" s="4"/>
      <c r="AAM206" s="4"/>
      <c r="AAN206" s="4"/>
      <c r="AAO206" s="4"/>
      <c r="AAP206" s="4"/>
      <c r="AAQ206" s="4"/>
      <c r="AAR206" s="4"/>
      <c r="AAS206" s="4"/>
      <c r="AAT206" s="4"/>
      <c r="AAU206" s="4"/>
      <c r="AAV206" s="4"/>
      <c r="AAW206" s="4"/>
      <c r="AAX206" s="4"/>
      <c r="AAY206" s="4"/>
      <c r="AAZ206" s="4"/>
      <c r="ABA206" s="4"/>
      <c r="ABB206" s="4"/>
      <c r="ABC206" s="4"/>
      <c r="ABD206" s="4"/>
      <c r="ABE206" s="4"/>
      <c r="ABF206" s="4"/>
      <c r="ABG206" s="4"/>
      <c r="ABH206" s="4"/>
      <c r="ABI206" s="4"/>
      <c r="ABJ206" s="4"/>
      <c r="ABK206" s="4"/>
      <c r="ABL206" s="4"/>
      <c r="ABM206" s="4"/>
      <c r="ABN206" s="4"/>
      <c r="ABO206" s="4"/>
      <c r="ABP206" s="4"/>
      <c r="ABQ206" s="4"/>
      <c r="ABR206" s="4"/>
      <c r="ABS206" s="4"/>
      <c r="ABT206" s="4"/>
      <c r="ABU206" s="4"/>
    </row>
    <row r="207" spans="1:749" s="33" customFormat="1" ht="15" customHeight="1" x14ac:dyDescent="0.2">
      <c r="A207" s="4"/>
      <c r="B207" s="4"/>
      <c r="C207" s="4"/>
      <c r="D207" s="4"/>
      <c r="E207" s="4"/>
      <c r="F207" s="115"/>
      <c r="G207" s="115"/>
      <c r="H207" s="161"/>
      <c r="I207" s="4"/>
      <c r="J207" s="4"/>
      <c r="K207" s="4"/>
      <c r="L207" s="4"/>
      <c r="M207" s="4"/>
      <c r="N207" s="4"/>
      <c r="O207" s="4"/>
      <c r="P207" s="4"/>
      <c r="Q207" s="4"/>
      <c r="R207" s="4"/>
      <c r="S207" s="4"/>
      <c r="T207" s="6"/>
      <c r="U207" s="6"/>
      <c r="V207" s="6"/>
      <c r="W207" s="31"/>
      <c r="X207" s="31"/>
      <c r="Y207" s="31"/>
      <c r="Z207" s="31"/>
      <c r="AA207" s="31"/>
      <c r="AB207" s="31"/>
      <c r="AC207" s="31"/>
      <c r="AD207" s="31"/>
      <c r="AE207" s="31"/>
      <c r="AF207" s="31"/>
      <c r="AG207" s="31"/>
      <c r="AH207" s="31"/>
      <c r="AI207" s="31"/>
      <c r="AJ207" s="31"/>
      <c r="AK207" s="31"/>
      <c r="AL207" s="31"/>
      <c r="AM207" s="31"/>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2"/>
      <c r="BQ207" s="32"/>
      <c r="BR207" s="32"/>
      <c r="BS207" s="32"/>
      <c r="BT207" s="32"/>
      <c r="BU207" s="32"/>
      <c r="BV207" s="32"/>
      <c r="BW207" s="32"/>
      <c r="BX207" s="32"/>
      <c r="BY207" s="32"/>
      <c r="BZ207" s="32"/>
      <c r="CA207" s="32"/>
      <c r="CB207" s="32"/>
      <c r="CC207" s="32"/>
      <c r="CD207" s="32"/>
      <c r="CE207" s="32"/>
      <c r="CF207" s="32"/>
      <c r="CG207" s="32"/>
      <c r="CH207" s="32"/>
      <c r="CI207" s="32"/>
      <c r="CJ207" s="32"/>
      <c r="CK207" s="32"/>
      <c r="CL207" s="32"/>
      <c r="CM207" s="32"/>
      <c r="CN207" s="32"/>
      <c r="CO207" s="32"/>
      <c r="CP207" s="32"/>
      <c r="CQ207" s="32"/>
      <c r="CR207" s="32"/>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32"/>
      <c r="EF207" s="32"/>
      <c r="EG207" s="32"/>
      <c r="EH207" s="32"/>
      <c r="EI207" s="32"/>
      <c r="EJ207" s="32"/>
      <c r="EK207" s="32"/>
      <c r="EL207" s="32"/>
      <c r="EM207" s="32"/>
      <c r="EN207" s="32"/>
      <c r="EO207" s="32"/>
      <c r="EP207" s="32"/>
      <c r="EQ207" s="32"/>
      <c r="ER207" s="32"/>
      <c r="ES207" s="32"/>
      <c r="ET207" s="32"/>
      <c r="EU207" s="32"/>
      <c r="EV207" s="32"/>
      <c r="EW207" s="32"/>
      <c r="EX207" s="32"/>
      <c r="EY207" s="32"/>
      <c r="EZ207" s="32"/>
      <c r="FA207" s="32"/>
      <c r="FB207" s="32"/>
      <c r="FC207" s="32"/>
      <c r="FD207" s="32"/>
      <c r="FE207" s="32"/>
      <c r="FF207" s="32"/>
      <c r="FG207" s="32"/>
      <c r="FH207" s="32"/>
      <c r="FI207" s="32"/>
      <c r="FJ207" s="32"/>
      <c r="FK207" s="32"/>
      <c r="FL207" s="32"/>
      <c r="FM207" s="32"/>
      <c r="FN207" s="32"/>
      <c r="FO207" s="32"/>
      <c r="FP207" s="32"/>
      <c r="FQ207" s="32"/>
      <c r="FR207" s="32"/>
      <c r="FS207" s="32"/>
      <c r="FT207" s="32"/>
      <c r="FU207" s="32"/>
      <c r="FV207" s="32"/>
      <c r="FW207" s="32"/>
      <c r="FX207" s="32"/>
      <c r="FY207" s="32"/>
      <c r="FZ207" s="32"/>
      <c r="GA207" s="32"/>
      <c r="GB207" s="32"/>
      <c r="GC207" s="32"/>
      <c r="GD207" s="32"/>
      <c r="GE207" s="32"/>
      <c r="GF207" s="32"/>
      <c r="GG207" s="32"/>
      <c r="GH207" s="32"/>
      <c r="GI207" s="32"/>
      <c r="GJ207" s="32"/>
      <c r="GK207" s="32"/>
      <c r="GL207" s="32"/>
      <c r="GM207" s="32"/>
      <c r="GN207" s="32"/>
      <c r="GO207" s="32"/>
      <c r="GP207" s="32"/>
      <c r="GQ207" s="32"/>
      <c r="GR207" s="32"/>
      <c r="GS207" s="32"/>
      <c r="GT207" s="32"/>
      <c r="GU207" s="32"/>
      <c r="GV207" s="32"/>
      <c r="GW207" s="32"/>
      <c r="GX207" s="32"/>
      <c r="GY207" s="32"/>
      <c r="GZ207" s="32"/>
      <c r="HA207" s="32"/>
      <c r="HB207" s="32"/>
      <c r="HC207" s="32"/>
      <c r="HD207" s="32"/>
      <c r="HE207" s="32"/>
      <c r="HF207" s="32"/>
      <c r="HG207" s="32"/>
      <c r="HH207" s="32"/>
      <c r="HI207" s="32"/>
      <c r="HJ207" s="32"/>
      <c r="HK207" s="32"/>
      <c r="HL207" s="32"/>
      <c r="HM207" s="32"/>
      <c r="HN207" s="32"/>
      <c r="HO207" s="32"/>
      <c r="HP207" s="32"/>
      <c r="HQ207" s="32"/>
      <c r="HR207" s="32"/>
      <c r="HS207" s="32"/>
      <c r="HT207" s="32"/>
      <c r="HU207" s="32"/>
      <c r="HV207" s="32"/>
      <c r="HW207" s="32"/>
      <c r="HX207" s="32"/>
      <c r="HY207" s="32"/>
      <c r="HZ207" s="32"/>
      <c r="IA207" s="32"/>
      <c r="IB207" s="32"/>
      <c r="IC207" s="32"/>
      <c r="ID207" s="32"/>
      <c r="IE207" s="32"/>
      <c r="IF207" s="32"/>
      <c r="IG207" s="32"/>
      <c r="IH207" s="32"/>
      <c r="II207" s="32"/>
      <c r="IJ207" s="32"/>
      <c r="IK207" s="32"/>
      <c r="IL207" s="32"/>
      <c r="IM207" s="32"/>
      <c r="IN207" s="32"/>
      <c r="IO207" s="32"/>
      <c r="IP207" s="32"/>
      <c r="IQ207" s="32"/>
      <c r="IR207" s="32"/>
      <c r="IS207" s="32"/>
      <c r="IT207" s="32"/>
      <c r="IU207" s="32"/>
      <c r="IV207" s="32"/>
      <c r="IW207" s="32"/>
      <c r="IX207" s="32"/>
      <c r="IY207" s="32"/>
      <c r="IZ207" s="32"/>
      <c r="JA207" s="32"/>
      <c r="JB207" s="32"/>
      <c r="JC207" s="32"/>
      <c r="JD207" s="32"/>
      <c r="JE207" s="32"/>
      <c r="JF207" s="32"/>
      <c r="JG207" s="32"/>
    </row>
    <row r="208" spans="1:749" s="33" customFormat="1" ht="15" customHeight="1" x14ac:dyDescent="0.2">
      <c r="A208" s="19" t="s">
        <v>71</v>
      </c>
      <c r="B208" s="394" t="s">
        <v>933</v>
      </c>
      <c r="C208" s="394"/>
      <c r="D208" s="394"/>
      <c r="E208" s="394"/>
      <c r="F208" s="190"/>
      <c r="G208" s="190"/>
      <c r="H208" s="172">
        <f>SUMIF($C$29:$C$204,"NNF 7",$H$29:$H$204)</f>
        <v>0</v>
      </c>
      <c r="I208" s="289" t="s">
        <v>330</v>
      </c>
      <c r="J208" s="4"/>
      <c r="K208" s="4"/>
      <c r="L208" s="4"/>
      <c r="M208" s="4"/>
      <c r="N208" s="4"/>
      <c r="O208" s="4"/>
      <c r="P208" s="4"/>
      <c r="Q208" s="4"/>
      <c r="R208" s="4"/>
      <c r="S208" s="4"/>
      <c r="T208" s="6"/>
      <c r="U208" s="6"/>
      <c r="V208" s="6"/>
      <c r="W208" s="31"/>
      <c r="X208" s="31"/>
      <c r="Y208" s="31"/>
      <c r="Z208" s="31"/>
      <c r="AA208" s="31"/>
      <c r="AB208" s="31"/>
      <c r="AC208" s="31"/>
      <c r="AD208" s="31"/>
      <c r="AE208" s="31"/>
      <c r="AF208" s="31"/>
      <c r="AG208" s="31"/>
      <c r="AH208" s="31"/>
      <c r="AI208" s="31"/>
      <c r="AJ208" s="31"/>
      <c r="AK208" s="31"/>
      <c r="AL208" s="31"/>
      <c r="AM208" s="31"/>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2"/>
      <c r="BQ208" s="32"/>
      <c r="BR208" s="32"/>
      <c r="BS208" s="32"/>
      <c r="BT208" s="32"/>
      <c r="BU208" s="32"/>
      <c r="BV208" s="32"/>
      <c r="BW208" s="32"/>
      <c r="BX208" s="32"/>
      <c r="BY208" s="32"/>
      <c r="BZ208" s="32"/>
      <c r="CA208" s="32"/>
      <c r="CB208" s="32"/>
      <c r="CC208" s="32"/>
      <c r="CD208" s="32"/>
      <c r="CE208" s="32"/>
      <c r="CF208" s="32"/>
      <c r="CG208" s="32"/>
      <c r="CH208" s="32"/>
      <c r="CI208" s="32"/>
      <c r="CJ208" s="32"/>
      <c r="CK208" s="32"/>
      <c r="CL208" s="32"/>
      <c r="CM208" s="32"/>
      <c r="CN208" s="32"/>
      <c r="CO208" s="32"/>
      <c r="CP208" s="32"/>
      <c r="CQ208" s="32"/>
      <c r="CR208" s="32"/>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32"/>
      <c r="EF208" s="32"/>
      <c r="EG208" s="32"/>
      <c r="EH208" s="32"/>
      <c r="EI208" s="32"/>
      <c r="EJ208" s="32"/>
      <c r="EK208" s="32"/>
      <c r="EL208" s="32"/>
      <c r="EM208" s="32"/>
      <c r="EN208" s="32"/>
      <c r="EO208" s="32"/>
      <c r="EP208" s="32"/>
      <c r="EQ208" s="32"/>
      <c r="ER208" s="32"/>
      <c r="ES208" s="32"/>
      <c r="ET208" s="32"/>
      <c r="EU208" s="32"/>
      <c r="EV208" s="32"/>
      <c r="EW208" s="32"/>
      <c r="EX208" s="32"/>
      <c r="EY208" s="32"/>
      <c r="EZ208" s="32"/>
      <c r="FA208" s="32"/>
      <c r="FB208" s="32"/>
      <c r="FC208" s="32"/>
      <c r="FD208" s="32"/>
      <c r="FE208" s="32"/>
      <c r="FF208" s="32"/>
      <c r="FG208" s="32"/>
      <c r="FH208" s="32"/>
      <c r="FI208" s="32"/>
      <c r="FJ208" s="32"/>
      <c r="FK208" s="32"/>
      <c r="FL208" s="32"/>
      <c r="FM208" s="32"/>
      <c r="FN208" s="32"/>
      <c r="FO208" s="32"/>
      <c r="FP208" s="32"/>
      <c r="FQ208" s="32"/>
      <c r="FR208" s="32"/>
      <c r="FS208" s="32"/>
      <c r="FT208" s="32"/>
      <c r="FU208" s="32"/>
      <c r="FV208" s="32"/>
      <c r="FW208" s="32"/>
      <c r="FX208" s="32"/>
      <c r="FY208" s="32"/>
      <c r="FZ208" s="32"/>
      <c r="GA208" s="32"/>
      <c r="GB208" s="32"/>
      <c r="GC208" s="32"/>
      <c r="GD208" s="32"/>
      <c r="GE208" s="32"/>
      <c r="GF208" s="32"/>
      <c r="GG208" s="32"/>
      <c r="GH208" s="32"/>
      <c r="GI208" s="32"/>
      <c r="GJ208" s="32"/>
      <c r="GK208" s="32"/>
      <c r="GL208" s="32"/>
      <c r="GM208" s="32"/>
      <c r="GN208" s="32"/>
      <c r="GO208" s="32"/>
      <c r="GP208" s="32"/>
      <c r="GQ208" s="32"/>
      <c r="GR208" s="32"/>
      <c r="GS208" s="32"/>
      <c r="GT208" s="32"/>
      <c r="GU208" s="32"/>
      <c r="GV208" s="32"/>
      <c r="GW208" s="32"/>
      <c r="GX208" s="32"/>
      <c r="GY208" s="32"/>
      <c r="GZ208" s="32"/>
      <c r="HA208" s="32"/>
      <c r="HB208" s="32"/>
      <c r="HC208" s="32"/>
      <c r="HD208" s="32"/>
      <c r="HE208" s="32"/>
      <c r="HF208" s="32"/>
      <c r="HG208" s="32"/>
      <c r="HH208" s="32"/>
      <c r="HI208" s="32"/>
      <c r="HJ208" s="32"/>
      <c r="HK208" s="32"/>
      <c r="HL208" s="32"/>
      <c r="HM208" s="32"/>
      <c r="HN208" s="32"/>
      <c r="HO208" s="32"/>
      <c r="HP208" s="32"/>
      <c r="HQ208" s="32"/>
      <c r="HR208" s="32"/>
      <c r="HS208" s="32"/>
      <c r="HT208" s="32"/>
      <c r="HU208" s="32"/>
      <c r="HV208" s="32"/>
      <c r="HW208" s="32"/>
      <c r="HX208" s="32"/>
      <c r="HY208" s="32"/>
      <c r="HZ208" s="32"/>
      <c r="IA208" s="32"/>
      <c r="IB208" s="32"/>
      <c r="IC208" s="32"/>
      <c r="ID208" s="32"/>
      <c r="IE208" s="32"/>
      <c r="IF208" s="32"/>
      <c r="IG208" s="32"/>
      <c r="IH208" s="32"/>
      <c r="II208" s="32"/>
      <c r="IJ208" s="32"/>
      <c r="IK208" s="32"/>
      <c r="IL208" s="32"/>
      <c r="IM208" s="32"/>
      <c r="IN208" s="32"/>
      <c r="IO208" s="32"/>
      <c r="IP208" s="32"/>
      <c r="IQ208" s="32"/>
      <c r="IR208" s="32"/>
      <c r="IS208" s="32"/>
      <c r="IT208" s="32"/>
      <c r="IU208" s="32"/>
      <c r="IV208" s="32"/>
      <c r="IW208" s="32"/>
      <c r="IX208" s="32"/>
      <c r="IY208" s="32"/>
      <c r="IZ208" s="32"/>
      <c r="JA208" s="32"/>
      <c r="JB208" s="32"/>
      <c r="JC208" s="32"/>
      <c r="JD208" s="32"/>
      <c r="JE208" s="32"/>
      <c r="JF208" s="32"/>
      <c r="JG208" s="32"/>
    </row>
    <row r="209" spans="1:749" s="33" customFormat="1" ht="15" customHeight="1" x14ac:dyDescent="0.2">
      <c r="A209" s="4"/>
      <c r="B209" s="4"/>
      <c r="C209" s="4"/>
      <c r="D209" s="4"/>
      <c r="E209" s="4"/>
      <c r="F209" s="115"/>
      <c r="G209" s="115"/>
      <c r="H209" s="161"/>
      <c r="I209" s="4"/>
      <c r="J209" s="4"/>
      <c r="K209" s="4"/>
      <c r="L209" s="4"/>
      <c r="M209" s="4"/>
      <c r="N209" s="4"/>
      <c r="O209" s="4"/>
      <c r="P209" s="4"/>
      <c r="Q209" s="4"/>
      <c r="R209" s="4"/>
      <c r="S209" s="4"/>
      <c r="T209" s="6"/>
      <c r="U209" s="6"/>
      <c r="V209" s="6"/>
      <c r="W209" s="31"/>
      <c r="X209" s="31"/>
      <c r="Y209" s="31"/>
      <c r="Z209" s="31"/>
      <c r="AA209" s="31"/>
      <c r="AB209" s="31"/>
      <c r="AC209" s="31"/>
      <c r="AD209" s="31"/>
      <c r="AE209" s="31"/>
      <c r="AF209" s="31"/>
      <c r="AG209" s="31"/>
      <c r="AH209" s="31"/>
      <c r="AI209" s="31"/>
      <c r="AJ209" s="31"/>
      <c r="AK209" s="31"/>
      <c r="AL209" s="31"/>
      <c r="AM209" s="31"/>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row>
    <row r="210" spans="1:749" s="33" customFormat="1" ht="15" customHeight="1" x14ac:dyDescent="0.2">
      <c r="A210" s="19" t="s">
        <v>72</v>
      </c>
      <c r="B210" s="394" t="s">
        <v>934</v>
      </c>
      <c r="C210" s="394"/>
      <c r="D210" s="394"/>
      <c r="E210" s="394"/>
      <c r="F210" s="190"/>
      <c r="G210" s="190"/>
      <c r="H210" s="172">
        <f>SUMIF($C$29:$C$204,"FF 8",$H$29:$H$204)</f>
        <v>0</v>
      </c>
      <c r="I210" s="289" t="s">
        <v>330</v>
      </c>
      <c r="J210" s="4"/>
      <c r="K210" s="4"/>
      <c r="L210" s="4"/>
      <c r="M210" s="4"/>
      <c r="N210" s="4"/>
      <c r="O210" s="4"/>
      <c r="P210" s="4"/>
      <c r="Q210" s="4"/>
      <c r="R210" s="4"/>
      <c r="S210" s="4"/>
      <c r="T210" s="6"/>
      <c r="U210" s="6"/>
      <c r="V210" s="6"/>
      <c r="W210" s="31"/>
      <c r="X210" s="31"/>
      <c r="Y210" s="31"/>
      <c r="Z210" s="31"/>
      <c r="AA210" s="31"/>
      <c r="AB210" s="31"/>
      <c r="AC210" s="31"/>
      <c r="AD210" s="31"/>
      <c r="AE210" s="31"/>
      <c r="AF210" s="31"/>
      <c r="AG210" s="31"/>
      <c r="AH210" s="31"/>
      <c r="AI210" s="31"/>
      <c r="AJ210" s="31"/>
      <c r="AK210" s="31"/>
      <c r="AL210" s="31"/>
      <c r="AM210" s="31"/>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row>
    <row r="211" spans="1:749" s="33" customFormat="1" ht="15" customHeight="1" x14ac:dyDescent="0.2">
      <c r="A211" s="4"/>
      <c r="B211" s="4"/>
      <c r="C211" s="4"/>
      <c r="D211" s="4"/>
      <c r="E211" s="4"/>
      <c r="F211" s="115"/>
      <c r="G211" s="115"/>
      <c r="H211" s="161"/>
      <c r="I211" s="4"/>
      <c r="J211" s="4"/>
      <c r="K211" s="4"/>
      <c r="L211" s="4"/>
      <c r="M211" s="4"/>
      <c r="N211" s="4"/>
      <c r="O211" s="4"/>
      <c r="P211" s="4"/>
      <c r="Q211" s="4"/>
      <c r="R211" s="4"/>
      <c r="S211" s="4"/>
      <c r="T211" s="6"/>
      <c r="U211" s="6"/>
      <c r="V211" s="6"/>
      <c r="W211" s="31"/>
      <c r="X211" s="31"/>
      <c r="Y211" s="31"/>
      <c r="Z211" s="31"/>
      <c r="AA211" s="31"/>
      <c r="AB211" s="31"/>
      <c r="AC211" s="31"/>
      <c r="AD211" s="31"/>
      <c r="AE211" s="31"/>
      <c r="AF211" s="31"/>
      <c r="AG211" s="31"/>
      <c r="AH211" s="31"/>
      <c r="AI211" s="31"/>
      <c r="AJ211" s="31"/>
      <c r="AK211" s="31"/>
      <c r="AL211" s="31"/>
      <c r="AM211" s="31"/>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row>
    <row r="212" spans="1:749" s="33" customFormat="1" ht="15" customHeight="1" x14ac:dyDescent="0.2">
      <c r="A212" s="19" t="s">
        <v>73</v>
      </c>
      <c r="B212" s="394" t="s">
        <v>937</v>
      </c>
      <c r="C212" s="394"/>
      <c r="D212" s="394"/>
      <c r="E212" s="394"/>
      <c r="F212" s="190"/>
      <c r="G212" s="190"/>
      <c r="H212" s="172">
        <f>SUMIF($C$29:$C$204,"VF 9",$H$29:$H$204)</f>
        <v>0</v>
      </c>
      <c r="I212" s="289" t="s">
        <v>330</v>
      </c>
      <c r="J212" s="4"/>
      <c r="K212" s="4"/>
      <c r="L212" s="4"/>
      <c r="M212" s="4"/>
      <c r="N212" s="4"/>
      <c r="O212" s="4"/>
      <c r="P212" s="4"/>
      <c r="Q212" s="4"/>
      <c r="R212" s="4"/>
      <c r="S212" s="4"/>
      <c r="T212" s="6"/>
      <c r="U212" s="6"/>
      <c r="V212" s="6"/>
      <c r="W212" s="31"/>
      <c r="X212" s="31"/>
      <c r="Y212" s="31"/>
      <c r="Z212" s="31"/>
      <c r="AA212" s="31"/>
      <c r="AB212" s="31"/>
      <c r="AC212" s="31"/>
      <c r="AD212" s="31"/>
      <c r="AE212" s="31"/>
      <c r="AF212" s="31"/>
      <c r="AG212" s="31"/>
      <c r="AH212" s="31"/>
      <c r="AI212" s="31"/>
      <c r="AJ212" s="31"/>
      <c r="AK212" s="31"/>
      <c r="AL212" s="31"/>
      <c r="AM212" s="31"/>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row>
    <row r="213" spans="1:749" s="13" customFormat="1" ht="15" customHeight="1" collapsed="1" x14ac:dyDescent="0.2">
      <c r="A213" s="100"/>
      <c r="B213" s="4"/>
      <c r="C213" s="4"/>
      <c r="D213" s="4"/>
      <c r="E213" s="4"/>
      <c r="F213" s="189"/>
      <c r="G213" s="115"/>
      <c r="H213" s="161"/>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c r="GK213" s="4"/>
      <c r="GL213" s="4"/>
      <c r="GM213" s="4"/>
      <c r="GN213" s="4"/>
      <c r="GO213" s="4"/>
      <c r="GP213" s="4"/>
      <c r="GQ213" s="4"/>
      <c r="GR213" s="4"/>
      <c r="GS213" s="4"/>
      <c r="GT213" s="4"/>
      <c r="GU213" s="4"/>
      <c r="GV213" s="4"/>
      <c r="GW213" s="4"/>
      <c r="GX213" s="4"/>
      <c r="GY213" s="4"/>
      <c r="GZ213" s="4"/>
      <c r="HA213" s="4"/>
      <c r="HB213" s="4"/>
      <c r="HC213" s="4"/>
      <c r="HD213" s="4"/>
      <c r="HE213" s="4"/>
      <c r="HF213" s="4"/>
      <c r="HG213" s="4"/>
      <c r="HH213" s="4"/>
      <c r="HI213" s="4"/>
      <c r="HJ213" s="4"/>
      <c r="HK213" s="4"/>
      <c r="HL213" s="4"/>
      <c r="HM213" s="4"/>
      <c r="HN213" s="4"/>
      <c r="HO213" s="4"/>
      <c r="HP213" s="4"/>
      <c r="HQ213" s="4"/>
      <c r="HR213" s="4"/>
      <c r="HS213" s="4"/>
      <c r="HT213" s="4"/>
      <c r="HU213" s="4"/>
      <c r="HV213" s="4"/>
      <c r="HW213" s="4"/>
      <c r="HX213" s="4"/>
      <c r="HY213" s="4"/>
      <c r="HZ213" s="4"/>
      <c r="IA213" s="4"/>
      <c r="IB213" s="4"/>
      <c r="IC213" s="4"/>
      <c r="ID213" s="4"/>
      <c r="IE213" s="4"/>
      <c r="IF213" s="4"/>
      <c r="IG213" s="4"/>
      <c r="IH213" s="4"/>
      <c r="II213" s="4"/>
      <c r="IJ213" s="4"/>
      <c r="IK213" s="4"/>
      <c r="IL213" s="4"/>
      <c r="IM213" s="4"/>
      <c r="IN213" s="4"/>
      <c r="IO213" s="4"/>
      <c r="IP213" s="4"/>
      <c r="IQ213" s="4"/>
      <c r="IR213" s="4"/>
      <c r="IS213" s="4"/>
      <c r="IT213" s="4"/>
      <c r="IU213" s="4"/>
      <c r="IV213" s="4"/>
      <c r="IW213" s="4"/>
      <c r="IX213" s="4"/>
      <c r="IY213" s="4"/>
      <c r="IZ213" s="4"/>
      <c r="JA213" s="4"/>
      <c r="JB213" s="4"/>
      <c r="JC213" s="4"/>
      <c r="JD213" s="4"/>
      <c r="JE213" s="4"/>
      <c r="JF213" s="4"/>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c r="KN213" s="4"/>
      <c r="KO213" s="4"/>
      <c r="KP213" s="4"/>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c r="LT213" s="4"/>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c r="NB213" s="4"/>
      <c r="NC213" s="4"/>
      <c r="ND213" s="4"/>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c r="OH213" s="4"/>
      <c r="OI213" s="4"/>
      <c r="OJ213" s="4"/>
      <c r="OK213" s="4"/>
      <c r="OL213" s="4"/>
      <c r="OM213" s="4"/>
      <c r="ON213" s="4"/>
      <c r="OO213" s="4"/>
      <c r="OP213" s="4"/>
      <c r="OQ213" s="4"/>
      <c r="OR213" s="4"/>
      <c r="OS213" s="4"/>
      <c r="OT213" s="4"/>
      <c r="OU213" s="4"/>
      <c r="OV213" s="4"/>
      <c r="OW213" s="4"/>
      <c r="OX213" s="4"/>
      <c r="OY213" s="4"/>
      <c r="OZ213" s="4"/>
      <c r="PA213" s="4"/>
      <c r="PB213" s="4"/>
      <c r="PC213" s="4"/>
      <c r="PD213" s="4"/>
      <c r="PE213" s="4"/>
      <c r="PF213" s="4"/>
      <c r="PG213" s="4"/>
      <c r="PH213" s="4"/>
      <c r="PI213" s="4"/>
      <c r="PJ213" s="4"/>
      <c r="PK213" s="4"/>
      <c r="PL213" s="4"/>
      <c r="PM213" s="4"/>
      <c r="PN213" s="4"/>
      <c r="PO213" s="4"/>
      <c r="PP213" s="4"/>
      <c r="PQ213" s="4"/>
      <c r="PR213" s="4"/>
      <c r="PS213" s="4"/>
      <c r="PT213" s="4"/>
      <c r="PU213" s="4"/>
      <c r="PV213" s="4"/>
      <c r="PW213" s="4"/>
      <c r="PX213" s="4"/>
      <c r="PY213" s="4"/>
      <c r="PZ213" s="4"/>
      <c r="QA213" s="4"/>
      <c r="QB213" s="4"/>
      <c r="QC213" s="4"/>
      <c r="QD213" s="4"/>
      <c r="QE213" s="4"/>
      <c r="QF213" s="4"/>
      <c r="QG213" s="4"/>
      <c r="QH213" s="4"/>
      <c r="QI213" s="4"/>
      <c r="QJ213" s="4"/>
      <c r="QK213" s="4"/>
      <c r="QL213" s="4"/>
      <c r="QM213" s="4"/>
      <c r="QN213" s="4"/>
      <c r="QO213" s="4"/>
      <c r="QP213" s="4"/>
      <c r="QQ213" s="4"/>
      <c r="QR213" s="4"/>
      <c r="QS213" s="4"/>
      <c r="QT213" s="4"/>
      <c r="QU213" s="4"/>
      <c r="QV213" s="4"/>
      <c r="QW213" s="4"/>
      <c r="QX213" s="4"/>
      <c r="QY213" s="4"/>
      <c r="QZ213" s="4"/>
      <c r="RA213" s="4"/>
      <c r="RB213" s="4"/>
      <c r="RC213" s="4"/>
      <c r="RD213" s="4"/>
      <c r="RE213" s="4"/>
      <c r="RF213" s="4"/>
      <c r="RG213" s="4"/>
      <c r="RH213" s="4"/>
      <c r="RI213" s="4"/>
      <c r="RJ213" s="4"/>
      <c r="RK213" s="4"/>
      <c r="RL213" s="4"/>
      <c r="RM213" s="4"/>
      <c r="RN213" s="4"/>
      <c r="RO213" s="4"/>
      <c r="RP213" s="4"/>
      <c r="RQ213" s="4"/>
      <c r="RR213" s="4"/>
      <c r="RS213" s="4"/>
      <c r="RT213" s="4"/>
      <c r="RU213" s="4"/>
      <c r="RV213" s="4"/>
      <c r="RW213" s="4"/>
      <c r="RX213" s="4"/>
      <c r="RY213" s="4"/>
      <c r="RZ213" s="4"/>
      <c r="SA213" s="4"/>
      <c r="SB213" s="4"/>
      <c r="SC213" s="4"/>
      <c r="SD213" s="4"/>
      <c r="SE213" s="4"/>
      <c r="SF213" s="4"/>
      <c r="SG213" s="4"/>
      <c r="SH213" s="4"/>
      <c r="SI213" s="4"/>
      <c r="SJ213" s="4"/>
      <c r="SK213" s="4"/>
      <c r="SL213" s="4"/>
      <c r="SM213" s="4"/>
      <c r="SN213" s="4"/>
      <c r="SO213" s="4"/>
      <c r="SP213" s="4"/>
      <c r="SQ213" s="4"/>
      <c r="SR213" s="4"/>
      <c r="SS213" s="4"/>
      <c r="ST213" s="4"/>
      <c r="SU213" s="4"/>
      <c r="SV213" s="4"/>
      <c r="SW213" s="4"/>
      <c r="SX213" s="4"/>
      <c r="SY213" s="4"/>
      <c r="SZ213" s="4"/>
      <c r="TA213" s="4"/>
      <c r="TB213" s="4"/>
      <c r="TC213" s="4"/>
      <c r="TD213" s="4"/>
      <c r="TE213" s="4"/>
      <c r="TF213" s="4"/>
      <c r="TG213" s="4"/>
      <c r="TH213" s="4"/>
      <c r="TI213" s="4"/>
      <c r="TJ213" s="4"/>
      <c r="TK213" s="4"/>
      <c r="TL213" s="4"/>
      <c r="TM213" s="4"/>
      <c r="TN213" s="4"/>
      <c r="TO213" s="4"/>
      <c r="TP213" s="4"/>
      <c r="TQ213" s="4"/>
      <c r="TR213" s="4"/>
      <c r="TS213" s="4"/>
      <c r="TT213" s="4"/>
      <c r="TU213" s="4"/>
      <c r="TV213" s="4"/>
      <c r="TW213" s="4"/>
      <c r="TX213" s="4"/>
      <c r="TY213" s="4"/>
      <c r="TZ213" s="4"/>
      <c r="UA213" s="4"/>
      <c r="UB213" s="4"/>
      <c r="UC213" s="4"/>
      <c r="UD213" s="4"/>
      <c r="UE213" s="4"/>
      <c r="UF213" s="4"/>
      <c r="UG213" s="4"/>
      <c r="UH213" s="4"/>
      <c r="UI213" s="4"/>
      <c r="UJ213" s="4"/>
      <c r="UK213" s="4"/>
      <c r="UL213" s="4"/>
      <c r="UM213" s="4"/>
      <c r="UN213" s="4"/>
      <c r="UO213" s="4"/>
      <c r="UP213" s="4"/>
      <c r="UQ213" s="4"/>
      <c r="UR213" s="4"/>
      <c r="US213" s="4"/>
      <c r="UT213" s="4"/>
      <c r="UU213" s="4"/>
      <c r="UV213" s="4"/>
      <c r="UW213" s="4"/>
      <c r="UX213" s="4"/>
      <c r="UY213" s="4"/>
      <c r="UZ213" s="4"/>
      <c r="VA213" s="4"/>
      <c r="VB213" s="4"/>
      <c r="VC213" s="4"/>
      <c r="VD213" s="4"/>
      <c r="VE213" s="4"/>
      <c r="VF213" s="4"/>
      <c r="VG213" s="4"/>
      <c r="VH213" s="4"/>
      <c r="VI213" s="4"/>
      <c r="VJ213" s="4"/>
      <c r="VK213" s="4"/>
      <c r="VL213" s="4"/>
      <c r="VM213" s="4"/>
      <c r="VN213" s="4"/>
      <c r="VO213" s="4"/>
      <c r="VP213" s="4"/>
      <c r="VQ213" s="4"/>
      <c r="VR213" s="4"/>
      <c r="VS213" s="4"/>
      <c r="VT213" s="4"/>
      <c r="VU213" s="4"/>
      <c r="VV213" s="4"/>
      <c r="VW213" s="4"/>
      <c r="VX213" s="4"/>
      <c r="VY213" s="4"/>
      <c r="VZ213" s="4"/>
      <c r="WA213" s="4"/>
      <c r="WB213" s="4"/>
      <c r="WC213" s="4"/>
      <c r="WD213" s="4"/>
      <c r="WE213" s="4"/>
      <c r="WF213" s="4"/>
      <c r="WG213" s="4"/>
      <c r="WH213" s="4"/>
      <c r="WI213" s="4"/>
      <c r="WJ213" s="4"/>
      <c r="WK213" s="4"/>
      <c r="WL213" s="4"/>
      <c r="WM213" s="4"/>
      <c r="WN213" s="4"/>
      <c r="WO213" s="4"/>
      <c r="WP213" s="4"/>
      <c r="WQ213" s="4"/>
      <c r="WR213" s="4"/>
      <c r="WS213" s="4"/>
      <c r="WT213" s="4"/>
      <c r="WU213" s="4"/>
      <c r="WV213" s="4"/>
      <c r="WW213" s="4"/>
      <c r="WX213" s="4"/>
      <c r="WY213" s="4"/>
      <c r="WZ213" s="4"/>
      <c r="XA213" s="4"/>
      <c r="XB213" s="4"/>
      <c r="XC213" s="4"/>
      <c r="XD213" s="4"/>
      <c r="XE213" s="4"/>
      <c r="XF213" s="4"/>
      <c r="XG213" s="4"/>
      <c r="XH213" s="4"/>
      <c r="XI213" s="4"/>
      <c r="XJ213" s="4"/>
      <c r="XK213" s="4"/>
      <c r="XL213" s="4"/>
      <c r="XM213" s="4"/>
      <c r="XN213" s="4"/>
      <c r="XO213" s="4"/>
      <c r="XP213" s="4"/>
      <c r="XQ213" s="4"/>
      <c r="XR213" s="4"/>
      <c r="XS213" s="4"/>
      <c r="XT213" s="4"/>
      <c r="XU213" s="4"/>
      <c r="XV213" s="4"/>
      <c r="XW213" s="4"/>
      <c r="XX213" s="4"/>
      <c r="XY213" s="4"/>
      <c r="XZ213" s="4"/>
      <c r="YA213" s="4"/>
      <c r="YB213" s="4"/>
      <c r="YC213" s="4"/>
      <c r="YD213" s="4"/>
      <c r="YE213" s="4"/>
      <c r="YF213" s="4"/>
      <c r="YG213" s="4"/>
      <c r="YH213" s="4"/>
      <c r="YI213" s="4"/>
      <c r="YJ213" s="4"/>
      <c r="YK213" s="4"/>
      <c r="YL213" s="4"/>
      <c r="YM213" s="4"/>
      <c r="YN213" s="4"/>
      <c r="YO213" s="4"/>
      <c r="YP213" s="4"/>
      <c r="YQ213" s="4"/>
      <c r="YR213" s="4"/>
      <c r="YS213" s="4"/>
      <c r="YT213" s="4"/>
      <c r="YU213" s="4"/>
      <c r="YV213" s="4"/>
      <c r="YW213" s="4"/>
      <c r="YX213" s="4"/>
      <c r="YY213" s="4"/>
      <c r="YZ213" s="4"/>
      <c r="ZA213" s="4"/>
      <c r="ZB213" s="4"/>
      <c r="ZC213" s="4"/>
      <c r="ZD213" s="4"/>
      <c r="ZE213" s="4"/>
      <c r="ZF213" s="4"/>
      <c r="ZG213" s="4"/>
      <c r="ZH213" s="4"/>
      <c r="ZI213" s="4"/>
      <c r="ZJ213" s="4"/>
      <c r="ZK213" s="4"/>
      <c r="ZL213" s="4"/>
      <c r="ZM213" s="4"/>
      <c r="ZN213" s="4"/>
      <c r="ZO213" s="4"/>
      <c r="ZP213" s="4"/>
      <c r="ZQ213" s="4"/>
      <c r="ZR213" s="4"/>
      <c r="ZS213" s="4"/>
      <c r="ZT213" s="4"/>
      <c r="ZU213" s="4"/>
      <c r="ZV213" s="4"/>
      <c r="ZW213" s="4"/>
      <c r="ZX213" s="4"/>
      <c r="ZY213" s="4"/>
      <c r="ZZ213" s="4"/>
      <c r="AAA213" s="4"/>
      <c r="AAB213" s="4"/>
      <c r="AAC213" s="4"/>
      <c r="AAD213" s="4"/>
      <c r="AAE213" s="4"/>
      <c r="AAF213" s="4"/>
      <c r="AAG213" s="4"/>
      <c r="AAH213" s="4"/>
      <c r="AAI213" s="4"/>
      <c r="AAJ213" s="4"/>
      <c r="AAK213" s="4"/>
      <c r="AAL213" s="4"/>
      <c r="AAM213" s="4"/>
      <c r="AAN213" s="4"/>
      <c r="AAO213" s="4"/>
      <c r="AAP213" s="4"/>
      <c r="AAQ213" s="4"/>
      <c r="AAR213" s="4"/>
      <c r="AAS213" s="4"/>
      <c r="AAT213" s="4"/>
      <c r="AAU213" s="4"/>
      <c r="AAV213" s="4"/>
      <c r="AAW213" s="4"/>
      <c r="AAX213" s="4"/>
      <c r="AAY213" s="4"/>
      <c r="AAZ213" s="4"/>
      <c r="ABA213" s="4"/>
      <c r="ABB213" s="4"/>
      <c r="ABC213" s="4"/>
      <c r="ABD213" s="4"/>
      <c r="ABE213" s="4"/>
      <c r="ABF213" s="4"/>
      <c r="ABG213" s="4"/>
      <c r="ABH213" s="4"/>
      <c r="ABI213" s="4"/>
      <c r="ABJ213" s="4"/>
      <c r="ABK213" s="4"/>
      <c r="ABL213" s="4"/>
      <c r="ABM213" s="4"/>
      <c r="ABN213" s="4"/>
      <c r="ABO213" s="4"/>
      <c r="ABP213" s="4"/>
      <c r="ABQ213" s="4"/>
      <c r="ABR213" s="4"/>
      <c r="ABS213" s="4"/>
      <c r="ABT213" s="4"/>
      <c r="ABU213" s="4"/>
    </row>
    <row r="214" spans="1:749" s="13" customFormat="1" ht="15" customHeight="1" x14ac:dyDescent="0.2">
      <c r="A214" s="19" t="s">
        <v>137</v>
      </c>
      <c r="B214" s="394" t="s">
        <v>941</v>
      </c>
      <c r="C214" s="320"/>
      <c r="D214" s="394"/>
      <c r="E214" s="389"/>
      <c r="F214" s="479"/>
      <c r="G214" s="387"/>
      <c r="H214" s="172">
        <f>SUMIF($C$29:$C$204,"BUF 10",$H$29:$H$204)</f>
        <v>0</v>
      </c>
      <c r="I214" s="289" t="s">
        <v>330</v>
      </c>
      <c r="J214" s="312"/>
      <c r="K214" s="312"/>
      <c r="L214" s="313"/>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c r="GK214" s="4"/>
      <c r="GL214" s="4"/>
      <c r="GM214" s="4"/>
      <c r="GN214" s="4"/>
      <c r="GO214" s="4"/>
      <c r="GP214" s="4"/>
      <c r="GQ214" s="4"/>
      <c r="GR214" s="4"/>
      <c r="GS214" s="4"/>
      <c r="GT214" s="4"/>
      <c r="GU214" s="4"/>
      <c r="GV214" s="4"/>
      <c r="GW214" s="4"/>
      <c r="GX214" s="4"/>
      <c r="GY214" s="4"/>
      <c r="GZ214" s="4"/>
      <c r="HA214" s="4"/>
      <c r="HB214" s="4"/>
      <c r="HC214" s="4"/>
      <c r="HD214" s="4"/>
      <c r="HE214" s="4"/>
      <c r="HF214" s="4"/>
      <c r="HG214" s="4"/>
      <c r="HH214" s="4"/>
      <c r="HI214" s="4"/>
      <c r="HJ214" s="4"/>
      <c r="HK214" s="4"/>
      <c r="HL214" s="4"/>
      <c r="HM214" s="4"/>
      <c r="HN214" s="4"/>
      <c r="HO214" s="4"/>
      <c r="HP214" s="4"/>
      <c r="HQ214" s="4"/>
      <c r="HR214" s="4"/>
      <c r="HS214" s="4"/>
      <c r="HT214" s="4"/>
      <c r="HU214" s="4"/>
      <c r="HV214" s="4"/>
      <c r="HW214" s="4"/>
      <c r="HX214" s="4"/>
      <c r="HY214" s="4"/>
      <c r="HZ214" s="4"/>
      <c r="IA214" s="4"/>
      <c r="IB214" s="4"/>
      <c r="IC214" s="4"/>
      <c r="ID214" s="4"/>
      <c r="IE214" s="4"/>
      <c r="IF214" s="4"/>
      <c r="IG214" s="4"/>
      <c r="IH214" s="4"/>
      <c r="II214" s="4"/>
      <c r="IJ214" s="4"/>
      <c r="IK214" s="4"/>
      <c r="IL214" s="4"/>
      <c r="IM214" s="4"/>
      <c r="IN214" s="4"/>
      <c r="IO214" s="4"/>
      <c r="IP214" s="4"/>
      <c r="IQ214" s="4"/>
      <c r="IR214" s="4"/>
      <c r="IS214" s="4"/>
      <c r="IT214" s="4"/>
      <c r="IU214" s="4"/>
      <c r="IV214" s="4"/>
      <c r="IW214" s="4"/>
      <c r="IX214" s="4"/>
      <c r="IY214" s="4"/>
      <c r="IZ214" s="4"/>
      <c r="JA214" s="4"/>
      <c r="JB214" s="4"/>
      <c r="JC214" s="4"/>
      <c r="JD214" s="4"/>
      <c r="JE214" s="4"/>
      <c r="JF214" s="4"/>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c r="LT214" s="4"/>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c r="OH214" s="4"/>
      <c r="OI214" s="4"/>
      <c r="OJ214" s="4"/>
      <c r="OK214" s="4"/>
      <c r="OL214" s="4"/>
      <c r="OM214" s="4"/>
      <c r="ON214" s="4"/>
      <c r="OO214" s="4"/>
      <c r="OP214" s="4"/>
      <c r="OQ214" s="4"/>
      <c r="OR214" s="4"/>
      <c r="OS214" s="4"/>
      <c r="OT214" s="4"/>
      <c r="OU214" s="4"/>
      <c r="OV214" s="4"/>
      <c r="OW214" s="4"/>
      <c r="OX214" s="4"/>
      <c r="OY214" s="4"/>
      <c r="OZ214" s="4"/>
      <c r="PA214" s="4"/>
      <c r="PB214" s="4"/>
      <c r="PC214" s="4"/>
      <c r="PD214" s="4"/>
      <c r="PE214" s="4"/>
      <c r="PF214" s="4"/>
      <c r="PG214" s="4"/>
      <c r="PH214" s="4"/>
      <c r="PI214" s="4"/>
      <c r="PJ214" s="4"/>
      <c r="PK214" s="4"/>
      <c r="PL214" s="4"/>
      <c r="PM214" s="4"/>
      <c r="PN214" s="4"/>
      <c r="PO214" s="4"/>
      <c r="PP214" s="4"/>
      <c r="PQ214" s="4"/>
      <c r="PR214" s="4"/>
      <c r="PS214" s="4"/>
      <c r="PT214" s="4"/>
      <c r="PU214" s="4"/>
      <c r="PV214" s="4"/>
      <c r="PW214" s="4"/>
      <c r="PX214" s="4"/>
      <c r="PY214" s="4"/>
      <c r="PZ214" s="4"/>
      <c r="QA214" s="4"/>
      <c r="QB214" s="4"/>
      <c r="QC214" s="4"/>
      <c r="QD214" s="4"/>
      <c r="QE214" s="4"/>
      <c r="QF214" s="4"/>
      <c r="QG214" s="4"/>
      <c r="QH214" s="4"/>
      <c r="QI214" s="4"/>
      <c r="QJ214" s="4"/>
      <c r="QK214" s="4"/>
      <c r="QL214" s="4"/>
      <c r="QM214" s="4"/>
      <c r="QN214" s="4"/>
      <c r="QO214" s="4"/>
      <c r="QP214" s="4"/>
      <c r="QQ214" s="4"/>
      <c r="QR214" s="4"/>
      <c r="QS214" s="4"/>
      <c r="QT214" s="4"/>
      <c r="QU214" s="4"/>
      <c r="QV214" s="4"/>
      <c r="QW214" s="4"/>
      <c r="QX214" s="4"/>
      <c r="QY214" s="4"/>
      <c r="QZ214" s="4"/>
      <c r="RA214" s="4"/>
      <c r="RB214" s="4"/>
      <c r="RC214" s="4"/>
      <c r="RD214" s="4"/>
      <c r="RE214" s="4"/>
      <c r="RF214" s="4"/>
      <c r="RG214" s="4"/>
      <c r="RH214" s="4"/>
      <c r="RI214" s="4"/>
      <c r="RJ214" s="4"/>
      <c r="RK214" s="4"/>
      <c r="RL214" s="4"/>
      <c r="RM214" s="4"/>
      <c r="RN214" s="4"/>
      <c r="RO214" s="4"/>
      <c r="RP214" s="4"/>
      <c r="RQ214" s="4"/>
      <c r="RR214" s="4"/>
      <c r="RS214" s="4"/>
      <c r="RT214" s="4"/>
      <c r="RU214" s="4"/>
      <c r="RV214" s="4"/>
      <c r="RW214" s="4"/>
      <c r="RX214" s="4"/>
      <c r="RY214" s="4"/>
      <c r="RZ214" s="4"/>
      <c r="SA214" s="4"/>
      <c r="SB214" s="4"/>
      <c r="SC214" s="4"/>
      <c r="SD214" s="4"/>
      <c r="SE214" s="4"/>
      <c r="SF214" s="4"/>
      <c r="SG214" s="4"/>
      <c r="SH214" s="4"/>
      <c r="SI214" s="4"/>
      <c r="SJ214" s="4"/>
      <c r="SK214" s="4"/>
      <c r="SL214" s="4"/>
      <c r="SM214" s="4"/>
      <c r="SN214" s="4"/>
      <c r="SO214" s="4"/>
      <c r="SP214" s="4"/>
      <c r="SQ214" s="4"/>
      <c r="SR214" s="4"/>
      <c r="SS214" s="4"/>
      <c r="ST214" s="4"/>
      <c r="SU214" s="4"/>
      <c r="SV214" s="4"/>
      <c r="SW214" s="4"/>
      <c r="SX214" s="4"/>
      <c r="SY214" s="4"/>
      <c r="SZ214" s="4"/>
      <c r="TA214" s="4"/>
      <c r="TB214" s="4"/>
      <c r="TC214" s="4"/>
      <c r="TD214" s="4"/>
      <c r="TE214" s="4"/>
      <c r="TF214" s="4"/>
      <c r="TG214" s="4"/>
      <c r="TH214" s="4"/>
      <c r="TI214" s="4"/>
      <c r="TJ214" s="4"/>
      <c r="TK214" s="4"/>
      <c r="TL214" s="4"/>
      <c r="TM214" s="4"/>
      <c r="TN214" s="4"/>
      <c r="TO214" s="4"/>
      <c r="TP214" s="4"/>
      <c r="TQ214" s="4"/>
      <c r="TR214" s="4"/>
      <c r="TS214" s="4"/>
      <c r="TT214" s="4"/>
      <c r="TU214" s="4"/>
      <c r="TV214" s="4"/>
      <c r="TW214" s="4"/>
      <c r="TX214" s="4"/>
      <c r="TY214" s="4"/>
      <c r="TZ214" s="4"/>
      <c r="UA214" s="4"/>
      <c r="UB214" s="4"/>
      <c r="UC214" s="4"/>
      <c r="UD214" s="4"/>
      <c r="UE214" s="4"/>
      <c r="UF214" s="4"/>
      <c r="UG214" s="4"/>
      <c r="UH214" s="4"/>
      <c r="UI214" s="4"/>
      <c r="UJ214" s="4"/>
      <c r="UK214" s="4"/>
      <c r="UL214" s="4"/>
      <c r="UM214" s="4"/>
      <c r="UN214" s="4"/>
      <c r="UO214" s="4"/>
      <c r="UP214" s="4"/>
      <c r="UQ214" s="4"/>
      <c r="UR214" s="4"/>
      <c r="US214" s="4"/>
      <c r="UT214" s="4"/>
      <c r="UU214" s="4"/>
      <c r="UV214" s="4"/>
      <c r="UW214" s="4"/>
      <c r="UX214" s="4"/>
      <c r="UY214" s="4"/>
      <c r="UZ214" s="4"/>
      <c r="VA214" s="4"/>
      <c r="VB214" s="4"/>
      <c r="VC214" s="4"/>
      <c r="VD214" s="4"/>
      <c r="VE214" s="4"/>
      <c r="VF214" s="4"/>
      <c r="VG214" s="4"/>
      <c r="VH214" s="4"/>
      <c r="VI214" s="4"/>
      <c r="VJ214" s="4"/>
      <c r="VK214" s="4"/>
      <c r="VL214" s="4"/>
      <c r="VM214" s="4"/>
      <c r="VN214" s="4"/>
      <c r="VO214" s="4"/>
      <c r="VP214" s="4"/>
      <c r="VQ214" s="4"/>
      <c r="VR214" s="4"/>
      <c r="VS214" s="4"/>
      <c r="VT214" s="4"/>
      <c r="VU214" s="4"/>
      <c r="VV214" s="4"/>
      <c r="VW214" s="4"/>
      <c r="VX214" s="4"/>
      <c r="VY214" s="4"/>
      <c r="VZ214" s="4"/>
      <c r="WA214" s="4"/>
      <c r="WB214" s="4"/>
      <c r="WC214" s="4"/>
      <c r="WD214" s="4"/>
      <c r="WE214" s="4"/>
      <c r="WF214" s="4"/>
      <c r="WG214" s="4"/>
      <c r="WH214" s="4"/>
      <c r="WI214" s="4"/>
      <c r="WJ214" s="4"/>
      <c r="WK214" s="4"/>
      <c r="WL214" s="4"/>
      <c r="WM214" s="4"/>
      <c r="WN214" s="4"/>
      <c r="WO214" s="4"/>
      <c r="WP214" s="4"/>
      <c r="WQ214" s="4"/>
      <c r="WR214" s="4"/>
      <c r="WS214" s="4"/>
      <c r="WT214" s="4"/>
      <c r="WU214" s="4"/>
      <c r="WV214" s="4"/>
      <c r="WW214" s="4"/>
      <c r="WX214" s="4"/>
      <c r="WY214" s="4"/>
      <c r="WZ214" s="4"/>
      <c r="XA214" s="4"/>
      <c r="XB214" s="4"/>
      <c r="XC214" s="4"/>
      <c r="XD214" s="4"/>
      <c r="XE214" s="4"/>
      <c r="XF214" s="4"/>
      <c r="XG214" s="4"/>
      <c r="XH214" s="4"/>
      <c r="XI214" s="4"/>
      <c r="XJ214" s="4"/>
      <c r="XK214" s="4"/>
      <c r="XL214" s="4"/>
      <c r="XM214" s="4"/>
      <c r="XN214" s="4"/>
      <c r="XO214" s="4"/>
      <c r="XP214" s="4"/>
      <c r="XQ214" s="4"/>
      <c r="XR214" s="4"/>
      <c r="XS214" s="4"/>
      <c r="XT214" s="4"/>
      <c r="XU214" s="4"/>
      <c r="XV214" s="4"/>
      <c r="XW214" s="4"/>
      <c r="XX214" s="4"/>
      <c r="XY214" s="4"/>
      <c r="XZ214" s="4"/>
      <c r="YA214" s="4"/>
      <c r="YB214" s="4"/>
      <c r="YC214" s="4"/>
      <c r="YD214" s="4"/>
      <c r="YE214" s="4"/>
      <c r="YF214" s="4"/>
      <c r="YG214" s="4"/>
      <c r="YH214" s="4"/>
      <c r="YI214" s="4"/>
      <c r="YJ214" s="4"/>
      <c r="YK214" s="4"/>
      <c r="YL214" s="4"/>
      <c r="YM214" s="4"/>
      <c r="YN214" s="4"/>
      <c r="YO214" s="4"/>
      <c r="YP214" s="4"/>
      <c r="YQ214" s="4"/>
      <c r="YR214" s="4"/>
      <c r="YS214" s="4"/>
      <c r="YT214" s="4"/>
      <c r="YU214" s="4"/>
      <c r="YV214" s="4"/>
      <c r="YW214" s="4"/>
      <c r="YX214" s="4"/>
      <c r="YY214" s="4"/>
      <c r="YZ214" s="4"/>
      <c r="ZA214" s="4"/>
      <c r="ZB214" s="4"/>
      <c r="ZC214" s="4"/>
      <c r="ZD214" s="4"/>
      <c r="ZE214" s="4"/>
      <c r="ZF214" s="4"/>
      <c r="ZG214" s="4"/>
      <c r="ZH214" s="4"/>
      <c r="ZI214" s="4"/>
      <c r="ZJ214" s="4"/>
      <c r="ZK214" s="4"/>
      <c r="ZL214" s="4"/>
      <c r="ZM214" s="4"/>
      <c r="ZN214" s="4"/>
      <c r="ZO214" s="4"/>
      <c r="ZP214" s="4"/>
      <c r="ZQ214" s="4"/>
      <c r="ZR214" s="4"/>
      <c r="ZS214" s="4"/>
      <c r="ZT214" s="4"/>
      <c r="ZU214" s="4"/>
      <c r="ZV214" s="4"/>
      <c r="ZW214" s="4"/>
      <c r="ZX214" s="4"/>
      <c r="ZY214" s="4"/>
      <c r="ZZ214" s="4"/>
      <c r="AAA214" s="4"/>
      <c r="AAB214" s="4"/>
      <c r="AAC214" s="4"/>
      <c r="AAD214" s="4"/>
      <c r="AAE214" s="4"/>
      <c r="AAF214" s="4"/>
      <c r="AAG214" s="4"/>
      <c r="AAH214" s="4"/>
      <c r="AAI214" s="4"/>
      <c r="AAJ214" s="4"/>
      <c r="AAK214" s="4"/>
      <c r="AAL214" s="4"/>
      <c r="AAM214" s="4"/>
      <c r="AAN214" s="4"/>
      <c r="AAO214" s="4"/>
      <c r="AAP214" s="4"/>
      <c r="AAQ214" s="4"/>
      <c r="AAR214" s="4"/>
      <c r="AAS214" s="4"/>
      <c r="AAT214" s="4"/>
      <c r="AAU214" s="4"/>
      <c r="AAV214" s="4"/>
      <c r="AAW214" s="4"/>
      <c r="AAX214" s="4"/>
      <c r="AAY214" s="4"/>
      <c r="AAZ214" s="4"/>
      <c r="ABA214" s="4"/>
      <c r="ABB214" s="4"/>
      <c r="ABC214" s="4"/>
      <c r="ABD214" s="4"/>
      <c r="ABE214" s="4"/>
      <c r="ABF214" s="4"/>
      <c r="ABG214" s="4"/>
      <c r="ABH214" s="4"/>
      <c r="ABI214" s="4"/>
      <c r="ABJ214" s="4"/>
      <c r="ABK214" s="4"/>
      <c r="ABL214" s="4"/>
      <c r="ABM214" s="4"/>
      <c r="ABN214" s="4"/>
      <c r="ABO214" s="4"/>
      <c r="ABP214" s="4"/>
      <c r="ABQ214" s="4"/>
      <c r="ABR214" s="4"/>
      <c r="ABS214" s="4"/>
      <c r="ABT214" s="4"/>
      <c r="ABU214" s="4"/>
    </row>
    <row r="215" spans="1:749" s="13" customFormat="1" ht="15" customHeight="1" collapsed="1" x14ac:dyDescent="0.2">
      <c r="A215" s="4"/>
      <c r="B215" s="4"/>
      <c r="C215" s="4"/>
      <c r="D215" s="4"/>
      <c r="E215" s="4"/>
      <c r="F215" s="189"/>
      <c r="G215" s="115"/>
      <c r="H215" s="161"/>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c r="GK215" s="4"/>
      <c r="GL215" s="4"/>
      <c r="GM215" s="4"/>
      <c r="GN215" s="4"/>
      <c r="GO215" s="4"/>
      <c r="GP215" s="4"/>
      <c r="GQ215" s="4"/>
      <c r="GR215" s="4"/>
      <c r="GS215" s="4"/>
      <c r="GT215" s="4"/>
      <c r="GU215" s="4"/>
      <c r="GV215" s="4"/>
      <c r="GW215" s="4"/>
      <c r="GX215" s="4"/>
      <c r="GY215" s="4"/>
      <c r="GZ215" s="4"/>
      <c r="HA215" s="4"/>
      <c r="HB215" s="4"/>
      <c r="HC215" s="4"/>
      <c r="HD215" s="4"/>
      <c r="HE215" s="4"/>
      <c r="HF215" s="4"/>
      <c r="HG215" s="4"/>
      <c r="HH215" s="4"/>
      <c r="HI215" s="4"/>
      <c r="HJ215" s="4"/>
      <c r="HK215" s="4"/>
      <c r="HL215" s="4"/>
      <c r="HM215" s="4"/>
      <c r="HN215" s="4"/>
      <c r="HO215" s="4"/>
      <c r="HP215" s="4"/>
      <c r="HQ215" s="4"/>
      <c r="HR215" s="4"/>
      <c r="HS215" s="4"/>
      <c r="HT215" s="4"/>
      <c r="HU215" s="4"/>
      <c r="HV215" s="4"/>
      <c r="HW215" s="4"/>
      <c r="HX215" s="4"/>
      <c r="HY215" s="4"/>
      <c r="HZ215" s="4"/>
      <c r="IA215" s="4"/>
      <c r="IB215" s="4"/>
      <c r="IC215" s="4"/>
      <c r="ID215" s="4"/>
      <c r="IE215" s="4"/>
      <c r="IF215" s="4"/>
      <c r="IG215" s="4"/>
      <c r="IH215" s="4"/>
      <c r="II215" s="4"/>
      <c r="IJ215" s="4"/>
      <c r="IK215" s="4"/>
      <c r="IL215" s="4"/>
      <c r="IM215" s="4"/>
      <c r="IN215" s="4"/>
      <c r="IO215" s="4"/>
      <c r="IP215" s="4"/>
      <c r="IQ215" s="4"/>
      <c r="IR215" s="4"/>
      <c r="IS215" s="4"/>
      <c r="IT215" s="4"/>
      <c r="IU215" s="4"/>
      <c r="IV215" s="4"/>
      <c r="IW215" s="4"/>
      <c r="IX215" s="4"/>
      <c r="IY215" s="4"/>
      <c r="IZ215" s="4"/>
      <c r="JA215" s="4"/>
      <c r="JB215" s="4"/>
      <c r="JC215" s="4"/>
      <c r="JD215" s="4"/>
      <c r="JE215" s="4"/>
      <c r="JF215" s="4"/>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c r="LT215" s="4"/>
      <c r="LU215" s="4"/>
      <c r="LV215" s="4"/>
      <c r="LW215" s="4"/>
      <c r="LX215" s="4"/>
      <c r="LY215" s="4"/>
      <c r="LZ215" s="4"/>
      <c r="MA215" s="4"/>
      <c r="MB215" s="4"/>
      <c r="MC215" s="4"/>
      <c r="MD215" s="4"/>
      <c r="ME215" s="4"/>
      <c r="MF215" s="4"/>
      <c r="MG215" s="4"/>
      <c r="MH215" s="4"/>
      <c r="MI215" s="4"/>
      <c r="MJ215" s="4"/>
      <c r="MK215" s="4"/>
      <c r="ML215" s="4"/>
      <c r="MM215" s="4"/>
      <c r="MN215" s="4"/>
      <c r="MO215" s="4"/>
      <c r="MP215" s="4"/>
      <c r="MQ215" s="4"/>
      <c r="MR215" s="4"/>
      <c r="MS215" s="4"/>
      <c r="MT215" s="4"/>
      <c r="MU215" s="4"/>
      <c r="MV215" s="4"/>
      <c r="MW215" s="4"/>
      <c r="MX215" s="4"/>
      <c r="MY215" s="4"/>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c r="OH215" s="4"/>
      <c r="OI215" s="4"/>
      <c r="OJ215" s="4"/>
      <c r="OK215" s="4"/>
      <c r="OL215" s="4"/>
      <c r="OM215" s="4"/>
      <c r="ON215" s="4"/>
      <c r="OO215" s="4"/>
      <c r="OP215" s="4"/>
      <c r="OQ215" s="4"/>
      <c r="OR215" s="4"/>
      <c r="OS215" s="4"/>
      <c r="OT215" s="4"/>
      <c r="OU215" s="4"/>
      <c r="OV215" s="4"/>
      <c r="OW215" s="4"/>
      <c r="OX215" s="4"/>
      <c r="OY215" s="4"/>
      <c r="OZ215" s="4"/>
      <c r="PA215" s="4"/>
      <c r="PB215" s="4"/>
      <c r="PC215" s="4"/>
      <c r="PD215" s="4"/>
      <c r="PE215" s="4"/>
      <c r="PF215" s="4"/>
      <c r="PG215" s="4"/>
      <c r="PH215" s="4"/>
      <c r="PI215" s="4"/>
      <c r="PJ215" s="4"/>
      <c r="PK215" s="4"/>
      <c r="PL215" s="4"/>
      <c r="PM215" s="4"/>
      <c r="PN215" s="4"/>
      <c r="PO215" s="4"/>
      <c r="PP215" s="4"/>
      <c r="PQ215" s="4"/>
      <c r="PR215" s="4"/>
      <c r="PS215" s="4"/>
      <c r="PT215" s="4"/>
      <c r="PU215" s="4"/>
      <c r="PV215" s="4"/>
      <c r="PW215" s="4"/>
      <c r="PX215" s="4"/>
      <c r="PY215" s="4"/>
      <c r="PZ215" s="4"/>
      <c r="QA215" s="4"/>
      <c r="QB215" s="4"/>
      <c r="QC215" s="4"/>
      <c r="QD215" s="4"/>
      <c r="QE215" s="4"/>
      <c r="QF215" s="4"/>
      <c r="QG215" s="4"/>
      <c r="QH215" s="4"/>
      <c r="QI215" s="4"/>
      <c r="QJ215" s="4"/>
      <c r="QK215" s="4"/>
      <c r="QL215" s="4"/>
      <c r="QM215" s="4"/>
      <c r="QN215" s="4"/>
      <c r="QO215" s="4"/>
      <c r="QP215" s="4"/>
      <c r="QQ215" s="4"/>
      <c r="QR215" s="4"/>
      <c r="QS215" s="4"/>
      <c r="QT215" s="4"/>
      <c r="QU215" s="4"/>
      <c r="QV215" s="4"/>
      <c r="QW215" s="4"/>
      <c r="QX215" s="4"/>
      <c r="QY215" s="4"/>
      <c r="QZ215" s="4"/>
      <c r="RA215" s="4"/>
      <c r="RB215" s="4"/>
      <c r="RC215" s="4"/>
      <c r="RD215" s="4"/>
      <c r="RE215" s="4"/>
      <c r="RF215" s="4"/>
      <c r="RG215" s="4"/>
      <c r="RH215" s="4"/>
      <c r="RI215" s="4"/>
      <c r="RJ215" s="4"/>
      <c r="RK215" s="4"/>
      <c r="RL215" s="4"/>
      <c r="RM215" s="4"/>
      <c r="RN215" s="4"/>
      <c r="RO215" s="4"/>
      <c r="RP215" s="4"/>
      <c r="RQ215" s="4"/>
      <c r="RR215" s="4"/>
      <c r="RS215" s="4"/>
      <c r="RT215" s="4"/>
      <c r="RU215" s="4"/>
      <c r="RV215" s="4"/>
      <c r="RW215" s="4"/>
      <c r="RX215" s="4"/>
      <c r="RY215" s="4"/>
      <c r="RZ215" s="4"/>
      <c r="SA215" s="4"/>
      <c r="SB215" s="4"/>
      <c r="SC215" s="4"/>
      <c r="SD215" s="4"/>
      <c r="SE215" s="4"/>
      <c r="SF215" s="4"/>
      <c r="SG215" s="4"/>
      <c r="SH215" s="4"/>
      <c r="SI215" s="4"/>
      <c r="SJ215" s="4"/>
      <c r="SK215" s="4"/>
      <c r="SL215" s="4"/>
      <c r="SM215" s="4"/>
      <c r="SN215" s="4"/>
      <c r="SO215" s="4"/>
      <c r="SP215" s="4"/>
      <c r="SQ215" s="4"/>
      <c r="SR215" s="4"/>
      <c r="SS215" s="4"/>
      <c r="ST215" s="4"/>
      <c r="SU215" s="4"/>
      <c r="SV215" s="4"/>
      <c r="SW215" s="4"/>
      <c r="SX215" s="4"/>
      <c r="SY215" s="4"/>
      <c r="SZ215" s="4"/>
      <c r="TA215" s="4"/>
      <c r="TB215" s="4"/>
      <c r="TC215" s="4"/>
      <c r="TD215" s="4"/>
      <c r="TE215" s="4"/>
      <c r="TF215" s="4"/>
      <c r="TG215" s="4"/>
      <c r="TH215" s="4"/>
      <c r="TI215" s="4"/>
      <c r="TJ215" s="4"/>
      <c r="TK215" s="4"/>
      <c r="TL215" s="4"/>
      <c r="TM215" s="4"/>
      <c r="TN215" s="4"/>
      <c r="TO215" s="4"/>
      <c r="TP215" s="4"/>
      <c r="TQ215" s="4"/>
      <c r="TR215" s="4"/>
      <c r="TS215" s="4"/>
      <c r="TT215" s="4"/>
      <c r="TU215" s="4"/>
      <c r="TV215" s="4"/>
      <c r="TW215" s="4"/>
      <c r="TX215" s="4"/>
      <c r="TY215" s="4"/>
      <c r="TZ215" s="4"/>
      <c r="UA215" s="4"/>
      <c r="UB215" s="4"/>
      <c r="UC215" s="4"/>
      <c r="UD215" s="4"/>
      <c r="UE215" s="4"/>
      <c r="UF215" s="4"/>
      <c r="UG215" s="4"/>
      <c r="UH215" s="4"/>
      <c r="UI215" s="4"/>
      <c r="UJ215" s="4"/>
      <c r="UK215" s="4"/>
      <c r="UL215" s="4"/>
      <c r="UM215" s="4"/>
      <c r="UN215" s="4"/>
      <c r="UO215" s="4"/>
      <c r="UP215" s="4"/>
      <c r="UQ215" s="4"/>
      <c r="UR215" s="4"/>
      <c r="US215" s="4"/>
      <c r="UT215" s="4"/>
      <c r="UU215" s="4"/>
      <c r="UV215" s="4"/>
      <c r="UW215" s="4"/>
      <c r="UX215" s="4"/>
      <c r="UY215" s="4"/>
      <c r="UZ215" s="4"/>
      <c r="VA215" s="4"/>
      <c r="VB215" s="4"/>
      <c r="VC215" s="4"/>
      <c r="VD215" s="4"/>
      <c r="VE215" s="4"/>
      <c r="VF215" s="4"/>
      <c r="VG215" s="4"/>
      <c r="VH215" s="4"/>
      <c r="VI215" s="4"/>
      <c r="VJ215" s="4"/>
      <c r="VK215" s="4"/>
      <c r="VL215" s="4"/>
      <c r="VM215" s="4"/>
      <c r="VN215" s="4"/>
      <c r="VO215" s="4"/>
      <c r="VP215" s="4"/>
      <c r="VQ215" s="4"/>
      <c r="VR215" s="4"/>
      <c r="VS215" s="4"/>
      <c r="VT215" s="4"/>
      <c r="VU215" s="4"/>
      <c r="VV215" s="4"/>
      <c r="VW215" s="4"/>
      <c r="VX215" s="4"/>
      <c r="VY215" s="4"/>
      <c r="VZ215" s="4"/>
      <c r="WA215" s="4"/>
      <c r="WB215" s="4"/>
      <c r="WC215" s="4"/>
      <c r="WD215" s="4"/>
      <c r="WE215" s="4"/>
      <c r="WF215" s="4"/>
      <c r="WG215" s="4"/>
      <c r="WH215" s="4"/>
      <c r="WI215" s="4"/>
      <c r="WJ215" s="4"/>
      <c r="WK215" s="4"/>
      <c r="WL215" s="4"/>
      <c r="WM215" s="4"/>
      <c r="WN215" s="4"/>
      <c r="WO215" s="4"/>
      <c r="WP215" s="4"/>
      <c r="WQ215" s="4"/>
      <c r="WR215" s="4"/>
      <c r="WS215" s="4"/>
      <c r="WT215" s="4"/>
      <c r="WU215" s="4"/>
      <c r="WV215" s="4"/>
      <c r="WW215" s="4"/>
      <c r="WX215" s="4"/>
      <c r="WY215" s="4"/>
      <c r="WZ215" s="4"/>
      <c r="XA215" s="4"/>
      <c r="XB215" s="4"/>
      <c r="XC215" s="4"/>
      <c r="XD215" s="4"/>
      <c r="XE215" s="4"/>
      <c r="XF215" s="4"/>
      <c r="XG215" s="4"/>
      <c r="XH215" s="4"/>
      <c r="XI215" s="4"/>
      <c r="XJ215" s="4"/>
      <c r="XK215" s="4"/>
      <c r="XL215" s="4"/>
      <c r="XM215" s="4"/>
      <c r="XN215" s="4"/>
      <c r="XO215" s="4"/>
      <c r="XP215" s="4"/>
      <c r="XQ215" s="4"/>
      <c r="XR215" s="4"/>
      <c r="XS215" s="4"/>
      <c r="XT215" s="4"/>
      <c r="XU215" s="4"/>
      <c r="XV215" s="4"/>
      <c r="XW215" s="4"/>
      <c r="XX215" s="4"/>
      <c r="XY215" s="4"/>
      <c r="XZ215" s="4"/>
      <c r="YA215" s="4"/>
      <c r="YB215" s="4"/>
      <c r="YC215" s="4"/>
      <c r="YD215" s="4"/>
      <c r="YE215" s="4"/>
      <c r="YF215" s="4"/>
      <c r="YG215" s="4"/>
      <c r="YH215" s="4"/>
      <c r="YI215" s="4"/>
      <c r="YJ215" s="4"/>
      <c r="YK215" s="4"/>
      <c r="YL215" s="4"/>
      <c r="YM215" s="4"/>
      <c r="YN215" s="4"/>
      <c r="YO215" s="4"/>
      <c r="YP215" s="4"/>
      <c r="YQ215" s="4"/>
      <c r="YR215" s="4"/>
      <c r="YS215" s="4"/>
      <c r="YT215" s="4"/>
      <c r="YU215" s="4"/>
      <c r="YV215" s="4"/>
      <c r="YW215" s="4"/>
      <c r="YX215" s="4"/>
      <c r="YY215" s="4"/>
      <c r="YZ215" s="4"/>
      <c r="ZA215" s="4"/>
      <c r="ZB215" s="4"/>
      <c r="ZC215" s="4"/>
      <c r="ZD215" s="4"/>
      <c r="ZE215" s="4"/>
      <c r="ZF215" s="4"/>
      <c r="ZG215" s="4"/>
      <c r="ZH215" s="4"/>
      <c r="ZI215" s="4"/>
      <c r="ZJ215" s="4"/>
      <c r="ZK215" s="4"/>
      <c r="ZL215" s="4"/>
      <c r="ZM215" s="4"/>
      <c r="ZN215" s="4"/>
      <c r="ZO215" s="4"/>
      <c r="ZP215" s="4"/>
      <c r="ZQ215" s="4"/>
      <c r="ZR215" s="4"/>
      <c r="ZS215" s="4"/>
      <c r="ZT215" s="4"/>
      <c r="ZU215" s="4"/>
      <c r="ZV215" s="4"/>
      <c r="ZW215" s="4"/>
      <c r="ZX215" s="4"/>
      <c r="ZY215" s="4"/>
      <c r="ZZ215" s="4"/>
      <c r="AAA215" s="4"/>
      <c r="AAB215" s="4"/>
      <c r="AAC215" s="4"/>
      <c r="AAD215" s="4"/>
      <c r="AAE215" s="4"/>
      <c r="AAF215" s="4"/>
      <c r="AAG215" s="4"/>
      <c r="AAH215" s="4"/>
      <c r="AAI215" s="4"/>
      <c r="AAJ215" s="4"/>
      <c r="AAK215" s="4"/>
      <c r="AAL215" s="4"/>
      <c r="AAM215" s="4"/>
      <c r="AAN215" s="4"/>
      <c r="AAO215" s="4"/>
      <c r="AAP215" s="4"/>
      <c r="AAQ215" s="4"/>
      <c r="AAR215" s="4"/>
      <c r="AAS215" s="4"/>
      <c r="AAT215" s="4"/>
      <c r="AAU215" s="4"/>
      <c r="AAV215" s="4"/>
      <c r="AAW215" s="4"/>
      <c r="AAX215" s="4"/>
      <c r="AAY215" s="4"/>
      <c r="AAZ215" s="4"/>
      <c r="ABA215" s="4"/>
      <c r="ABB215" s="4"/>
      <c r="ABC215" s="4"/>
      <c r="ABD215" s="4"/>
      <c r="ABE215" s="4"/>
      <c r="ABF215" s="4"/>
      <c r="ABG215" s="4"/>
      <c r="ABH215" s="4"/>
      <c r="ABI215" s="4"/>
      <c r="ABJ215" s="4"/>
      <c r="ABK215" s="4"/>
      <c r="ABL215" s="4"/>
      <c r="ABM215" s="4"/>
      <c r="ABN215" s="4"/>
      <c r="ABO215" s="4"/>
      <c r="ABP215" s="4"/>
      <c r="ABQ215" s="4"/>
      <c r="ABR215" s="4"/>
      <c r="ABS215" s="4"/>
      <c r="ABT215" s="4"/>
      <c r="ABU215" s="4"/>
    </row>
    <row r="216" spans="1:749" s="4" customFormat="1" ht="15" customHeight="1" x14ac:dyDescent="0.2">
      <c r="A216" s="34"/>
      <c r="B216" s="125"/>
      <c r="C216" s="125"/>
      <c r="D216" s="125"/>
      <c r="E216" s="125"/>
      <c r="F216" s="36"/>
      <c r="G216" s="125"/>
      <c r="H216" s="514"/>
      <c r="I216" s="38"/>
    </row>
    <row r="217" spans="1:749" s="4" customFormat="1" ht="15" customHeight="1" x14ac:dyDescent="0.2">
      <c r="A217" s="657" t="s">
        <v>526</v>
      </c>
      <c r="B217" s="697"/>
      <c r="H217" s="161"/>
      <c r="I217" s="237"/>
      <c r="J217" s="312"/>
      <c r="K217" s="312"/>
      <c r="L217" s="313"/>
    </row>
    <row r="218" spans="1:749" s="4" customFormat="1" ht="15" customHeight="1" x14ac:dyDescent="0.2">
      <c r="A218" s="40" t="s">
        <v>129</v>
      </c>
      <c r="B218" s="3" t="s">
        <v>546</v>
      </c>
      <c r="D218" s="157" t="s">
        <v>453</v>
      </c>
      <c r="E218" s="157" t="s">
        <v>475</v>
      </c>
      <c r="F218" s="115"/>
      <c r="G218" s="115"/>
      <c r="H218" s="174" t="s">
        <v>456</v>
      </c>
      <c r="I218" s="157" t="s">
        <v>452</v>
      </c>
      <c r="J218" s="312"/>
      <c r="K218" s="312"/>
      <c r="L218" s="313"/>
    </row>
    <row r="219" spans="1:749" s="4" customFormat="1" ht="15" customHeight="1" x14ac:dyDescent="0.2">
      <c r="A219" s="26" t="s">
        <v>18</v>
      </c>
      <c r="B219" s="41" t="s">
        <v>325</v>
      </c>
      <c r="D219" s="402">
        <v>6100</v>
      </c>
      <c r="E219" s="159">
        <f t="shared" ref="E219:E224" si="5">D219*H219</f>
        <v>0</v>
      </c>
      <c r="F219" s="115"/>
      <c r="G219" s="115" t="s">
        <v>18</v>
      </c>
      <c r="H219" s="158">
        <f>SUMIF(C29:C204,"HNF 1",H29:H204)</f>
        <v>0</v>
      </c>
      <c r="I219" s="175">
        <v>1.4</v>
      </c>
      <c r="J219" s="46"/>
      <c r="K219" s="46"/>
      <c r="L219" s="313"/>
    </row>
    <row r="220" spans="1:749" s="4" customFormat="1" ht="15" customHeight="1" x14ac:dyDescent="0.2">
      <c r="A220" s="26" t="s">
        <v>25</v>
      </c>
      <c r="B220" s="26" t="s">
        <v>22</v>
      </c>
      <c r="D220" s="402">
        <v>9000</v>
      </c>
      <c r="E220" s="159">
        <f t="shared" si="5"/>
        <v>0</v>
      </c>
      <c r="F220" s="115"/>
      <c r="G220" s="115" t="s">
        <v>25</v>
      </c>
      <c r="H220" s="158">
        <f>SUMIF(C29:C204,"HNF 2",H29:H204)</f>
        <v>0</v>
      </c>
      <c r="I220" s="176">
        <v>1.45</v>
      </c>
      <c r="J220" s="46"/>
      <c r="K220" s="46"/>
      <c r="L220" s="313"/>
    </row>
    <row r="221" spans="1:749" s="4" customFormat="1" ht="15" customHeight="1" x14ac:dyDescent="0.2">
      <c r="A221" s="26" t="s">
        <v>31</v>
      </c>
      <c r="B221" s="43" t="s">
        <v>26</v>
      </c>
      <c r="D221" s="402">
        <v>7200</v>
      </c>
      <c r="E221" s="159">
        <f t="shared" si="5"/>
        <v>0</v>
      </c>
      <c r="F221" s="115"/>
      <c r="G221" s="115" t="s">
        <v>31</v>
      </c>
      <c r="H221" s="158">
        <f>SUMIF(C29:C204,"HNF 3",H29:H204)</f>
        <v>0</v>
      </c>
      <c r="I221" s="176">
        <v>1.24</v>
      </c>
      <c r="J221" s="46"/>
      <c r="K221" s="46"/>
      <c r="L221" s="313"/>
    </row>
    <row r="222" spans="1:749" s="4" customFormat="1" ht="15" customHeight="1" x14ac:dyDescent="0.2">
      <c r="A222" s="26" t="s">
        <v>32</v>
      </c>
      <c r="B222" s="43" t="s">
        <v>27</v>
      </c>
      <c r="D222" s="402">
        <v>3600</v>
      </c>
      <c r="E222" s="159">
        <f t="shared" si="5"/>
        <v>0</v>
      </c>
      <c r="F222" s="115"/>
      <c r="G222" s="115" t="s">
        <v>32</v>
      </c>
      <c r="H222" s="158">
        <f>SUMIF(C29:C204,"HNF 4",H29:H204)</f>
        <v>0</v>
      </c>
      <c r="I222" s="176">
        <v>1.19</v>
      </c>
      <c r="J222" s="46"/>
      <c r="K222" s="46"/>
      <c r="L222" s="313"/>
    </row>
    <row r="223" spans="1:749" s="4" customFormat="1" ht="15" customHeight="1" x14ac:dyDescent="0.2">
      <c r="A223" s="26" t="s">
        <v>63</v>
      </c>
      <c r="B223" s="43" t="s">
        <v>34</v>
      </c>
      <c r="D223" s="402">
        <v>6300</v>
      </c>
      <c r="E223" s="159">
        <f t="shared" si="5"/>
        <v>0</v>
      </c>
      <c r="F223" s="115"/>
      <c r="G223" s="115" t="s">
        <v>63</v>
      </c>
      <c r="H223" s="158">
        <f>SUMIF(C29:C204,"HNF 5",H29:H204)</f>
        <v>0</v>
      </c>
      <c r="I223" s="176">
        <v>1.35</v>
      </c>
      <c r="J223" s="46"/>
      <c r="K223" s="46"/>
      <c r="L223" s="313"/>
    </row>
    <row r="224" spans="1:749" s="4" customFormat="1" ht="15" customHeight="1" x14ac:dyDescent="0.2">
      <c r="A224" s="26" t="s">
        <v>64</v>
      </c>
      <c r="B224" s="43" t="s">
        <v>454</v>
      </c>
      <c r="D224" s="402">
        <v>8900</v>
      </c>
      <c r="E224" s="159">
        <f t="shared" si="5"/>
        <v>0</v>
      </c>
      <c r="F224" s="115"/>
      <c r="G224" s="115" t="s">
        <v>64</v>
      </c>
      <c r="H224" s="163">
        <f>SUMIF(C29:C204,"HNF 6",H29:H204)</f>
        <v>0</v>
      </c>
      <c r="I224" s="176">
        <v>1.83</v>
      </c>
      <c r="J224" s="46"/>
      <c r="K224" s="46"/>
      <c r="L224" s="321"/>
    </row>
    <row r="225" spans="1:12" s="4" customFormat="1" ht="15" customHeight="1" thickBot="1" x14ac:dyDescent="0.25">
      <c r="A225" s="111"/>
      <c r="B225" s="47"/>
      <c r="D225" s="167" t="s">
        <v>130</v>
      </c>
      <c r="E225" s="205">
        <f>SUM(E219:E224)</f>
        <v>0</v>
      </c>
      <c r="F225" s="165"/>
      <c r="G225" s="165" t="s">
        <v>952</v>
      </c>
      <c r="H225" s="160">
        <f>SUM(H219:H224)</f>
        <v>0</v>
      </c>
      <c r="I225" s="198">
        <v>1</v>
      </c>
      <c r="J225" s="46"/>
      <c r="K225" s="46"/>
      <c r="L225" s="313"/>
    </row>
    <row r="226" spans="1:12" s="4" customFormat="1" ht="15" customHeight="1" thickTop="1" x14ac:dyDescent="0.2">
      <c r="A226" s="112"/>
      <c r="D226" s="115"/>
      <c r="E226" s="115"/>
      <c r="F226" s="115"/>
      <c r="G226" s="115"/>
      <c r="H226" s="161"/>
      <c r="I226" s="177"/>
      <c r="K226" s="46"/>
      <c r="L226" s="313"/>
    </row>
    <row r="227" spans="1:12" s="4" customFormat="1" ht="15" customHeight="1" thickBot="1" x14ac:dyDescent="0.25">
      <c r="A227" s="40" t="s">
        <v>68</v>
      </c>
      <c r="B227" s="3" t="s">
        <v>69</v>
      </c>
      <c r="D227" s="115"/>
      <c r="E227" s="115"/>
      <c r="F227" s="165"/>
      <c r="G227" s="165" t="s">
        <v>455</v>
      </c>
      <c r="H227" s="160">
        <f>(H219*I219)+(H220*I220)+(H221*I221)+(H222*I222)+(H223*I223)+(H224*I224)</f>
        <v>0</v>
      </c>
      <c r="I227" s="198" t="e">
        <f>I225/H225*H227</f>
        <v>#DIV/0!</v>
      </c>
      <c r="J227" s="46"/>
      <c r="K227" s="46"/>
      <c r="L227" s="313"/>
    </row>
    <row r="228" spans="1:12" s="4" customFormat="1" ht="15" customHeight="1" thickTop="1" x14ac:dyDescent="0.2">
      <c r="A228" s="382"/>
      <c r="B228" s="382"/>
      <c r="D228" s="157" t="s">
        <v>453</v>
      </c>
      <c r="E228" s="157" t="s">
        <v>476</v>
      </c>
      <c r="F228" s="115"/>
      <c r="G228" s="115"/>
      <c r="H228" s="161"/>
      <c r="I228" s="177"/>
      <c r="K228" s="46"/>
      <c r="L228" s="313"/>
    </row>
    <row r="229" spans="1:12" s="4" customFormat="1" ht="15" customHeight="1" thickBot="1" x14ac:dyDescent="0.25">
      <c r="A229" s="40" t="s">
        <v>137</v>
      </c>
      <c r="B229" s="3" t="s">
        <v>950</v>
      </c>
      <c r="D229" s="402">
        <v>300</v>
      </c>
      <c r="E229" s="159">
        <f>D229*H229</f>
        <v>0</v>
      </c>
      <c r="F229" s="165"/>
      <c r="G229" s="165" t="s">
        <v>806</v>
      </c>
      <c r="H229" s="160">
        <f>H214</f>
        <v>0</v>
      </c>
      <c r="I229" s="204"/>
      <c r="J229" s="312"/>
      <c r="K229" s="312"/>
      <c r="L229" s="313"/>
    </row>
    <row r="230" spans="1:12" s="4" customFormat="1" ht="15" customHeight="1" thickTop="1" thickBot="1" x14ac:dyDescent="0.25">
      <c r="A230" s="384"/>
      <c r="B230" s="382"/>
      <c r="D230" s="167" t="s">
        <v>656</v>
      </c>
      <c r="E230" s="205">
        <f>SUM(E229)</f>
        <v>0</v>
      </c>
      <c r="F230" s="165"/>
      <c r="G230" s="241"/>
      <c r="H230" s="203"/>
      <c r="I230" s="204"/>
      <c r="J230" s="312"/>
      <c r="K230" s="312"/>
      <c r="L230" s="313"/>
    </row>
    <row r="231" spans="1:12" s="4" customFormat="1" ht="15" customHeight="1" thickTop="1" x14ac:dyDescent="0.2">
      <c r="A231" s="254"/>
      <c r="B231" s="385"/>
      <c r="C231" s="386"/>
      <c r="D231" s="121"/>
      <c r="E231" s="124"/>
      <c r="F231" s="322"/>
      <c r="G231" s="385"/>
      <c r="H231" s="255"/>
      <c r="I231" s="393"/>
      <c r="J231" s="312"/>
      <c r="K231" s="312"/>
      <c r="L231" s="313"/>
    </row>
    <row r="232" spans="1:12" s="4" customFormat="1" ht="15" customHeight="1" x14ac:dyDescent="0.2">
      <c r="A232" s="44"/>
      <c r="H232" s="115"/>
      <c r="I232" s="237"/>
      <c r="J232" s="312"/>
      <c r="K232" s="312"/>
      <c r="L232" s="313"/>
    </row>
    <row r="233" spans="1:12" s="4" customFormat="1" ht="15" customHeight="1" x14ac:dyDescent="0.2">
      <c r="A233" s="718" t="s">
        <v>527</v>
      </c>
      <c r="B233" s="719"/>
      <c r="D233" s="115"/>
      <c r="E233" s="115"/>
      <c r="H233" s="115"/>
      <c r="I233" s="237"/>
      <c r="J233" s="312"/>
      <c r="K233" s="312"/>
      <c r="L233" s="313"/>
    </row>
    <row r="234" spans="1:12" s="4" customFormat="1" ht="15" customHeight="1" x14ac:dyDescent="0.2">
      <c r="A234" s="40" t="s">
        <v>966</v>
      </c>
      <c r="B234" s="40" t="s">
        <v>959</v>
      </c>
      <c r="C234" s="166" t="s">
        <v>962</v>
      </c>
      <c r="D234" s="166" t="s">
        <v>963</v>
      </c>
      <c r="E234" s="170">
        <f>E230+E225</f>
        <v>0</v>
      </c>
      <c r="F234" s="57">
        <v>1</v>
      </c>
      <c r="H234" s="115"/>
      <c r="I234" s="237"/>
      <c r="J234" s="312"/>
      <c r="K234" s="312"/>
      <c r="L234" s="313"/>
    </row>
    <row r="235" spans="1:12" s="4" customFormat="1" ht="15" customHeight="1" x14ac:dyDescent="0.2">
      <c r="A235" s="22">
        <v>1</v>
      </c>
      <c r="B235" s="137" t="s">
        <v>874</v>
      </c>
      <c r="C235" s="217">
        <v>0</v>
      </c>
      <c r="D235" s="159">
        <f>E234/F234*C235</f>
        <v>0</v>
      </c>
      <c r="E235" s="164" t="s">
        <v>485</v>
      </c>
      <c r="F235" s="57"/>
      <c r="G235" s="143"/>
      <c r="H235" s="115"/>
      <c r="I235" s="237"/>
      <c r="J235" s="312"/>
      <c r="K235" s="312"/>
      <c r="L235" s="313"/>
    </row>
    <row r="236" spans="1:12" s="4" customFormat="1" ht="15" customHeight="1" x14ac:dyDescent="0.2">
      <c r="A236" s="22">
        <v>2</v>
      </c>
      <c r="B236" s="137" t="s">
        <v>921</v>
      </c>
      <c r="C236" s="217" t="s">
        <v>485</v>
      </c>
      <c r="D236" s="183" t="s">
        <v>485</v>
      </c>
      <c r="E236" s="184" t="s">
        <v>1081</v>
      </c>
      <c r="F236" s="57"/>
      <c r="G236" s="143"/>
      <c r="H236" s="115"/>
      <c r="I236" s="237"/>
      <c r="J236" s="312"/>
      <c r="K236" s="312"/>
      <c r="L236" s="313"/>
    </row>
    <row r="237" spans="1:12" s="4" customFormat="1" ht="15" customHeight="1" x14ac:dyDescent="0.2">
      <c r="A237" s="22">
        <v>3</v>
      </c>
      <c r="B237" s="137" t="s">
        <v>869</v>
      </c>
      <c r="C237" s="217" t="s">
        <v>485</v>
      </c>
      <c r="D237" s="183" t="s">
        <v>485</v>
      </c>
      <c r="E237" s="184" t="s">
        <v>1081</v>
      </c>
      <c r="F237" s="57"/>
      <c r="G237" s="143"/>
      <c r="H237" s="115"/>
      <c r="I237" s="237"/>
      <c r="J237" s="312"/>
      <c r="K237" s="312"/>
      <c r="L237" s="313"/>
    </row>
    <row r="238" spans="1:12" s="4" customFormat="1" ht="15" customHeight="1" x14ac:dyDescent="0.2">
      <c r="A238" s="22">
        <v>4</v>
      </c>
      <c r="B238" s="137" t="s">
        <v>938</v>
      </c>
      <c r="C238" s="290" t="s">
        <v>954</v>
      </c>
      <c r="D238" s="159">
        <f>E230/100*75</f>
        <v>0</v>
      </c>
      <c r="E238" s="164" t="str">
        <f>D236</f>
        <v>---</v>
      </c>
      <c r="F238" s="57"/>
      <c r="G238" s="143"/>
      <c r="H238" s="115"/>
      <c r="I238" s="237"/>
      <c r="J238" s="312"/>
      <c r="K238" s="312"/>
      <c r="L238" s="313"/>
    </row>
    <row r="239" spans="1:12" s="4" customFormat="1" ht="15" customHeight="1" x14ac:dyDescent="0.2">
      <c r="A239" s="22">
        <v>5</v>
      </c>
      <c r="B239" s="137" t="s">
        <v>922</v>
      </c>
      <c r="C239" s="290">
        <v>0.1</v>
      </c>
      <c r="D239" s="159">
        <f>(E234+D235+D238)/F234*C239</f>
        <v>0</v>
      </c>
      <c r="E239" s="207" t="s">
        <v>485</v>
      </c>
      <c r="F239" s="57"/>
      <c r="G239" s="143"/>
      <c r="H239" s="115"/>
      <c r="I239" s="237"/>
      <c r="J239" s="312"/>
      <c r="K239" s="312"/>
      <c r="L239" s="313"/>
    </row>
    <row r="240" spans="1:12" s="4" customFormat="1" ht="15" customHeight="1" thickBot="1" x14ac:dyDescent="0.25">
      <c r="A240" s="44"/>
      <c r="C240" s="115"/>
      <c r="D240" s="165" t="s">
        <v>964</v>
      </c>
      <c r="E240" s="205">
        <f>E234+(D235+D238+D239)</f>
        <v>0</v>
      </c>
      <c r="F240" s="144"/>
      <c r="G240" s="62"/>
      <c r="H240" s="115"/>
      <c r="I240" s="237"/>
      <c r="J240" s="312"/>
      <c r="K240" s="312"/>
      <c r="L240" s="313"/>
    </row>
    <row r="241" spans="1:13" s="4" customFormat="1" ht="15" customHeight="1" thickTop="1" x14ac:dyDescent="0.2">
      <c r="A241" s="44"/>
      <c r="C241" s="115"/>
      <c r="D241" s="165"/>
      <c r="E241" s="171"/>
      <c r="F241" s="144"/>
      <c r="G241" s="62"/>
      <c r="H241" s="115"/>
      <c r="I241" s="237"/>
      <c r="J241" s="312"/>
      <c r="K241" s="312"/>
      <c r="L241" s="313"/>
    </row>
    <row r="242" spans="1:13" s="4" customFormat="1" ht="15" customHeight="1" x14ac:dyDescent="0.2">
      <c r="A242" s="40" t="s">
        <v>966</v>
      </c>
      <c r="B242" s="40" t="s">
        <v>958</v>
      </c>
      <c r="C242" s="623" t="s">
        <v>961</v>
      </c>
      <c r="D242" s="624"/>
      <c r="E242" s="170">
        <f>E240</f>
        <v>0</v>
      </c>
      <c r="F242" s="57"/>
      <c r="G242" s="143"/>
      <c r="H242" s="115"/>
      <c r="I242" s="237"/>
      <c r="J242" s="312"/>
      <c r="K242" s="312"/>
      <c r="L242" s="313"/>
    </row>
    <row r="243" spans="1:13" s="4" customFormat="1" ht="15" customHeight="1" x14ac:dyDescent="0.2">
      <c r="A243" s="22">
        <v>1</v>
      </c>
      <c r="B243" s="22" t="s">
        <v>923</v>
      </c>
      <c r="C243" s="608" t="s">
        <v>485</v>
      </c>
      <c r="D243" s="627"/>
      <c r="E243" s="184" t="s">
        <v>1081</v>
      </c>
      <c r="F243" s="57"/>
      <c r="G243" s="143"/>
      <c r="H243" s="115"/>
      <c r="I243" s="237"/>
      <c r="J243" s="312"/>
      <c r="K243" s="312"/>
      <c r="L243" s="313"/>
    </row>
    <row r="244" spans="1:13" s="4" customFormat="1" ht="15" customHeight="1" x14ac:dyDescent="0.2">
      <c r="A244" s="22">
        <v>2</v>
      </c>
      <c r="B244" s="22" t="s">
        <v>867</v>
      </c>
      <c r="C244" s="608" t="s">
        <v>485</v>
      </c>
      <c r="D244" s="627"/>
      <c r="E244" s="184" t="s">
        <v>1081</v>
      </c>
      <c r="F244" s="57"/>
      <c r="G244" s="143"/>
      <c r="H244" s="115"/>
      <c r="I244" s="237"/>
      <c r="J244" s="312"/>
      <c r="K244" s="312"/>
      <c r="L244" s="313"/>
    </row>
    <row r="245" spans="1:13" s="4" customFormat="1" ht="15" customHeight="1" x14ac:dyDescent="0.2">
      <c r="A245" s="22">
        <v>3</v>
      </c>
      <c r="B245" s="22" t="s">
        <v>928</v>
      </c>
      <c r="C245" s="608" t="s">
        <v>485</v>
      </c>
      <c r="D245" s="627"/>
      <c r="E245" s="184" t="s">
        <v>1081</v>
      </c>
      <c r="F245" s="57"/>
      <c r="G245" s="143"/>
      <c r="H245" s="115"/>
      <c r="I245" s="237"/>
      <c r="J245" s="312"/>
      <c r="K245" s="312"/>
      <c r="L245" s="313"/>
    </row>
    <row r="246" spans="1:13" s="4" customFormat="1" ht="15" customHeight="1" x14ac:dyDescent="0.2">
      <c r="A246" s="22">
        <v>4</v>
      </c>
      <c r="B246" s="22" t="s">
        <v>927</v>
      </c>
      <c r="C246" s="608" t="s">
        <v>485</v>
      </c>
      <c r="D246" s="627"/>
      <c r="E246" s="184" t="s">
        <v>1081</v>
      </c>
      <c r="F246" s="57"/>
      <c r="G246" s="143"/>
      <c r="H246" s="115"/>
      <c r="I246" s="237"/>
      <c r="J246" s="312"/>
      <c r="K246" s="312"/>
      <c r="L246" s="313"/>
    </row>
    <row r="247" spans="1:13" s="4" customFormat="1" ht="15" customHeight="1" thickBot="1" x14ac:dyDescent="0.25">
      <c r="A247" s="125"/>
      <c r="B247" s="125"/>
      <c r="C247" s="617" t="s">
        <v>965</v>
      </c>
      <c r="D247" s="618"/>
      <c r="E247" s="205">
        <f>E240</f>
        <v>0</v>
      </c>
      <c r="F247" s="144">
        <v>0.4</v>
      </c>
      <c r="G247" s="62" t="s">
        <v>881</v>
      </c>
      <c r="H247" s="115"/>
      <c r="I247" s="237"/>
      <c r="J247" s="312"/>
      <c r="K247" s="312"/>
      <c r="L247" s="313"/>
    </row>
    <row r="248" spans="1:13" s="4" customFormat="1" ht="15" customHeight="1" thickTop="1" x14ac:dyDescent="0.2">
      <c r="A248" s="153"/>
      <c r="B248" s="86"/>
      <c r="C248" s="86"/>
      <c r="D248" s="87"/>
      <c r="E248" s="386"/>
      <c r="F248" s="75"/>
      <c r="G248" s="386"/>
      <c r="H248" s="149"/>
      <c r="I248" s="393"/>
      <c r="J248" s="312"/>
      <c r="K248" s="312"/>
      <c r="L248" s="313"/>
    </row>
    <row r="249" spans="1:13" s="4" customFormat="1" ht="15" customHeight="1" x14ac:dyDescent="0.2">
      <c r="A249" s="69"/>
      <c r="B249" s="125"/>
      <c r="C249" s="125"/>
      <c r="D249" s="125"/>
      <c r="E249" s="77"/>
      <c r="F249" s="36"/>
      <c r="G249" s="125"/>
      <c r="H249" s="147"/>
      <c r="I249" s="235"/>
      <c r="J249" s="312"/>
    </row>
    <row r="250" spans="1:13" s="4" customFormat="1" ht="15" customHeight="1" x14ac:dyDescent="0.2">
      <c r="A250" s="71" t="s">
        <v>459</v>
      </c>
      <c r="B250" s="7"/>
      <c r="C250" s="644" t="s">
        <v>485</v>
      </c>
      <c r="D250" s="720"/>
      <c r="E250" s="721"/>
      <c r="I250" s="39"/>
      <c r="J250" s="312"/>
    </row>
    <row r="251" spans="1:13" s="4" customFormat="1" ht="15" customHeight="1" x14ac:dyDescent="0.2">
      <c r="A251" s="615" t="s">
        <v>657</v>
      </c>
      <c r="B251" s="703"/>
      <c r="C251" s="644" t="s">
        <v>485</v>
      </c>
      <c r="D251" s="720"/>
      <c r="E251" s="721"/>
      <c r="I251" s="39"/>
      <c r="J251" s="312"/>
    </row>
    <row r="252" spans="1:13" s="4" customFormat="1" ht="60" customHeight="1" x14ac:dyDescent="0.2">
      <c r="A252" s="44"/>
      <c r="C252" s="652" t="s">
        <v>1090</v>
      </c>
      <c r="D252" s="722"/>
      <c r="E252" s="723"/>
      <c r="I252" s="39"/>
      <c r="J252" s="312"/>
    </row>
    <row r="253" spans="1:13" s="4" customFormat="1" ht="15" customHeight="1" x14ac:dyDescent="0.2">
      <c r="A253" s="44"/>
      <c r="C253" s="644" t="s">
        <v>485</v>
      </c>
      <c r="D253" s="720"/>
      <c r="E253" s="721"/>
      <c r="I253" s="39"/>
      <c r="J253" s="312"/>
    </row>
    <row r="254" spans="1:13" s="4" customFormat="1" ht="15" customHeight="1" x14ac:dyDescent="0.2">
      <c r="A254" s="50"/>
      <c r="B254" s="386"/>
      <c r="C254" s="645"/>
      <c r="D254" s="645"/>
      <c r="E254" s="386"/>
      <c r="F254" s="75"/>
      <c r="G254" s="386"/>
      <c r="H254" s="149"/>
      <c r="I254" s="393"/>
      <c r="J254" s="312"/>
    </row>
    <row r="255" spans="1:13" s="4" customFormat="1" ht="15" hidden="1" customHeight="1" outlineLevel="1" x14ac:dyDescent="0.2">
      <c r="A255" s="76"/>
      <c r="B255" s="77"/>
      <c r="C255" s="77"/>
      <c r="D255" s="77"/>
      <c r="E255" s="125"/>
      <c r="F255" s="36"/>
      <c r="G255" s="125"/>
      <c r="H255" s="147"/>
      <c r="I255" s="114"/>
      <c r="J255" s="312"/>
      <c r="K255" s="312"/>
      <c r="L255" s="313"/>
    </row>
    <row r="256" spans="1:13" s="4" customFormat="1" ht="15" hidden="1" customHeight="1" outlineLevel="1" x14ac:dyDescent="0.2">
      <c r="A256" s="64"/>
      <c r="B256" s="80" t="s">
        <v>485</v>
      </c>
      <c r="D256" s="81" t="s">
        <v>447</v>
      </c>
      <c r="E256" s="81" t="s">
        <v>18</v>
      </c>
      <c r="F256" s="81" t="s">
        <v>25</v>
      </c>
      <c r="G256" s="81" t="s">
        <v>31</v>
      </c>
      <c r="H256" s="214" t="s">
        <v>32</v>
      </c>
      <c r="I256" s="81" t="s">
        <v>63</v>
      </c>
      <c r="J256" s="81" t="s">
        <v>64</v>
      </c>
      <c r="K256" s="82" t="s">
        <v>448</v>
      </c>
      <c r="M256" s="79"/>
    </row>
    <row r="257" spans="1:13" s="4" customFormat="1" ht="15" hidden="1" customHeight="1" outlineLevel="1" x14ac:dyDescent="0.2">
      <c r="A257" s="64"/>
      <c r="B257" s="26" t="s">
        <v>1082</v>
      </c>
      <c r="D257" s="26" t="s">
        <v>449</v>
      </c>
      <c r="E257" s="83">
        <v>4700</v>
      </c>
      <c r="F257" s="83">
        <v>6000</v>
      </c>
      <c r="G257" s="83">
        <v>5400</v>
      </c>
      <c r="H257" s="159">
        <v>2600</v>
      </c>
      <c r="I257" s="83">
        <v>4500</v>
      </c>
      <c r="J257" s="83">
        <v>6300</v>
      </c>
      <c r="K257" s="84">
        <v>180</v>
      </c>
      <c r="M257" s="79"/>
    </row>
    <row r="258" spans="1:13" s="4" customFormat="1" ht="15" hidden="1" customHeight="1" outlineLevel="1" x14ac:dyDescent="0.2">
      <c r="A258" s="64"/>
      <c r="B258" s="26" t="s">
        <v>1083</v>
      </c>
      <c r="D258" s="26" t="s">
        <v>450</v>
      </c>
      <c r="E258" s="83">
        <v>6100</v>
      </c>
      <c r="F258" s="83">
        <v>9000</v>
      </c>
      <c r="G258" s="83">
        <v>7200</v>
      </c>
      <c r="H258" s="159">
        <v>3600</v>
      </c>
      <c r="I258" s="83">
        <v>6300</v>
      </c>
      <c r="J258" s="83">
        <v>8900</v>
      </c>
      <c r="K258" s="84">
        <v>300</v>
      </c>
      <c r="M258" s="79"/>
    </row>
    <row r="259" spans="1:13" s="4" customFormat="1" ht="15" hidden="1" customHeight="1" outlineLevel="1" x14ac:dyDescent="0.2">
      <c r="A259" s="64"/>
      <c r="B259" s="26" t="s">
        <v>876</v>
      </c>
      <c r="D259" s="26" t="s">
        <v>451</v>
      </c>
      <c r="E259" s="83">
        <v>8300</v>
      </c>
      <c r="F259" s="83">
        <v>11800</v>
      </c>
      <c r="G259" s="83">
        <v>9500</v>
      </c>
      <c r="H259" s="159">
        <v>4700</v>
      </c>
      <c r="I259" s="83">
        <v>9600</v>
      </c>
      <c r="J259" s="83">
        <v>16700</v>
      </c>
      <c r="K259" s="84">
        <v>470</v>
      </c>
      <c r="M259" s="79"/>
    </row>
    <row r="260" spans="1:13" s="4" customFormat="1" ht="15" hidden="1" customHeight="1" outlineLevel="1" x14ac:dyDescent="0.2">
      <c r="A260" s="64"/>
      <c r="B260" s="65"/>
      <c r="D260" s="80" t="s">
        <v>597</v>
      </c>
      <c r="E260" s="83">
        <v>0</v>
      </c>
      <c r="F260" s="83">
        <v>0</v>
      </c>
      <c r="G260" s="83">
        <v>0</v>
      </c>
      <c r="H260" s="159">
        <v>0</v>
      </c>
      <c r="I260" s="83">
        <v>0</v>
      </c>
      <c r="J260" s="83">
        <v>0</v>
      </c>
      <c r="K260" s="84">
        <v>0</v>
      </c>
      <c r="M260" s="79"/>
    </row>
    <row r="261" spans="1:13" s="4" customFormat="1" ht="15" hidden="1" customHeight="1" outlineLevel="1" x14ac:dyDescent="0.2">
      <c r="A261" s="64"/>
      <c r="B261" s="80" t="s">
        <v>485</v>
      </c>
      <c r="H261" s="115"/>
      <c r="J261" s="312"/>
      <c r="M261" s="79"/>
    </row>
    <row r="262" spans="1:13" s="4" customFormat="1" ht="15" hidden="1" customHeight="1" outlineLevel="1" x14ac:dyDescent="0.2">
      <c r="A262" s="64"/>
      <c r="B262" s="26" t="s">
        <v>470</v>
      </c>
      <c r="D262" s="85">
        <v>0</v>
      </c>
      <c r="F262" s="80" t="s">
        <v>485</v>
      </c>
      <c r="H262" s="215">
        <v>0</v>
      </c>
      <c r="J262" s="312"/>
      <c r="M262" s="79"/>
    </row>
    <row r="263" spans="1:13" s="4" customFormat="1" ht="15" hidden="1" customHeight="1" outlineLevel="1" x14ac:dyDescent="0.2">
      <c r="A263" s="64"/>
      <c r="B263" s="26" t="s">
        <v>461</v>
      </c>
      <c r="D263" s="85">
        <v>0.01</v>
      </c>
      <c r="F263" s="85" t="s">
        <v>18</v>
      </c>
      <c r="H263" s="158">
        <v>1</v>
      </c>
      <c r="J263" s="312"/>
      <c r="M263" s="79"/>
    </row>
    <row r="264" spans="1:13" s="4" customFormat="1" ht="15" hidden="1" customHeight="1" outlineLevel="1" x14ac:dyDescent="0.2">
      <c r="A264" s="64"/>
      <c r="B264" s="26" t="s">
        <v>484</v>
      </c>
      <c r="D264" s="85">
        <v>0.02</v>
      </c>
      <c r="F264" s="85" t="s">
        <v>25</v>
      </c>
      <c r="H264" s="158">
        <v>2</v>
      </c>
      <c r="J264" s="312"/>
      <c r="M264" s="79"/>
    </row>
    <row r="265" spans="1:13" s="4" customFormat="1" ht="15" hidden="1" customHeight="1" outlineLevel="1" x14ac:dyDescent="0.2">
      <c r="A265" s="64"/>
      <c r="B265" s="26" t="s">
        <v>457</v>
      </c>
      <c r="D265" s="85">
        <v>0.03</v>
      </c>
      <c r="F265" s="85" t="s">
        <v>31</v>
      </c>
      <c r="H265" s="158">
        <v>3</v>
      </c>
      <c r="J265" s="312"/>
      <c r="M265" s="79"/>
    </row>
    <row r="266" spans="1:13" s="4" customFormat="1" ht="15" hidden="1" customHeight="1" outlineLevel="1" x14ac:dyDescent="0.2">
      <c r="A266" s="64"/>
      <c r="B266" s="26" t="s">
        <v>465</v>
      </c>
      <c r="D266" s="85">
        <v>0.04</v>
      </c>
      <c r="F266" s="85" t="s">
        <v>32</v>
      </c>
      <c r="H266" s="158">
        <v>4</v>
      </c>
      <c r="J266" s="312"/>
      <c r="M266" s="79"/>
    </row>
    <row r="267" spans="1:13" s="4" customFormat="1" ht="15" hidden="1" customHeight="1" outlineLevel="1" x14ac:dyDescent="0.2">
      <c r="A267" s="64"/>
      <c r="B267" s="26" t="s">
        <v>469</v>
      </c>
      <c r="D267" s="85">
        <v>0.05</v>
      </c>
      <c r="F267" s="85" t="s">
        <v>63</v>
      </c>
      <c r="H267" s="158">
        <v>5</v>
      </c>
      <c r="J267" s="312"/>
      <c r="M267" s="79"/>
    </row>
    <row r="268" spans="1:13" s="4" customFormat="1" ht="15" hidden="1" customHeight="1" outlineLevel="1" x14ac:dyDescent="0.2">
      <c r="A268" s="64"/>
      <c r="D268" s="85">
        <v>0.06</v>
      </c>
      <c r="F268" s="85" t="s">
        <v>64</v>
      </c>
      <c r="H268" s="158">
        <v>6</v>
      </c>
      <c r="J268" s="312"/>
      <c r="M268" s="79"/>
    </row>
    <row r="269" spans="1:13" s="4" customFormat="1" ht="15" hidden="1" customHeight="1" outlineLevel="1" x14ac:dyDescent="0.2">
      <c r="A269" s="64"/>
      <c r="B269" s="80" t="s">
        <v>485</v>
      </c>
      <c r="D269" s="85">
        <v>7.0000000000000007E-2</v>
      </c>
      <c r="F269" s="85" t="s">
        <v>137</v>
      </c>
      <c r="H269" s="158">
        <v>7</v>
      </c>
      <c r="J269" s="312"/>
      <c r="M269" s="79"/>
    </row>
    <row r="270" spans="1:13" s="4" customFormat="1" ht="15" hidden="1" customHeight="1" outlineLevel="1" x14ac:dyDescent="0.2">
      <c r="A270" s="64"/>
      <c r="B270" s="26" t="s">
        <v>1219</v>
      </c>
      <c r="D270" s="85">
        <v>0.08</v>
      </c>
      <c r="F270" s="26" t="s">
        <v>71</v>
      </c>
      <c r="H270" s="158">
        <v>8</v>
      </c>
      <c r="J270" s="312"/>
      <c r="M270" s="79"/>
    </row>
    <row r="271" spans="1:13" s="4" customFormat="1" ht="15" hidden="1" customHeight="1" outlineLevel="1" x14ac:dyDescent="0.2">
      <c r="A271" s="64"/>
      <c r="B271" s="26" t="s">
        <v>1220</v>
      </c>
      <c r="D271" s="85">
        <v>0.09</v>
      </c>
      <c r="F271" s="26" t="s">
        <v>72</v>
      </c>
      <c r="H271" s="158">
        <v>9</v>
      </c>
      <c r="J271" s="312"/>
      <c r="M271" s="79"/>
    </row>
    <row r="272" spans="1:13" s="4" customFormat="1" ht="15" hidden="1" customHeight="1" outlineLevel="1" x14ac:dyDescent="0.2">
      <c r="A272" s="64"/>
      <c r="B272" s="26" t="s">
        <v>462</v>
      </c>
      <c r="D272" s="85">
        <v>0.1</v>
      </c>
      <c r="F272" s="43" t="s">
        <v>73</v>
      </c>
      <c r="H272" s="158">
        <v>10</v>
      </c>
      <c r="J272" s="312"/>
      <c r="M272" s="79"/>
    </row>
    <row r="273" spans="1:13" s="4" customFormat="1" ht="15" hidden="1" customHeight="1" outlineLevel="1" x14ac:dyDescent="0.2">
      <c r="A273" s="64"/>
      <c r="B273" s="26" t="s">
        <v>464</v>
      </c>
      <c r="D273" s="85">
        <v>0.11</v>
      </c>
      <c r="H273" s="158">
        <v>11</v>
      </c>
      <c r="J273" s="312"/>
      <c r="M273" s="79"/>
    </row>
    <row r="274" spans="1:13" s="4" customFormat="1" ht="15" hidden="1" customHeight="1" outlineLevel="1" x14ac:dyDescent="0.2">
      <c r="A274" s="64"/>
      <c r="B274" s="26" t="s">
        <v>458</v>
      </c>
      <c r="D274" s="85">
        <v>0.12</v>
      </c>
      <c r="H274" s="158">
        <v>12</v>
      </c>
      <c r="J274" s="312"/>
      <c r="M274" s="79"/>
    </row>
    <row r="275" spans="1:13" s="4" customFormat="1" ht="15" hidden="1" customHeight="1" outlineLevel="1" x14ac:dyDescent="0.2">
      <c r="A275" s="64"/>
      <c r="B275" s="26" t="s">
        <v>1200</v>
      </c>
      <c r="D275" s="85">
        <v>0.13</v>
      </c>
      <c r="H275" s="158">
        <v>13</v>
      </c>
      <c r="J275" s="312"/>
      <c r="M275" s="79"/>
    </row>
    <row r="276" spans="1:13" s="4" customFormat="1" ht="15" hidden="1" customHeight="1" outlineLevel="1" x14ac:dyDescent="0.2">
      <c r="A276" s="64"/>
      <c r="B276" s="26" t="s">
        <v>472</v>
      </c>
      <c r="D276" s="85">
        <v>0.14000000000000001</v>
      </c>
      <c r="H276" s="158">
        <v>14</v>
      </c>
      <c r="J276" s="312"/>
      <c r="M276" s="79"/>
    </row>
    <row r="277" spans="1:13" s="4" customFormat="1" ht="15" hidden="1" customHeight="1" outlineLevel="1" x14ac:dyDescent="0.2">
      <c r="A277" s="64"/>
      <c r="B277" s="26" t="s">
        <v>525</v>
      </c>
      <c r="D277" s="85">
        <v>0.15</v>
      </c>
      <c r="H277" s="158">
        <v>15</v>
      </c>
      <c r="J277" s="312"/>
      <c r="M277" s="79"/>
    </row>
    <row r="278" spans="1:13" s="4" customFormat="1" ht="15" hidden="1" customHeight="1" outlineLevel="1" x14ac:dyDescent="0.2">
      <c r="A278" s="64"/>
      <c r="B278" s="26" t="s">
        <v>1201</v>
      </c>
      <c r="D278" s="85">
        <v>0.16</v>
      </c>
      <c r="H278" s="158">
        <v>16</v>
      </c>
      <c r="J278" s="312"/>
      <c r="M278" s="79"/>
    </row>
    <row r="279" spans="1:13" s="4" customFormat="1" ht="15" hidden="1" customHeight="1" outlineLevel="1" x14ac:dyDescent="0.2">
      <c r="A279" s="64"/>
      <c r="B279" s="26" t="s">
        <v>466</v>
      </c>
      <c r="D279" s="85">
        <v>0.17</v>
      </c>
      <c r="H279" s="158">
        <v>17</v>
      </c>
      <c r="J279" s="312"/>
      <c r="M279" s="79"/>
    </row>
    <row r="280" spans="1:13" s="4" customFormat="1" ht="15" hidden="1" customHeight="1" outlineLevel="1" x14ac:dyDescent="0.2">
      <c r="A280" s="64"/>
      <c r="D280" s="85">
        <v>0.18</v>
      </c>
      <c r="H280" s="158">
        <v>18</v>
      </c>
      <c r="J280" s="312"/>
      <c r="M280" s="79"/>
    </row>
    <row r="281" spans="1:13" s="4" customFormat="1" ht="15" hidden="1" customHeight="1" outlineLevel="1" x14ac:dyDescent="0.2">
      <c r="A281" s="64"/>
      <c r="B281" s="80" t="s">
        <v>485</v>
      </c>
      <c r="D281" s="85">
        <v>0.19</v>
      </c>
      <c r="H281" s="158">
        <v>19</v>
      </c>
      <c r="J281" s="312"/>
      <c r="M281" s="79"/>
    </row>
    <row r="282" spans="1:13" s="4" customFormat="1" ht="15" hidden="1" customHeight="1" outlineLevel="1" x14ac:dyDescent="0.2">
      <c r="A282" s="64"/>
      <c r="B282" s="26" t="s">
        <v>471</v>
      </c>
      <c r="D282" s="85">
        <v>0.2</v>
      </c>
      <c r="H282" s="158">
        <v>20</v>
      </c>
      <c r="J282" s="312"/>
      <c r="M282" s="79"/>
    </row>
    <row r="283" spans="1:13" s="4" customFormat="1" ht="15" hidden="1" customHeight="1" outlineLevel="1" x14ac:dyDescent="0.2">
      <c r="A283" s="64"/>
      <c r="B283" s="26" t="s">
        <v>1217</v>
      </c>
      <c r="D283" s="85">
        <v>0.21</v>
      </c>
      <c r="H283" s="158">
        <v>21</v>
      </c>
      <c r="J283" s="312"/>
      <c r="M283" s="79"/>
    </row>
    <row r="284" spans="1:13" s="4" customFormat="1" ht="15" hidden="1" customHeight="1" outlineLevel="1" x14ac:dyDescent="0.2">
      <c r="A284" s="64"/>
      <c r="B284" s="26" t="s">
        <v>1218</v>
      </c>
      <c r="D284" s="85">
        <v>0.22</v>
      </c>
      <c r="H284" s="158">
        <v>22</v>
      </c>
      <c r="J284" s="312"/>
      <c r="M284" s="79"/>
    </row>
    <row r="285" spans="1:13" s="4" customFormat="1" ht="15" hidden="1" customHeight="1" outlineLevel="1" x14ac:dyDescent="0.2">
      <c r="A285" s="64"/>
      <c r="B285" s="26" t="s">
        <v>463</v>
      </c>
      <c r="D285" s="85">
        <v>0.23</v>
      </c>
      <c r="H285" s="158">
        <v>23</v>
      </c>
      <c r="J285" s="312"/>
      <c r="M285" s="79"/>
    </row>
    <row r="286" spans="1:13" s="4" customFormat="1" ht="15" hidden="1" customHeight="1" outlineLevel="1" x14ac:dyDescent="0.2">
      <c r="A286" s="64"/>
      <c r="B286" s="26" t="s">
        <v>714</v>
      </c>
      <c r="D286" s="85">
        <v>0.24</v>
      </c>
      <c r="H286" s="158">
        <v>24</v>
      </c>
      <c r="J286" s="312"/>
      <c r="M286" s="79"/>
    </row>
    <row r="287" spans="1:13" s="4" customFormat="1" ht="15" hidden="1" customHeight="1" outlineLevel="1" x14ac:dyDescent="0.2">
      <c r="A287" s="64"/>
      <c r="B287" s="26" t="s">
        <v>1202</v>
      </c>
      <c r="D287" s="85">
        <v>0.25</v>
      </c>
      <c r="H287" s="158">
        <v>25</v>
      </c>
      <c r="J287" s="312"/>
      <c r="M287" s="79"/>
    </row>
    <row r="288" spans="1:13" s="4" customFormat="1" ht="15" hidden="1" customHeight="1" outlineLevel="1" x14ac:dyDescent="0.2">
      <c r="A288" s="64"/>
      <c r="B288" s="26" t="s">
        <v>473</v>
      </c>
      <c r="D288" s="85">
        <v>0.26</v>
      </c>
      <c r="H288" s="158">
        <v>26</v>
      </c>
      <c r="J288" s="312"/>
      <c r="M288" s="79"/>
    </row>
    <row r="289" spans="1:13" s="4" customFormat="1" ht="15" hidden="1" customHeight="1" outlineLevel="1" x14ac:dyDescent="0.2">
      <c r="A289" s="64"/>
      <c r="B289" s="26" t="s">
        <v>1205</v>
      </c>
      <c r="D289" s="85">
        <v>0.27</v>
      </c>
      <c r="H289" s="158">
        <v>27</v>
      </c>
      <c r="J289" s="312"/>
      <c r="M289" s="79"/>
    </row>
    <row r="290" spans="1:13" s="4" customFormat="1" ht="15" hidden="1" customHeight="1" outlineLevel="1" x14ac:dyDescent="0.2">
      <c r="A290" s="64"/>
      <c r="B290" s="26" t="s">
        <v>474</v>
      </c>
      <c r="D290" s="85">
        <v>0.28000000000000003</v>
      </c>
      <c r="H290" s="158">
        <v>28</v>
      </c>
      <c r="J290" s="312"/>
      <c r="M290" s="79"/>
    </row>
    <row r="291" spans="1:13" s="4" customFormat="1" ht="15" hidden="1" customHeight="1" outlineLevel="1" x14ac:dyDescent="0.2">
      <c r="A291" s="64"/>
      <c r="B291" s="26" t="s">
        <v>1206</v>
      </c>
      <c r="D291" s="85">
        <v>0.28999999999999998</v>
      </c>
      <c r="H291" s="158">
        <v>29</v>
      </c>
      <c r="J291" s="312"/>
      <c r="M291" s="79"/>
    </row>
    <row r="292" spans="1:13" s="4" customFormat="1" ht="15" hidden="1" customHeight="1" outlineLevel="1" x14ac:dyDescent="0.2">
      <c r="A292" s="64"/>
      <c r="B292" s="26" t="s">
        <v>468</v>
      </c>
      <c r="D292" s="85">
        <v>0.3</v>
      </c>
      <c r="H292" s="158">
        <v>30</v>
      </c>
      <c r="J292" s="312"/>
      <c r="M292" s="79"/>
    </row>
    <row r="293" spans="1:13" s="4" customFormat="1" ht="15" hidden="1" customHeight="1" outlineLevel="1" x14ac:dyDescent="0.2">
      <c r="A293" s="64"/>
      <c r="B293" s="26" t="s">
        <v>1203</v>
      </c>
      <c r="D293" s="85">
        <v>0.35</v>
      </c>
      <c r="H293" s="158">
        <v>31</v>
      </c>
      <c r="J293" s="312"/>
      <c r="M293" s="79"/>
    </row>
    <row r="294" spans="1:13" s="4" customFormat="1" ht="15" hidden="1" customHeight="1" outlineLevel="1" x14ac:dyDescent="0.2">
      <c r="A294" s="64"/>
      <c r="B294" s="26" t="s">
        <v>467</v>
      </c>
      <c r="D294" s="85">
        <v>0.4</v>
      </c>
      <c r="H294" s="158">
        <v>32</v>
      </c>
      <c r="J294" s="312"/>
      <c r="M294" s="79"/>
    </row>
    <row r="295" spans="1:13" s="4" customFormat="1" ht="15" hidden="1" customHeight="1" outlineLevel="1" x14ac:dyDescent="0.2">
      <c r="B295" s="26" t="s">
        <v>1204</v>
      </c>
      <c r="D295" s="85">
        <v>0.45</v>
      </c>
      <c r="H295" s="158">
        <v>33</v>
      </c>
      <c r="J295" s="312"/>
      <c r="M295" s="79"/>
    </row>
    <row r="296" spans="1:13" s="4" customFormat="1" ht="15" hidden="1" customHeight="1" outlineLevel="1" x14ac:dyDescent="0.2">
      <c r="A296" s="64"/>
      <c r="D296" s="85">
        <v>0.5</v>
      </c>
      <c r="H296" s="158">
        <v>34</v>
      </c>
      <c r="J296" s="312"/>
      <c r="M296" s="79"/>
    </row>
    <row r="297" spans="1:13" s="4" customFormat="1" ht="15" hidden="1" customHeight="1" outlineLevel="1" x14ac:dyDescent="0.2">
      <c r="A297" s="64"/>
      <c r="B297" s="26" t="s">
        <v>485</v>
      </c>
      <c r="D297" s="85">
        <v>0.55000000000000004</v>
      </c>
      <c r="H297" s="158">
        <v>35</v>
      </c>
      <c r="J297" s="312"/>
      <c r="M297" s="79"/>
    </row>
    <row r="298" spans="1:13" s="4" customFormat="1" ht="15" hidden="1" customHeight="1" outlineLevel="1" x14ac:dyDescent="0.2">
      <c r="A298" s="64"/>
      <c r="B298" s="26" t="s">
        <v>1199</v>
      </c>
      <c r="D298" s="85">
        <v>0.6</v>
      </c>
      <c r="H298" s="158">
        <v>36</v>
      </c>
      <c r="J298" s="312"/>
      <c r="M298" s="79"/>
    </row>
    <row r="299" spans="1:13" s="4" customFormat="1" ht="15" hidden="1" customHeight="1" outlineLevel="1" x14ac:dyDescent="0.2">
      <c r="A299" s="64"/>
      <c r="B299" s="26" t="s">
        <v>871</v>
      </c>
      <c r="D299" s="85">
        <v>0.65</v>
      </c>
      <c r="H299" s="158">
        <v>37</v>
      </c>
      <c r="J299" s="312"/>
      <c r="M299" s="79"/>
    </row>
    <row r="300" spans="1:13" s="4" customFormat="1" ht="15" hidden="1" customHeight="1" outlineLevel="1" x14ac:dyDescent="0.2">
      <c r="A300" s="64"/>
      <c r="B300" s="26" t="s">
        <v>867</v>
      </c>
      <c r="D300" s="85">
        <v>0.7</v>
      </c>
      <c r="H300" s="158">
        <v>38</v>
      </c>
      <c r="J300" s="312"/>
      <c r="M300" s="79"/>
    </row>
    <row r="301" spans="1:13" s="4" customFormat="1" ht="15" hidden="1" customHeight="1" outlineLevel="1" x14ac:dyDescent="0.2">
      <c r="A301" s="64"/>
      <c r="B301" s="26" t="s">
        <v>869</v>
      </c>
      <c r="D301" s="85">
        <v>0.75</v>
      </c>
      <c r="H301" s="158">
        <v>39</v>
      </c>
      <c r="J301" s="312"/>
      <c r="M301" s="79"/>
    </row>
    <row r="302" spans="1:13" s="4" customFormat="1" ht="15" hidden="1" customHeight="1" outlineLevel="1" x14ac:dyDescent="0.2">
      <c r="A302" s="64"/>
      <c r="B302" s="26" t="s">
        <v>868</v>
      </c>
      <c r="D302" s="85">
        <v>0.8</v>
      </c>
      <c r="H302" s="158">
        <v>40</v>
      </c>
      <c r="J302" s="312"/>
      <c r="M302" s="79"/>
    </row>
    <row r="303" spans="1:13" s="4" customFormat="1" ht="15" hidden="1" customHeight="1" outlineLevel="1" x14ac:dyDescent="0.2">
      <c r="A303" s="64"/>
      <c r="B303" s="26" t="s">
        <v>872</v>
      </c>
      <c r="D303" s="85">
        <v>0.85</v>
      </c>
      <c r="H303" s="158">
        <v>41</v>
      </c>
      <c r="J303" s="312"/>
      <c r="M303" s="79"/>
    </row>
    <row r="304" spans="1:13" s="4" customFormat="1" ht="15" hidden="1" customHeight="1" outlineLevel="1" x14ac:dyDescent="0.2">
      <c r="A304" s="64"/>
      <c r="B304" s="26" t="s">
        <v>875</v>
      </c>
      <c r="D304" s="85">
        <v>0.9</v>
      </c>
      <c r="H304" s="158">
        <v>42</v>
      </c>
      <c r="J304" s="312"/>
      <c r="M304" s="79"/>
    </row>
    <row r="305" spans="1:13" s="4" customFormat="1" ht="15" hidden="1" customHeight="1" outlineLevel="1" x14ac:dyDescent="0.2">
      <c r="A305" s="64"/>
      <c r="B305" s="26" t="s">
        <v>870</v>
      </c>
      <c r="D305" s="85">
        <v>0.95</v>
      </c>
      <c r="H305" s="158">
        <v>43</v>
      </c>
      <c r="J305" s="312"/>
      <c r="M305" s="79"/>
    </row>
    <row r="306" spans="1:13" s="4" customFormat="1" ht="15" hidden="1" customHeight="1" outlineLevel="1" x14ac:dyDescent="0.2">
      <c r="A306" s="64"/>
      <c r="B306" s="26" t="s">
        <v>877</v>
      </c>
      <c r="D306" s="85">
        <v>1</v>
      </c>
      <c r="H306" s="158">
        <v>44</v>
      </c>
      <c r="J306" s="312"/>
      <c r="M306" s="79"/>
    </row>
    <row r="307" spans="1:13" s="4" customFormat="1" ht="15" hidden="1" customHeight="1" outlineLevel="1" x14ac:dyDescent="0.2">
      <c r="A307" s="64"/>
      <c r="B307" s="26" t="s">
        <v>873</v>
      </c>
      <c r="D307" s="66"/>
      <c r="H307" s="158">
        <v>45</v>
      </c>
      <c r="J307" s="312"/>
      <c r="M307" s="79"/>
    </row>
    <row r="308" spans="1:13" s="4" customFormat="1" ht="15" hidden="1" customHeight="1" outlineLevel="1" x14ac:dyDescent="0.2">
      <c r="A308" s="64"/>
      <c r="B308" s="26" t="s">
        <v>878</v>
      </c>
      <c r="D308" s="85">
        <v>0</v>
      </c>
      <c r="H308" s="158">
        <v>46</v>
      </c>
      <c r="J308" s="312"/>
      <c r="M308" s="79"/>
    </row>
    <row r="309" spans="1:13" s="4" customFormat="1" ht="15" hidden="1" customHeight="1" outlineLevel="1" x14ac:dyDescent="0.2">
      <c r="A309" s="64"/>
      <c r="B309" s="65"/>
      <c r="C309" s="65"/>
      <c r="D309" s="85">
        <v>0.05</v>
      </c>
      <c r="E309" s="66"/>
      <c r="F309" s="67"/>
      <c r="G309" s="65"/>
      <c r="H309" s="158">
        <v>47</v>
      </c>
      <c r="I309" s="67"/>
      <c r="J309" s="312"/>
      <c r="K309" s="65"/>
      <c r="L309" s="65"/>
      <c r="M309" s="79"/>
    </row>
    <row r="310" spans="1:13" s="4" customFormat="1" ht="15" hidden="1" customHeight="1" outlineLevel="1" x14ac:dyDescent="0.2">
      <c r="A310" s="64"/>
      <c r="B310" s="26" t="s">
        <v>485</v>
      </c>
      <c r="C310" s="65"/>
      <c r="D310" s="85">
        <v>0.1</v>
      </c>
      <c r="E310" s="66"/>
      <c r="F310" s="67"/>
      <c r="G310" s="65"/>
      <c r="H310" s="158">
        <v>48</v>
      </c>
      <c r="I310" s="67"/>
      <c r="J310" s="312"/>
      <c r="K310" s="65"/>
      <c r="L310" s="65"/>
      <c r="M310" s="79"/>
    </row>
    <row r="311" spans="1:13" s="4" customFormat="1" ht="15" hidden="1" customHeight="1" outlineLevel="1" x14ac:dyDescent="0.2">
      <c r="A311" s="64"/>
      <c r="B311" s="135" t="s">
        <v>518</v>
      </c>
      <c r="C311" s="65"/>
      <c r="D311" s="26" t="s">
        <v>485</v>
      </c>
      <c r="E311" s="66"/>
      <c r="F311" s="67"/>
      <c r="G311" s="65"/>
      <c r="H311" s="158">
        <v>49</v>
      </c>
      <c r="I311" s="67"/>
      <c r="J311" s="312"/>
      <c r="K311" s="65"/>
      <c r="L311" s="65"/>
      <c r="M311" s="79"/>
    </row>
    <row r="312" spans="1:13" s="65" customFormat="1" ht="15" hidden="1" customHeight="1" outlineLevel="1" x14ac:dyDescent="0.2">
      <c r="A312" s="64"/>
      <c r="B312" s="135" t="s">
        <v>519</v>
      </c>
      <c r="D312" s="148" t="s">
        <v>925</v>
      </c>
      <c r="E312" s="66"/>
      <c r="F312" s="67"/>
      <c r="H312" s="158">
        <v>50</v>
      </c>
      <c r="I312" s="67"/>
      <c r="J312" s="312"/>
      <c r="M312" s="79"/>
    </row>
    <row r="313" spans="1:13" s="65" customFormat="1" ht="15" hidden="1" customHeight="1" outlineLevel="1" x14ac:dyDescent="0.2">
      <c r="A313" s="64"/>
      <c r="B313" s="135" t="s">
        <v>520</v>
      </c>
      <c r="D313" s="148" t="s">
        <v>926</v>
      </c>
      <c r="E313" s="66"/>
      <c r="F313" s="67"/>
      <c r="H313" s="67"/>
      <c r="J313" s="312"/>
      <c r="M313" s="79"/>
    </row>
    <row r="314" spans="1:13" s="65" customFormat="1" ht="15" hidden="1" customHeight="1" outlineLevel="1" x14ac:dyDescent="0.2">
      <c r="A314" s="64"/>
      <c r="D314" s="66"/>
      <c r="E314" s="66"/>
      <c r="F314" s="67"/>
      <c r="H314" s="67"/>
      <c r="I314" s="67"/>
      <c r="J314" s="312"/>
      <c r="M314" s="79"/>
    </row>
    <row r="315" spans="1:13" s="65" customFormat="1" ht="15" hidden="1" customHeight="1" outlineLevel="1" x14ac:dyDescent="0.2">
      <c r="A315" s="153"/>
      <c r="B315" s="86"/>
      <c r="C315" s="86"/>
      <c r="D315" s="87"/>
      <c r="E315" s="386"/>
      <c r="F315" s="86"/>
      <c r="G315" s="323"/>
      <c r="H315" s="324"/>
      <c r="I315" s="86"/>
      <c r="J315" s="312"/>
    </row>
    <row r="316" spans="1:13" s="65" customFormat="1" ht="15" customHeight="1" collapsed="1" x14ac:dyDescent="0.2">
      <c r="D316" s="66"/>
      <c r="E316" s="4"/>
      <c r="G316" s="312"/>
      <c r="H316" s="325"/>
      <c r="J316" s="312"/>
    </row>
    <row r="317" spans="1:13" s="65" customFormat="1" ht="15" customHeight="1" x14ac:dyDescent="0.2">
      <c r="D317" s="66"/>
      <c r="E317" s="4"/>
      <c r="G317" s="312"/>
      <c r="H317" s="325"/>
      <c r="J317" s="312"/>
    </row>
    <row r="318" spans="1:13" s="65" customFormat="1" ht="15" customHeight="1" x14ac:dyDescent="0.2">
      <c r="D318" s="66"/>
      <c r="E318" s="4"/>
      <c r="G318" s="312"/>
      <c r="H318" s="325"/>
    </row>
    <row r="319" spans="1:13" s="65" customFormat="1" ht="15" customHeight="1" x14ac:dyDescent="0.2">
      <c r="D319" s="66"/>
      <c r="E319" s="4"/>
      <c r="G319" s="312"/>
      <c r="H319" s="325"/>
    </row>
    <row r="320" spans="1:13" s="65" customFormat="1" ht="15" customHeight="1" x14ac:dyDescent="0.2">
      <c r="D320" s="66"/>
      <c r="E320" s="4"/>
      <c r="G320" s="312"/>
      <c r="H320" s="325"/>
    </row>
    <row r="321" spans="4:8" s="65" customFormat="1" ht="15" customHeight="1" x14ac:dyDescent="0.2">
      <c r="D321" s="66"/>
      <c r="E321" s="4"/>
      <c r="G321" s="312"/>
      <c r="H321" s="325"/>
    </row>
    <row r="322" spans="4:8" s="65" customFormat="1" ht="15" customHeight="1" x14ac:dyDescent="0.2">
      <c r="D322" s="66"/>
      <c r="E322" s="4"/>
      <c r="G322" s="312"/>
      <c r="H322" s="325"/>
    </row>
    <row r="323" spans="4:8" s="65" customFormat="1" ht="15" customHeight="1" x14ac:dyDescent="0.2">
      <c r="D323" s="66"/>
      <c r="E323" s="4"/>
      <c r="G323" s="312"/>
      <c r="H323" s="325"/>
    </row>
    <row r="324" spans="4:8" s="65" customFormat="1" ht="15" customHeight="1" x14ac:dyDescent="0.2">
      <c r="D324" s="66"/>
      <c r="E324" s="4"/>
      <c r="G324" s="312"/>
      <c r="H324" s="325"/>
    </row>
    <row r="325" spans="4:8" s="65" customFormat="1" ht="15" customHeight="1" x14ac:dyDescent="0.2">
      <c r="D325" s="66"/>
      <c r="E325" s="4"/>
      <c r="G325" s="312"/>
      <c r="H325" s="325"/>
    </row>
    <row r="326" spans="4:8" s="65" customFormat="1" ht="15" customHeight="1" x14ac:dyDescent="0.2">
      <c r="D326" s="66"/>
      <c r="E326" s="4"/>
      <c r="G326" s="312"/>
      <c r="H326" s="325"/>
    </row>
    <row r="327" spans="4:8" s="65" customFormat="1" ht="15" customHeight="1" x14ac:dyDescent="0.2">
      <c r="D327" s="66"/>
      <c r="E327" s="4"/>
      <c r="G327" s="312"/>
      <c r="H327" s="325"/>
    </row>
    <row r="328" spans="4:8" s="65" customFormat="1" ht="15" customHeight="1" x14ac:dyDescent="0.2">
      <c r="D328" s="66"/>
      <c r="E328" s="4"/>
      <c r="G328" s="312"/>
      <c r="H328" s="325"/>
    </row>
    <row r="329" spans="4:8" s="65" customFormat="1" ht="15" customHeight="1" x14ac:dyDescent="0.2">
      <c r="D329" s="66"/>
      <c r="E329" s="4"/>
      <c r="G329" s="312"/>
      <c r="H329" s="325"/>
    </row>
    <row r="330" spans="4:8" s="65" customFormat="1" ht="15" customHeight="1" x14ac:dyDescent="0.2">
      <c r="D330" s="66"/>
      <c r="E330" s="4"/>
      <c r="G330" s="312"/>
      <c r="H330" s="325"/>
    </row>
    <row r="331" spans="4:8" s="65" customFormat="1" ht="15" customHeight="1" x14ac:dyDescent="0.2">
      <c r="D331" s="66"/>
      <c r="E331" s="4"/>
      <c r="G331" s="312"/>
      <c r="H331" s="325"/>
    </row>
    <row r="332" spans="4:8" s="65" customFormat="1" ht="15" customHeight="1" x14ac:dyDescent="0.2">
      <c r="D332" s="66"/>
      <c r="E332" s="4"/>
      <c r="G332" s="312"/>
      <c r="H332" s="325"/>
    </row>
    <row r="333" spans="4:8" s="65" customFormat="1" ht="15" customHeight="1" x14ac:dyDescent="0.2">
      <c r="D333" s="66"/>
      <c r="E333" s="4"/>
      <c r="G333" s="312"/>
      <c r="H333" s="325"/>
    </row>
    <row r="334" spans="4:8" s="65" customFormat="1" ht="15" customHeight="1" x14ac:dyDescent="0.2">
      <c r="D334" s="66"/>
      <c r="E334" s="4"/>
      <c r="G334" s="312"/>
      <c r="H334" s="325"/>
    </row>
    <row r="335" spans="4:8" s="65" customFormat="1" ht="15" customHeight="1" x14ac:dyDescent="0.2">
      <c r="D335" s="66"/>
      <c r="E335" s="4"/>
      <c r="G335" s="312"/>
      <c r="H335" s="325"/>
    </row>
    <row r="336" spans="4:8" s="65" customFormat="1" ht="15" customHeight="1" x14ac:dyDescent="0.2">
      <c r="D336" s="66"/>
      <c r="E336" s="4"/>
      <c r="G336" s="312"/>
      <c r="H336" s="325"/>
    </row>
    <row r="337" spans="4:8" s="65" customFormat="1" ht="15" customHeight="1" x14ac:dyDescent="0.2">
      <c r="D337" s="66"/>
      <c r="E337" s="4"/>
      <c r="G337" s="312"/>
      <c r="H337" s="325"/>
    </row>
    <row r="338" spans="4:8" s="65" customFormat="1" ht="15" customHeight="1" x14ac:dyDescent="0.2">
      <c r="D338" s="66"/>
      <c r="E338" s="4"/>
      <c r="G338" s="312"/>
      <c r="H338" s="325"/>
    </row>
    <row r="339" spans="4:8" s="65" customFormat="1" ht="15" customHeight="1" x14ac:dyDescent="0.2">
      <c r="D339" s="66"/>
      <c r="E339" s="4"/>
      <c r="G339" s="312"/>
      <c r="H339" s="325"/>
    </row>
    <row r="340" spans="4:8" s="65" customFormat="1" ht="15" customHeight="1" x14ac:dyDescent="0.2">
      <c r="D340" s="66"/>
      <c r="E340" s="4"/>
      <c r="G340" s="312"/>
      <c r="H340" s="325"/>
    </row>
    <row r="341" spans="4:8" s="65" customFormat="1" ht="15" customHeight="1" x14ac:dyDescent="0.2">
      <c r="D341" s="66"/>
      <c r="E341" s="4"/>
      <c r="G341" s="312"/>
      <c r="H341" s="325"/>
    </row>
    <row r="342" spans="4:8" s="65" customFormat="1" ht="15" customHeight="1" x14ac:dyDescent="0.2">
      <c r="D342" s="66"/>
      <c r="E342" s="4"/>
      <c r="G342" s="312"/>
      <c r="H342" s="325"/>
    </row>
    <row r="343" spans="4:8" s="65" customFormat="1" ht="15" customHeight="1" x14ac:dyDescent="0.2">
      <c r="D343" s="66"/>
      <c r="E343" s="4"/>
      <c r="G343" s="312"/>
      <c r="H343" s="325"/>
    </row>
    <row r="344" spans="4:8" s="65" customFormat="1" ht="15" customHeight="1" x14ac:dyDescent="0.2">
      <c r="D344" s="66"/>
      <c r="E344" s="4"/>
      <c r="G344" s="312"/>
      <c r="H344" s="325"/>
    </row>
    <row r="345" spans="4:8" s="65" customFormat="1" ht="15" customHeight="1" x14ac:dyDescent="0.2">
      <c r="D345" s="66"/>
      <c r="E345" s="4"/>
      <c r="G345" s="312"/>
      <c r="H345" s="325"/>
    </row>
    <row r="346" spans="4:8" s="65" customFormat="1" ht="15" customHeight="1" x14ac:dyDescent="0.2">
      <c r="D346" s="66"/>
      <c r="E346" s="4"/>
      <c r="G346" s="312"/>
      <c r="H346" s="325"/>
    </row>
    <row r="347" spans="4:8" s="65" customFormat="1" ht="15" customHeight="1" x14ac:dyDescent="0.2">
      <c r="D347" s="66"/>
      <c r="E347" s="4"/>
      <c r="G347" s="312"/>
      <c r="H347" s="325"/>
    </row>
    <row r="348" spans="4:8" s="65" customFormat="1" ht="15" customHeight="1" x14ac:dyDescent="0.2">
      <c r="D348" s="66"/>
      <c r="E348" s="4"/>
      <c r="G348" s="312"/>
      <c r="H348" s="325"/>
    </row>
    <row r="349" spans="4:8" s="65" customFormat="1" ht="15" customHeight="1" x14ac:dyDescent="0.2">
      <c r="D349" s="66"/>
      <c r="E349" s="4"/>
      <c r="G349" s="312"/>
      <c r="H349" s="325"/>
    </row>
    <row r="350" spans="4:8" s="65" customFormat="1" ht="15" customHeight="1" x14ac:dyDescent="0.2">
      <c r="D350" s="66"/>
      <c r="E350" s="4"/>
      <c r="G350" s="312"/>
      <c r="H350" s="325"/>
    </row>
    <row r="351" spans="4:8" s="65" customFormat="1" ht="15" customHeight="1" x14ac:dyDescent="0.2">
      <c r="D351" s="66"/>
      <c r="E351" s="4"/>
      <c r="G351" s="312"/>
      <c r="H351" s="325"/>
    </row>
    <row r="352" spans="4:8" s="65" customFormat="1" ht="15" customHeight="1" x14ac:dyDescent="0.2">
      <c r="D352" s="66"/>
      <c r="E352" s="4"/>
      <c r="G352" s="312"/>
      <c r="H352" s="325"/>
    </row>
    <row r="353" spans="4:8" s="65" customFormat="1" ht="15" customHeight="1" x14ac:dyDescent="0.2">
      <c r="D353" s="66"/>
      <c r="E353" s="4"/>
      <c r="G353" s="312"/>
      <c r="H353" s="325"/>
    </row>
    <row r="354" spans="4:8" s="65" customFormat="1" ht="15" customHeight="1" x14ac:dyDescent="0.2">
      <c r="D354" s="66"/>
      <c r="E354" s="4"/>
      <c r="G354" s="312"/>
      <c r="H354" s="325"/>
    </row>
    <row r="355" spans="4:8" s="65" customFormat="1" ht="15" customHeight="1" x14ac:dyDescent="0.2">
      <c r="D355" s="66"/>
      <c r="E355" s="4"/>
      <c r="G355" s="312"/>
      <c r="H355" s="325"/>
    </row>
    <row r="356" spans="4:8" s="65" customFormat="1" ht="15" customHeight="1" x14ac:dyDescent="0.2">
      <c r="D356" s="66"/>
      <c r="E356" s="4"/>
      <c r="G356" s="312"/>
      <c r="H356" s="325"/>
    </row>
    <row r="357" spans="4:8" s="65" customFormat="1" ht="15" customHeight="1" x14ac:dyDescent="0.2">
      <c r="D357" s="66"/>
      <c r="E357" s="4"/>
      <c r="G357" s="312"/>
      <c r="H357" s="325"/>
    </row>
    <row r="358" spans="4:8" s="65" customFormat="1" ht="15" customHeight="1" x14ac:dyDescent="0.2">
      <c r="D358" s="66"/>
      <c r="E358" s="4"/>
      <c r="G358" s="312"/>
      <c r="H358" s="325"/>
    </row>
    <row r="359" spans="4:8" s="65" customFormat="1" ht="15" customHeight="1" x14ac:dyDescent="0.2">
      <c r="D359" s="66"/>
      <c r="E359" s="4"/>
      <c r="G359" s="312"/>
      <c r="H359" s="325"/>
    </row>
    <row r="360" spans="4:8" s="65" customFormat="1" ht="15" customHeight="1" x14ac:dyDescent="0.2">
      <c r="D360" s="66"/>
      <c r="E360" s="4"/>
      <c r="G360" s="312"/>
      <c r="H360" s="325"/>
    </row>
    <row r="361" spans="4:8" s="65" customFormat="1" ht="15" customHeight="1" x14ac:dyDescent="0.2">
      <c r="D361" s="66"/>
      <c r="E361" s="4"/>
      <c r="G361" s="312"/>
      <c r="H361" s="325"/>
    </row>
    <row r="362" spans="4:8" s="65" customFormat="1" ht="15" customHeight="1" x14ac:dyDescent="0.2">
      <c r="D362" s="66"/>
      <c r="E362" s="4"/>
      <c r="G362" s="312"/>
      <c r="H362" s="325"/>
    </row>
    <row r="363" spans="4:8" s="65" customFormat="1" ht="15" customHeight="1" x14ac:dyDescent="0.2">
      <c r="D363" s="66"/>
      <c r="E363" s="4"/>
      <c r="G363" s="312"/>
      <c r="H363" s="325"/>
    </row>
    <row r="364" spans="4:8" s="65" customFormat="1" ht="15" customHeight="1" x14ac:dyDescent="0.2">
      <c r="D364" s="66"/>
      <c r="E364" s="4"/>
      <c r="G364" s="312"/>
      <c r="H364" s="325"/>
    </row>
    <row r="365" spans="4:8" s="65" customFormat="1" ht="15" customHeight="1" x14ac:dyDescent="0.2">
      <c r="D365" s="66"/>
      <c r="E365" s="4"/>
      <c r="G365" s="312"/>
      <c r="H365" s="325"/>
    </row>
    <row r="366" spans="4:8" s="65" customFormat="1" ht="15" customHeight="1" x14ac:dyDescent="0.2">
      <c r="D366" s="66"/>
      <c r="E366" s="4"/>
      <c r="G366" s="312"/>
      <c r="H366" s="325"/>
    </row>
    <row r="367" spans="4:8" s="65" customFormat="1" ht="15" customHeight="1" x14ac:dyDescent="0.2">
      <c r="D367" s="66"/>
      <c r="E367" s="4"/>
      <c r="G367" s="312"/>
      <c r="H367" s="325"/>
    </row>
    <row r="368" spans="4:8" s="65" customFormat="1" ht="15" customHeight="1" x14ac:dyDescent="0.2">
      <c r="D368" s="66"/>
      <c r="E368" s="4"/>
      <c r="G368" s="312"/>
      <c r="H368" s="325"/>
    </row>
    <row r="369" spans="4:8" s="65" customFormat="1" ht="15" customHeight="1" x14ac:dyDescent="0.2">
      <c r="D369" s="66"/>
      <c r="E369" s="4"/>
      <c r="G369" s="312"/>
      <c r="H369" s="325"/>
    </row>
    <row r="370" spans="4:8" s="65" customFormat="1" ht="15" customHeight="1" x14ac:dyDescent="0.2">
      <c r="D370" s="66"/>
      <c r="E370" s="4"/>
      <c r="G370" s="312"/>
      <c r="H370" s="325"/>
    </row>
    <row r="371" spans="4:8" s="65" customFormat="1" ht="15" customHeight="1" x14ac:dyDescent="0.2">
      <c r="D371" s="66"/>
      <c r="E371" s="4"/>
      <c r="G371" s="312"/>
      <c r="H371" s="325"/>
    </row>
    <row r="372" spans="4:8" s="65" customFormat="1" ht="15" customHeight="1" x14ac:dyDescent="0.2">
      <c r="D372" s="66"/>
      <c r="E372" s="4"/>
      <c r="G372" s="312"/>
      <c r="H372" s="325"/>
    </row>
    <row r="373" spans="4:8" s="65" customFormat="1" ht="15" customHeight="1" x14ac:dyDescent="0.2">
      <c r="D373" s="66"/>
      <c r="E373" s="4"/>
      <c r="G373" s="312"/>
      <c r="H373" s="325"/>
    </row>
    <row r="374" spans="4:8" s="65" customFormat="1" ht="15" customHeight="1" x14ac:dyDescent="0.2">
      <c r="D374" s="66"/>
      <c r="E374" s="4"/>
      <c r="G374" s="312"/>
      <c r="H374" s="325"/>
    </row>
    <row r="375" spans="4:8" s="65" customFormat="1" ht="15" customHeight="1" x14ac:dyDescent="0.2">
      <c r="D375" s="66"/>
      <c r="E375" s="4"/>
      <c r="G375" s="312"/>
      <c r="H375" s="325"/>
    </row>
    <row r="376" spans="4:8" s="65" customFormat="1" ht="15" customHeight="1" x14ac:dyDescent="0.2">
      <c r="D376" s="66"/>
      <c r="E376" s="4"/>
      <c r="G376" s="312"/>
      <c r="H376" s="325"/>
    </row>
    <row r="377" spans="4:8" s="65" customFormat="1" ht="15" customHeight="1" x14ac:dyDescent="0.2">
      <c r="D377" s="66"/>
      <c r="E377" s="4"/>
      <c r="G377" s="312"/>
      <c r="H377" s="325"/>
    </row>
    <row r="378" spans="4:8" s="65" customFormat="1" ht="15" customHeight="1" x14ac:dyDescent="0.2">
      <c r="D378" s="66"/>
      <c r="E378" s="4"/>
      <c r="G378" s="312"/>
      <c r="H378" s="325"/>
    </row>
    <row r="379" spans="4:8" s="65" customFormat="1" ht="15" customHeight="1" x14ac:dyDescent="0.2">
      <c r="D379" s="66"/>
      <c r="E379" s="4"/>
      <c r="G379" s="312"/>
      <c r="H379" s="325"/>
    </row>
    <row r="380" spans="4:8" s="65" customFormat="1" ht="15" customHeight="1" x14ac:dyDescent="0.2">
      <c r="D380" s="66"/>
      <c r="E380" s="4"/>
      <c r="G380" s="312"/>
      <c r="H380" s="325"/>
    </row>
    <row r="381" spans="4:8" s="65" customFormat="1" ht="15" customHeight="1" x14ac:dyDescent="0.2">
      <c r="D381" s="66"/>
      <c r="E381" s="4"/>
      <c r="G381" s="312"/>
      <c r="H381" s="325"/>
    </row>
    <row r="382" spans="4:8" s="65" customFormat="1" ht="15" customHeight="1" x14ac:dyDescent="0.2">
      <c r="D382" s="66"/>
      <c r="E382" s="4"/>
      <c r="G382" s="312"/>
      <c r="H382" s="325"/>
    </row>
    <row r="383" spans="4:8" s="65" customFormat="1" ht="15" customHeight="1" x14ac:dyDescent="0.2">
      <c r="D383" s="66"/>
      <c r="E383" s="4"/>
      <c r="G383" s="312"/>
      <c r="H383" s="325"/>
    </row>
    <row r="384" spans="4:8" s="65" customFormat="1" ht="15" customHeight="1" x14ac:dyDescent="0.2">
      <c r="D384" s="66"/>
      <c r="E384" s="4"/>
      <c r="G384" s="312"/>
      <c r="H384" s="325"/>
    </row>
    <row r="385" spans="4:8" s="65" customFormat="1" ht="15" customHeight="1" x14ac:dyDescent="0.2">
      <c r="D385" s="66"/>
      <c r="E385" s="4"/>
      <c r="G385" s="312"/>
      <c r="H385" s="325"/>
    </row>
    <row r="386" spans="4:8" s="65" customFormat="1" ht="15" customHeight="1" x14ac:dyDescent="0.2">
      <c r="D386" s="66"/>
      <c r="E386" s="4"/>
      <c r="G386" s="312"/>
      <c r="H386" s="325"/>
    </row>
    <row r="387" spans="4:8" s="65" customFormat="1" ht="15" customHeight="1" x14ac:dyDescent="0.2">
      <c r="D387" s="66"/>
      <c r="E387" s="4"/>
      <c r="G387" s="312"/>
      <c r="H387" s="325"/>
    </row>
    <row r="388" spans="4:8" s="65" customFormat="1" ht="15" customHeight="1" x14ac:dyDescent="0.2">
      <c r="D388" s="66"/>
      <c r="E388" s="4"/>
      <c r="G388" s="312"/>
      <c r="H388" s="325"/>
    </row>
    <row r="389" spans="4:8" s="65" customFormat="1" ht="15" customHeight="1" x14ac:dyDescent="0.2">
      <c r="D389" s="66"/>
      <c r="E389" s="4"/>
      <c r="G389" s="312"/>
      <c r="H389" s="325"/>
    </row>
    <row r="390" spans="4:8" s="65" customFormat="1" ht="15" customHeight="1" x14ac:dyDescent="0.2">
      <c r="D390" s="66"/>
      <c r="E390" s="4"/>
      <c r="G390" s="312"/>
      <c r="H390" s="325"/>
    </row>
    <row r="391" spans="4:8" s="65" customFormat="1" ht="15" customHeight="1" x14ac:dyDescent="0.2">
      <c r="D391" s="66"/>
      <c r="E391" s="4"/>
      <c r="G391" s="312"/>
      <c r="H391" s="325"/>
    </row>
    <row r="392" spans="4:8" s="65" customFormat="1" ht="15" customHeight="1" x14ac:dyDescent="0.2">
      <c r="D392" s="66"/>
      <c r="E392" s="4"/>
      <c r="G392" s="312"/>
      <c r="H392" s="325"/>
    </row>
    <row r="393" spans="4:8" s="65" customFormat="1" ht="15" customHeight="1" x14ac:dyDescent="0.2">
      <c r="D393" s="66"/>
      <c r="E393" s="4"/>
      <c r="G393" s="312"/>
      <c r="H393" s="325"/>
    </row>
    <row r="394" spans="4:8" s="65" customFormat="1" ht="15" customHeight="1" x14ac:dyDescent="0.2">
      <c r="D394" s="66"/>
      <c r="E394" s="4"/>
      <c r="G394" s="312"/>
      <c r="H394" s="325"/>
    </row>
    <row r="395" spans="4:8" s="65" customFormat="1" ht="15" customHeight="1" x14ac:dyDescent="0.2">
      <c r="D395" s="66"/>
      <c r="E395" s="4"/>
      <c r="G395" s="312"/>
      <c r="H395" s="325"/>
    </row>
    <row r="396" spans="4:8" s="65" customFormat="1" ht="15" customHeight="1" x14ac:dyDescent="0.2">
      <c r="D396" s="66"/>
      <c r="E396" s="4"/>
      <c r="G396" s="312"/>
      <c r="H396" s="325"/>
    </row>
    <row r="397" spans="4:8" s="65" customFormat="1" ht="15" customHeight="1" x14ac:dyDescent="0.2">
      <c r="D397" s="66"/>
      <c r="E397" s="4"/>
      <c r="G397" s="312"/>
      <c r="H397" s="325"/>
    </row>
    <row r="398" spans="4:8" s="65" customFormat="1" ht="15" customHeight="1" x14ac:dyDescent="0.2">
      <c r="D398" s="66"/>
      <c r="E398" s="4"/>
      <c r="G398" s="312"/>
      <c r="H398" s="325"/>
    </row>
    <row r="399" spans="4:8" s="65" customFormat="1" ht="15" customHeight="1" x14ac:dyDescent="0.2">
      <c r="D399" s="66"/>
      <c r="E399" s="4"/>
      <c r="G399" s="312"/>
      <c r="H399" s="325"/>
    </row>
    <row r="400" spans="4:8" s="65" customFormat="1" ht="15" customHeight="1" x14ac:dyDescent="0.2">
      <c r="D400" s="66"/>
      <c r="E400" s="4"/>
      <c r="G400" s="312"/>
      <c r="H400" s="325"/>
    </row>
    <row r="401" spans="4:8" s="65" customFormat="1" ht="15" customHeight="1" x14ac:dyDescent="0.2">
      <c r="D401" s="66"/>
      <c r="E401" s="4"/>
      <c r="G401" s="312"/>
      <c r="H401" s="325"/>
    </row>
    <row r="402" spans="4:8" s="65" customFormat="1" ht="15" customHeight="1" x14ac:dyDescent="0.2">
      <c r="D402" s="66"/>
      <c r="E402" s="4"/>
      <c r="G402" s="312"/>
      <c r="H402" s="325"/>
    </row>
    <row r="403" spans="4:8" s="65" customFormat="1" ht="15" customHeight="1" x14ac:dyDescent="0.2">
      <c r="D403" s="66"/>
      <c r="E403" s="4"/>
      <c r="G403" s="312"/>
      <c r="H403" s="325"/>
    </row>
    <row r="404" spans="4:8" s="65" customFormat="1" ht="15" customHeight="1" x14ac:dyDescent="0.2">
      <c r="D404" s="66"/>
      <c r="E404" s="4"/>
      <c r="G404" s="312"/>
      <c r="H404" s="325"/>
    </row>
    <row r="405" spans="4:8" s="65" customFormat="1" ht="15" customHeight="1" x14ac:dyDescent="0.2">
      <c r="D405" s="66"/>
      <c r="E405" s="4"/>
      <c r="G405" s="312"/>
      <c r="H405" s="325"/>
    </row>
    <row r="406" spans="4:8" s="65" customFormat="1" ht="15" customHeight="1" x14ac:dyDescent="0.2">
      <c r="D406" s="66"/>
      <c r="E406" s="4"/>
      <c r="G406" s="312"/>
      <c r="H406" s="325"/>
    </row>
    <row r="407" spans="4:8" s="65" customFormat="1" ht="15" customHeight="1" x14ac:dyDescent="0.2">
      <c r="D407" s="66"/>
      <c r="E407" s="4"/>
      <c r="G407" s="312"/>
      <c r="H407" s="325"/>
    </row>
    <row r="408" spans="4:8" s="65" customFormat="1" ht="15" customHeight="1" x14ac:dyDescent="0.2">
      <c r="D408" s="66"/>
      <c r="E408" s="4"/>
      <c r="G408" s="326"/>
      <c r="H408" s="325"/>
    </row>
    <row r="409" spans="4:8" s="65" customFormat="1" ht="15" customHeight="1" x14ac:dyDescent="0.2">
      <c r="D409" s="66"/>
      <c r="E409" s="4"/>
      <c r="G409" s="312"/>
      <c r="H409" s="325"/>
    </row>
    <row r="410" spans="4:8" s="65" customFormat="1" ht="15" customHeight="1" x14ac:dyDescent="0.2">
      <c r="D410" s="66"/>
      <c r="E410" s="4"/>
      <c r="G410" s="312"/>
      <c r="H410" s="325"/>
    </row>
    <row r="411" spans="4:8" s="65" customFormat="1" ht="15" customHeight="1" x14ac:dyDescent="0.2">
      <c r="D411" s="66"/>
      <c r="E411" s="4"/>
      <c r="G411" s="326"/>
      <c r="H411" s="325"/>
    </row>
    <row r="412" spans="4:8" s="65" customFormat="1" ht="15" customHeight="1" x14ac:dyDescent="0.2">
      <c r="D412" s="66"/>
      <c r="E412" s="4"/>
      <c r="G412" s="312"/>
      <c r="H412" s="325"/>
    </row>
    <row r="413" spans="4:8" s="65" customFormat="1" ht="15" customHeight="1" x14ac:dyDescent="0.2">
      <c r="D413" s="66"/>
      <c r="E413" s="4"/>
      <c r="G413" s="312"/>
      <c r="H413" s="325"/>
    </row>
    <row r="414" spans="4:8" s="65" customFormat="1" ht="15" customHeight="1" x14ac:dyDescent="0.2">
      <c r="D414" s="66"/>
      <c r="E414" s="4"/>
      <c r="G414" s="312"/>
      <c r="H414" s="325"/>
    </row>
    <row r="415" spans="4:8" s="65" customFormat="1" ht="15" customHeight="1" x14ac:dyDescent="0.2">
      <c r="D415" s="66"/>
      <c r="E415" s="4"/>
      <c r="G415" s="312"/>
      <c r="H415" s="325"/>
    </row>
    <row r="416" spans="4:8" s="65" customFormat="1" ht="15" customHeight="1" x14ac:dyDescent="0.2">
      <c r="D416" s="66"/>
      <c r="E416" s="4"/>
      <c r="G416" s="312"/>
      <c r="H416" s="325"/>
    </row>
    <row r="417" spans="4:8" s="65" customFormat="1" ht="15" customHeight="1" x14ac:dyDescent="0.2">
      <c r="D417" s="66"/>
      <c r="E417" s="4"/>
      <c r="G417" s="312"/>
      <c r="H417" s="325"/>
    </row>
    <row r="418" spans="4:8" s="65" customFormat="1" ht="15" customHeight="1" x14ac:dyDescent="0.2">
      <c r="D418" s="66"/>
      <c r="E418" s="4"/>
      <c r="G418" s="312"/>
      <c r="H418" s="325"/>
    </row>
    <row r="419" spans="4:8" s="65" customFormat="1" ht="15" customHeight="1" x14ac:dyDescent="0.2">
      <c r="D419" s="66"/>
      <c r="E419" s="4"/>
      <c r="G419" s="312"/>
      <c r="H419" s="325"/>
    </row>
    <row r="420" spans="4:8" s="65" customFormat="1" ht="15" customHeight="1" x14ac:dyDescent="0.2">
      <c r="D420" s="66"/>
      <c r="E420" s="4"/>
      <c r="G420" s="312"/>
      <c r="H420" s="325"/>
    </row>
    <row r="421" spans="4:8" s="65" customFormat="1" ht="15" customHeight="1" x14ac:dyDescent="0.2">
      <c r="D421" s="66"/>
      <c r="E421" s="4"/>
      <c r="G421" s="312"/>
      <c r="H421" s="325"/>
    </row>
    <row r="422" spans="4:8" s="65" customFormat="1" ht="15" customHeight="1" x14ac:dyDescent="0.2">
      <c r="D422" s="66"/>
      <c r="E422" s="4"/>
      <c r="G422" s="312"/>
      <c r="H422" s="325"/>
    </row>
    <row r="423" spans="4:8" s="65" customFormat="1" ht="15" customHeight="1" x14ac:dyDescent="0.2">
      <c r="D423" s="66"/>
      <c r="E423" s="4"/>
      <c r="G423" s="312"/>
      <c r="H423" s="325"/>
    </row>
    <row r="424" spans="4:8" s="65" customFormat="1" ht="15" customHeight="1" x14ac:dyDescent="0.2">
      <c r="D424" s="66"/>
      <c r="E424" s="4"/>
      <c r="G424" s="312"/>
      <c r="H424" s="325"/>
    </row>
    <row r="425" spans="4:8" s="65" customFormat="1" ht="15" customHeight="1" x14ac:dyDescent="0.2">
      <c r="D425" s="66"/>
      <c r="E425" s="4"/>
      <c r="G425" s="312"/>
      <c r="H425" s="325"/>
    </row>
    <row r="426" spans="4:8" s="65" customFormat="1" ht="15" customHeight="1" x14ac:dyDescent="0.2">
      <c r="D426" s="66"/>
      <c r="E426" s="4"/>
      <c r="G426" s="312"/>
      <c r="H426" s="325"/>
    </row>
    <row r="427" spans="4:8" s="65" customFormat="1" ht="15" customHeight="1" x14ac:dyDescent="0.2">
      <c r="D427" s="66"/>
      <c r="E427" s="4"/>
      <c r="G427" s="312"/>
      <c r="H427" s="325"/>
    </row>
    <row r="428" spans="4:8" s="65" customFormat="1" ht="15" customHeight="1" x14ac:dyDescent="0.2">
      <c r="D428" s="66"/>
      <c r="E428" s="4"/>
      <c r="G428" s="312"/>
      <c r="H428" s="325"/>
    </row>
    <row r="429" spans="4:8" s="65" customFormat="1" ht="15" customHeight="1" x14ac:dyDescent="0.2">
      <c r="D429" s="66"/>
      <c r="E429" s="4"/>
      <c r="G429" s="312"/>
      <c r="H429" s="325"/>
    </row>
    <row r="430" spans="4:8" s="65" customFormat="1" ht="15" customHeight="1" x14ac:dyDescent="0.2">
      <c r="D430" s="66"/>
      <c r="E430" s="4"/>
      <c r="G430" s="312"/>
      <c r="H430" s="325"/>
    </row>
    <row r="431" spans="4:8" s="65" customFormat="1" ht="15" customHeight="1" x14ac:dyDescent="0.2">
      <c r="D431" s="66"/>
      <c r="E431" s="4"/>
      <c r="G431" s="312"/>
      <c r="H431" s="325"/>
    </row>
    <row r="432" spans="4:8" s="65" customFormat="1" ht="15" customHeight="1" x14ac:dyDescent="0.2">
      <c r="D432" s="66"/>
      <c r="E432" s="4"/>
      <c r="G432" s="312"/>
      <c r="H432" s="325"/>
    </row>
    <row r="433" spans="4:8" s="65" customFormat="1" ht="15" customHeight="1" x14ac:dyDescent="0.2">
      <c r="D433" s="66"/>
      <c r="E433" s="4"/>
      <c r="G433" s="312"/>
      <c r="H433" s="325"/>
    </row>
    <row r="434" spans="4:8" s="65" customFormat="1" ht="15" customHeight="1" x14ac:dyDescent="0.2">
      <c r="D434" s="66"/>
      <c r="E434" s="4"/>
      <c r="G434" s="312"/>
      <c r="H434" s="325"/>
    </row>
    <row r="435" spans="4:8" s="65" customFormat="1" ht="15" customHeight="1" x14ac:dyDescent="0.2">
      <c r="D435" s="66"/>
      <c r="E435" s="4"/>
      <c r="G435" s="312"/>
      <c r="H435" s="325"/>
    </row>
    <row r="436" spans="4:8" s="65" customFormat="1" ht="15" customHeight="1" x14ac:dyDescent="0.2">
      <c r="D436" s="66"/>
      <c r="E436" s="4"/>
      <c r="G436" s="312"/>
      <c r="H436" s="325"/>
    </row>
    <row r="437" spans="4:8" s="65" customFormat="1" ht="15" customHeight="1" x14ac:dyDescent="0.2">
      <c r="D437" s="66"/>
      <c r="E437" s="4"/>
      <c r="G437" s="312"/>
      <c r="H437" s="325"/>
    </row>
    <row r="438" spans="4:8" s="65" customFormat="1" ht="15" customHeight="1" x14ac:dyDescent="0.2">
      <c r="D438" s="66"/>
      <c r="E438" s="4"/>
      <c r="G438" s="312"/>
      <c r="H438" s="325"/>
    </row>
    <row r="439" spans="4:8" s="65" customFormat="1" ht="15" customHeight="1" x14ac:dyDescent="0.2">
      <c r="D439" s="66"/>
      <c r="E439" s="4"/>
      <c r="G439" s="312"/>
      <c r="H439" s="325"/>
    </row>
    <row r="440" spans="4:8" s="65" customFormat="1" ht="15" customHeight="1" x14ac:dyDescent="0.2">
      <c r="D440" s="66"/>
      <c r="E440" s="4"/>
      <c r="G440" s="326"/>
      <c r="H440" s="325"/>
    </row>
    <row r="441" spans="4:8" s="65" customFormat="1" ht="15" customHeight="1" x14ac:dyDescent="0.2">
      <c r="D441" s="66"/>
      <c r="E441" s="4"/>
      <c r="G441" s="312"/>
      <c r="H441" s="325"/>
    </row>
    <row r="442" spans="4:8" s="65" customFormat="1" ht="15" customHeight="1" x14ac:dyDescent="0.2">
      <c r="D442" s="66"/>
      <c r="E442" s="4"/>
      <c r="G442" s="312"/>
      <c r="H442" s="325"/>
    </row>
    <row r="443" spans="4:8" s="65" customFormat="1" ht="15" customHeight="1" x14ac:dyDescent="0.2">
      <c r="D443" s="66"/>
      <c r="E443" s="4"/>
      <c r="G443" s="326"/>
      <c r="H443" s="325"/>
    </row>
    <row r="444" spans="4:8" s="65" customFormat="1" ht="15" customHeight="1" x14ac:dyDescent="0.2">
      <c r="D444" s="66"/>
      <c r="E444" s="4"/>
      <c r="G444" s="326"/>
      <c r="H444" s="325"/>
    </row>
    <row r="445" spans="4:8" s="65" customFormat="1" ht="15" customHeight="1" x14ac:dyDescent="0.2">
      <c r="D445" s="66"/>
      <c r="E445" s="4"/>
      <c r="G445" s="326"/>
      <c r="H445" s="325"/>
    </row>
    <row r="446" spans="4:8" s="65" customFormat="1" ht="15" customHeight="1" x14ac:dyDescent="0.2">
      <c r="D446" s="66"/>
      <c r="E446" s="4"/>
      <c r="G446" s="312"/>
      <c r="H446" s="325"/>
    </row>
    <row r="447" spans="4:8" s="65" customFormat="1" ht="15" customHeight="1" x14ac:dyDescent="0.2">
      <c r="D447" s="66"/>
      <c r="E447" s="4"/>
      <c r="G447" s="327"/>
      <c r="H447" s="325"/>
    </row>
    <row r="448" spans="4:8" s="65" customFormat="1" ht="15" customHeight="1" x14ac:dyDescent="0.2">
      <c r="D448" s="66"/>
      <c r="E448" s="4"/>
      <c r="G448" s="312"/>
      <c r="H448" s="325"/>
    </row>
    <row r="449" spans="4:8" s="65" customFormat="1" ht="15" customHeight="1" x14ac:dyDescent="0.2">
      <c r="D449" s="66"/>
      <c r="E449" s="4"/>
      <c r="G449" s="326"/>
      <c r="H449" s="325"/>
    </row>
    <row r="450" spans="4:8" s="65" customFormat="1" ht="15" customHeight="1" x14ac:dyDescent="0.2">
      <c r="D450" s="66"/>
      <c r="E450" s="4"/>
      <c r="G450" s="312"/>
      <c r="H450" s="325"/>
    </row>
    <row r="451" spans="4:8" s="65" customFormat="1" ht="15" customHeight="1" x14ac:dyDescent="0.2">
      <c r="D451" s="66"/>
      <c r="E451" s="4"/>
      <c r="G451" s="312"/>
      <c r="H451" s="325"/>
    </row>
    <row r="452" spans="4:8" s="65" customFormat="1" ht="15" customHeight="1" x14ac:dyDescent="0.2">
      <c r="D452" s="66"/>
      <c r="E452" s="4"/>
      <c r="G452" s="312"/>
      <c r="H452" s="325"/>
    </row>
    <row r="453" spans="4:8" s="65" customFormat="1" ht="15" customHeight="1" x14ac:dyDescent="0.2">
      <c r="D453" s="66"/>
      <c r="E453" s="4"/>
      <c r="G453" s="312"/>
      <c r="H453" s="325"/>
    </row>
    <row r="454" spans="4:8" s="65" customFormat="1" ht="15" customHeight="1" x14ac:dyDescent="0.2">
      <c r="D454" s="66"/>
      <c r="E454" s="4"/>
      <c r="G454" s="312"/>
      <c r="H454" s="325"/>
    </row>
    <row r="455" spans="4:8" s="65" customFormat="1" ht="15" customHeight="1" x14ac:dyDescent="0.2">
      <c r="D455" s="66"/>
      <c r="E455" s="4"/>
      <c r="G455" s="312"/>
      <c r="H455" s="325"/>
    </row>
    <row r="456" spans="4:8" s="65" customFormat="1" ht="15" customHeight="1" x14ac:dyDescent="0.2">
      <c r="D456" s="66"/>
      <c r="E456" s="4"/>
      <c r="G456" s="312"/>
      <c r="H456" s="325"/>
    </row>
    <row r="457" spans="4:8" s="65" customFormat="1" ht="15" customHeight="1" x14ac:dyDescent="0.2">
      <c r="D457" s="66"/>
      <c r="E457" s="4"/>
      <c r="G457" s="312"/>
      <c r="H457" s="325"/>
    </row>
    <row r="458" spans="4:8" s="65" customFormat="1" ht="15" customHeight="1" x14ac:dyDescent="0.2">
      <c r="D458" s="66"/>
      <c r="E458" s="4"/>
      <c r="G458" s="312"/>
      <c r="H458" s="325"/>
    </row>
    <row r="459" spans="4:8" s="65" customFormat="1" ht="15" customHeight="1" x14ac:dyDescent="0.2">
      <c r="D459" s="66"/>
      <c r="E459" s="4"/>
      <c r="G459" s="312"/>
      <c r="H459" s="325"/>
    </row>
    <row r="460" spans="4:8" s="65" customFormat="1" ht="15" customHeight="1" x14ac:dyDescent="0.2">
      <c r="D460" s="66"/>
      <c r="E460" s="4"/>
      <c r="G460" s="312"/>
      <c r="H460" s="325"/>
    </row>
    <row r="461" spans="4:8" s="65" customFormat="1" ht="15" customHeight="1" x14ac:dyDescent="0.2">
      <c r="D461" s="66"/>
      <c r="E461" s="4"/>
      <c r="G461" s="312"/>
      <c r="H461" s="325"/>
    </row>
    <row r="462" spans="4:8" s="65" customFormat="1" ht="15" customHeight="1" x14ac:dyDescent="0.2">
      <c r="D462" s="66"/>
      <c r="E462" s="4"/>
      <c r="G462" s="312"/>
      <c r="H462" s="325"/>
    </row>
    <row r="463" spans="4:8" s="65" customFormat="1" ht="15" customHeight="1" x14ac:dyDescent="0.2">
      <c r="D463" s="66"/>
      <c r="E463" s="4"/>
      <c r="G463" s="312"/>
      <c r="H463" s="325"/>
    </row>
    <row r="464" spans="4:8" s="65" customFormat="1" ht="15" customHeight="1" x14ac:dyDescent="0.2">
      <c r="D464" s="66"/>
      <c r="E464" s="4"/>
      <c r="G464" s="312"/>
      <c r="H464" s="325"/>
    </row>
    <row r="465" spans="4:8" s="65" customFormat="1" ht="15" customHeight="1" x14ac:dyDescent="0.2">
      <c r="D465" s="66"/>
      <c r="E465" s="4"/>
      <c r="G465" s="312"/>
      <c r="H465" s="325"/>
    </row>
    <row r="466" spans="4:8" s="65" customFormat="1" ht="15" customHeight="1" x14ac:dyDescent="0.2">
      <c r="D466" s="66"/>
      <c r="E466" s="4"/>
      <c r="G466" s="312"/>
      <c r="H466" s="325"/>
    </row>
    <row r="467" spans="4:8" s="65" customFormat="1" ht="15" customHeight="1" x14ac:dyDescent="0.2">
      <c r="D467" s="66"/>
      <c r="E467" s="4"/>
      <c r="G467" s="312"/>
      <c r="H467" s="325"/>
    </row>
    <row r="468" spans="4:8" s="65" customFormat="1" ht="15" customHeight="1" x14ac:dyDescent="0.2">
      <c r="D468" s="66"/>
      <c r="E468" s="4"/>
      <c r="G468" s="312"/>
      <c r="H468" s="325"/>
    </row>
    <row r="469" spans="4:8" s="65" customFormat="1" ht="15" customHeight="1" x14ac:dyDescent="0.2">
      <c r="D469" s="66"/>
      <c r="E469" s="4"/>
      <c r="G469" s="312"/>
      <c r="H469" s="325"/>
    </row>
    <row r="470" spans="4:8" s="65" customFormat="1" ht="15" customHeight="1" x14ac:dyDescent="0.2">
      <c r="D470" s="66"/>
      <c r="E470" s="4"/>
      <c r="G470" s="312"/>
      <c r="H470" s="325"/>
    </row>
    <row r="471" spans="4:8" s="65" customFormat="1" ht="15" customHeight="1" x14ac:dyDescent="0.2">
      <c r="D471" s="66"/>
      <c r="E471" s="4"/>
      <c r="G471" s="312"/>
      <c r="H471" s="325"/>
    </row>
    <row r="472" spans="4:8" s="65" customFormat="1" ht="15" customHeight="1" x14ac:dyDescent="0.2">
      <c r="D472" s="66"/>
      <c r="E472" s="4"/>
      <c r="G472" s="312"/>
      <c r="H472" s="325"/>
    </row>
    <row r="473" spans="4:8" s="65" customFormat="1" ht="15" customHeight="1" x14ac:dyDescent="0.2">
      <c r="D473" s="66"/>
      <c r="E473" s="4"/>
      <c r="G473" s="312"/>
      <c r="H473" s="325"/>
    </row>
    <row r="474" spans="4:8" s="65" customFormat="1" ht="15" customHeight="1" x14ac:dyDescent="0.2">
      <c r="D474" s="66"/>
      <c r="E474" s="4"/>
      <c r="G474" s="312"/>
      <c r="H474" s="325"/>
    </row>
    <row r="475" spans="4:8" s="65" customFormat="1" ht="15" customHeight="1" x14ac:dyDescent="0.2">
      <c r="D475" s="66"/>
      <c r="E475" s="4"/>
      <c r="G475" s="312"/>
      <c r="H475" s="325"/>
    </row>
    <row r="476" spans="4:8" s="65" customFormat="1" ht="15" customHeight="1" x14ac:dyDescent="0.2">
      <c r="D476" s="66"/>
      <c r="E476" s="4"/>
      <c r="G476" s="327"/>
      <c r="H476" s="325"/>
    </row>
    <row r="477" spans="4:8" s="65" customFormat="1" ht="15" customHeight="1" x14ac:dyDescent="0.2">
      <c r="D477" s="66"/>
      <c r="E477" s="4"/>
      <c r="G477" s="312"/>
      <c r="H477" s="325"/>
    </row>
    <row r="478" spans="4:8" s="65" customFormat="1" ht="15" customHeight="1" x14ac:dyDescent="0.2">
      <c r="D478" s="66"/>
      <c r="E478" s="4"/>
      <c r="G478" s="312"/>
      <c r="H478" s="325"/>
    </row>
    <row r="479" spans="4:8" s="65" customFormat="1" ht="15" customHeight="1" x14ac:dyDescent="0.2">
      <c r="D479" s="66"/>
      <c r="E479" s="4"/>
      <c r="G479" s="312"/>
      <c r="H479" s="325"/>
    </row>
    <row r="480" spans="4:8" s="65" customFormat="1" ht="15" customHeight="1" x14ac:dyDescent="0.2">
      <c r="D480" s="66"/>
      <c r="E480" s="4"/>
      <c r="G480" s="312"/>
      <c r="H480" s="325"/>
    </row>
    <row r="481" spans="4:8" s="65" customFormat="1" ht="15" customHeight="1" x14ac:dyDescent="0.2">
      <c r="D481" s="66"/>
      <c r="E481" s="4"/>
      <c r="G481" s="312"/>
      <c r="H481" s="325"/>
    </row>
    <row r="482" spans="4:8" s="65" customFormat="1" ht="15" customHeight="1" x14ac:dyDescent="0.2">
      <c r="D482" s="66"/>
      <c r="E482" s="4"/>
      <c r="G482" s="312"/>
      <c r="H482" s="325"/>
    </row>
    <row r="483" spans="4:8" s="65" customFormat="1" ht="15" customHeight="1" x14ac:dyDescent="0.2">
      <c r="D483" s="66"/>
      <c r="E483" s="4"/>
      <c r="G483" s="312"/>
      <c r="H483" s="325"/>
    </row>
    <row r="484" spans="4:8" s="65" customFormat="1" ht="15" customHeight="1" x14ac:dyDescent="0.2">
      <c r="D484" s="66"/>
      <c r="E484" s="4"/>
      <c r="G484" s="312"/>
      <c r="H484" s="325"/>
    </row>
    <row r="485" spans="4:8" s="65" customFormat="1" ht="15" customHeight="1" x14ac:dyDescent="0.2">
      <c r="D485" s="66"/>
      <c r="E485" s="4"/>
      <c r="G485" s="312"/>
      <c r="H485" s="325"/>
    </row>
    <row r="486" spans="4:8" s="65" customFormat="1" ht="15" customHeight="1" x14ac:dyDescent="0.2">
      <c r="D486" s="66"/>
      <c r="E486" s="4"/>
      <c r="G486" s="312"/>
      <c r="H486" s="325"/>
    </row>
    <row r="487" spans="4:8" s="65" customFormat="1" ht="15" customHeight="1" x14ac:dyDescent="0.2">
      <c r="D487" s="66"/>
      <c r="E487" s="4"/>
      <c r="G487" s="312"/>
      <c r="H487" s="325"/>
    </row>
    <row r="488" spans="4:8" s="65" customFormat="1" ht="15" customHeight="1" x14ac:dyDescent="0.2">
      <c r="D488" s="66"/>
      <c r="E488" s="4"/>
      <c r="G488" s="312"/>
      <c r="H488" s="325"/>
    </row>
    <row r="489" spans="4:8" s="65" customFormat="1" ht="15" customHeight="1" x14ac:dyDescent="0.2">
      <c r="D489" s="66"/>
      <c r="E489" s="4"/>
      <c r="G489" s="312"/>
      <c r="H489" s="325"/>
    </row>
    <row r="490" spans="4:8" s="65" customFormat="1" ht="15" customHeight="1" x14ac:dyDescent="0.2">
      <c r="D490" s="66"/>
      <c r="E490" s="4"/>
      <c r="G490" s="312"/>
      <c r="H490" s="325"/>
    </row>
    <row r="491" spans="4:8" s="65" customFormat="1" ht="15" customHeight="1" x14ac:dyDescent="0.2">
      <c r="D491" s="66"/>
      <c r="E491" s="4"/>
      <c r="G491" s="312"/>
      <c r="H491" s="325"/>
    </row>
    <row r="492" spans="4:8" s="65" customFormat="1" ht="15" customHeight="1" x14ac:dyDescent="0.2">
      <c r="D492" s="66"/>
      <c r="E492" s="4"/>
      <c r="G492" s="312"/>
      <c r="H492" s="325"/>
    </row>
    <row r="493" spans="4:8" s="65" customFormat="1" ht="15" customHeight="1" x14ac:dyDescent="0.2">
      <c r="D493" s="66"/>
      <c r="E493" s="4"/>
      <c r="G493" s="312"/>
      <c r="H493" s="325"/>
    </row>
    <row r="494" spans="4:8" s="65" customFormat="1" ht="15" customHeight="1" x14ac:dyDescent="0.2">
      <c r="D494" s="66"/>
      <c r="E494" s="4"/>
      <c r="G494" s="312"/>
      <c r="H494" s="325"/>
    </row>
    <row r="495" spans="4:8" s="65" customFormat="1" ht="15" customHeight="1" x14ac:dyDescent="0.2">
      <c r="D495" s="66"/>
      <c r="E495" s="4"/>
      <c r="G495" s="312"/>
      <c r="H495" s="325"/>
    </row>
    <row r="496" spans="4:8" s="65" customFormat="1" ht="15" customHeight="1" x14ac:dyDescent="0.2">
      <c r="D496" s="66"/>
      <c r="E496" s="4"/>
      <c r="G496" s="312"/>
      <c r="H496" s="325"/>
    </row>
    <row r="497" spans="4:8" s="65" customFormat="1" ht="15" customHeight="1" x14ac:dyDescent="0.2">
      <c r="D497" s="66"/>
      <c r="E497" s="4"/>
      <c r="G497" s="312"/>
      <c r="H497" s="325"/>
    </row>
    <row r="498" spans="4:8" s="65" customFormat="1" ht="15" customHeight="1" x14ac:dyDescent="0.2">
      <c r="D498" s="66"/>
      <c r="E498" s="4"/>
      <c r="G498" s="312"/>
      <c r="H498" s="325"/>
    </row>
    <row r="499" spans="4:8" s="65" customFormat="1" ht="15" customHeight="1" x14ac:dyDescent="0.2">
      <c r="D499" s="66"/>
      <c r="E499" s="4"/>
      <c r="G499" s="312"/>
      <c r="H499" s="325"/>
    </row>
    <row r="500" spans="4:8" s="65" customFormat="1" ht="15" customHeight="1" x14ac:dyDescent="0.2">
      <c r="D500" s="66"/>
      <c r="E500" s="4"/>
      <c r="G500" s="312"/>
      <c r="H500" s="325"/>
    </row>
    <row r="501" spans="4:8" s="65" customFormat="1" ht="15" customHeight="1" x14ac:dyDescent="0.2">
      <c r="D501" s="66"/>
      <c r="E501" s="4"/>
      <c r="G501" s="312"/>
      <c r="H501" s="325"/>
    </row>
    <row r="502" spans="4:8" s="65" customFormat="1" ht="15" customHeight="1" x14ac:dyDescent="0.2">
      <c r="D502" s="66"/>
      <c r="E502" s="4"/>
      <c r="G502" s="312"/>
      <c r="H502" s="325"/>
    </row>
    <row r="503" spans="4:8" s="65" customFormat="1" ht="15" customHeight="1" x14ac:dyDescent="0.2">
      <c r="D503" s="66"/>
      <c r="E503" s="4"/>
      <c r="G503" s="312"/>
      <c r="H503" s="325"/>
    </row>
    <row r="504" spans="4:8" s="65" customFormat="1" ht="15" customHeight="1" x14ac:dyDescent="0.2">
      <c r="D504" s="66"/>
      <c r="E504" s="4"/>
      <c r="G504" s="312"/>
      <c r="H504" s="325"/>
    </row>
    <row r="505" spans="4:8" s="65" customFormat="1" ht="15" customHeight="1" x14ac:dyDescent="0.2">
      <c r="D505" s="66"/>
      <c r="E505" s="4"/>
      <c r="G505" s="312"/>
      <c r="H505" s="325"/>
    </row>
    <row r="506" spans="4:8" s="65" customFormat="1" ht="15" customHeight="1" x14ac:dyDescent="0.2">
      <c r="D506" s="66"/>
      <c r="E506" s="4"/>
      <c r="G506" s="312"/>
      <c r="H506" s="325"/>
    </row>
    <row r="507" spans="4:8" s="65" customFormat="1" ht="15" customHeight="1" x14ac:dyDescent="0.2">
      <c r="D507" s="66"/>
      <c r="E507" s="4"/>
      <c r="G507" s="312"/>
      <c r="H507" s="325"/>
    </row>
    <row r="508" spans="4:8" s="65" customFormat="1" ht="15" customHeight="1" x14ac:dyDescent="0.2">
      <c r="D508" s="66"/>
      <c r="E508" s="4"/>
      <c r="G508" s="312"/>
      <c r="H508" s="325"/>
    </row>
    <row r="509" spans="4:8" s="65" customFormat="1" ht="15" customHeight="1" x14ac:dyDescent="0.2">
      <c r="D509" s="66"/>
      <c r="E509" s="4"/>
      <c r="G509" s="312"/>
      <c r="H509" s="325"/>
    </row>
    <row r="510" spans="4:8" s="65" customFormat="1" ht="15" customHeight="1" x14ac:dyDescent="0.2">
      <c r="D510" s="66"/>
      <c r="E510" s="4"/>
      <c r="G510" s="312"/>
      <c r="H510" s="325"/>
    </row>
    <row r="511" spans="4:8" s="65" customFormat="1" ht="15" customHeight="1" x14ac:dyDescent="0.2">
      <c r="D511" s="66"/>
      <c r="E511" s="4"/>
      <c r="G511" s="312"/>
      <c r="H511" s="325"/>
    </row>
    <row r="512" spans="4:8" s="65" customFormat="1" ht="15" customHeight="1" x14ac:dyDescent="0.2">
      <c r="D512" s="66"/>
      <c r="E512" s="4"/>
      <c r="G512" s="312"/>
      <c r="H512" s="325"/>
    </row>
    <row r="513" spans="4:8" s="65" customFormat="1" ht="15" customHeight="1" x14ac:dyDescent="0.2">
      <c r="D513" s="66"/>
      <c r="E513" s="4"/>
      <c r="G513" s="312"/>
      <c r="H513" s="325"/>
    </row>
    <row r="514" spans="4:8" s="65" customFormat="1" ht="15" customHeight="1" x14ac:dyDescent="0.2">
      <c r="D514" s="66"/>
      <c r="E514" s="4"/>
      <c r="G514" s="312"/>
      <c r="H514" s="325"/>
    </row>
    <row r="515" spans="4:8" s="65" customFormat="1" ht="15" customHeight="1" x14ac:dyDescent="0.2">
      <c r="D515" s="66"/>
      <c r="E515" s="4"/>
      <c r="G515" s="312"/>
      <c r="H515" s="325"/>
    </row>
    <row r="516" spans="4:8" s="65" customFormat="1" ht="15" customHeight="1" x14ac:dyDescent="0.2">
      <c r="D516" s="66"/>
      <c r="E516" s="4"/>
      <c r="G516" s="312"/>
      <c r="H516" s="325"/>
    </row>
    <row r="517" spans="4:8" s="65" customFormat="1" ht="15" customHeight="1" x14ac:dyDescent="0.2">
      <c r="D517" s="66"/>
      <c r="E517" s="4"/>
      <c r="G517" s="312"/>
      <c r="H517" s="325"/>
    </row>
    <row r="518" spans="4:8" s="65" customFormat="1" ht="15" customHeight="1" x14ac:dyDescent="0.2">
      <c r="D518" s="66"/>
      <c r="E518" s="4"/>
      <c r="G518" s="312"/>
      <c r="H518" s="325"/>
    </row>
    <row r="519" spans="4:8" s="65" customFormat="1" ht="15" customHeight="1" x14ac:dyDescent="0.2">
      <c r="D519" s="66"/>
      <c r="E519" s="4"/>
      <c r="G519" s="312"/>
      <c r="H519" s="325"/>
    </row>
    <row r="520" spans="4:8" s="65" customFormat="1" ht="15" customHeight="1" x14ac:dyDescent="0.2">
      <c r="D520" s="66"/>
      <c r="E520" s="4"/>
      <c r="G520" s="312"/>
      <c r="H520" s="325"/>
    </row>
    <row r="521" spans="4:8" s="65" customFormat="1" ht="15" customHeight="1" x14ac:dyDescent="0.2">
      <c r="D521" s="66"/>
      <c r="E521" s="4"/>
      <c r="G521" s="312"/>
      <c r="H521" s="325"/>
    </row>
    <row r="522" spans="4:8" s="65" customFormat="1" ht="15" customHeight="1" x14ac:dyDescent="0.2">
      <c r="D522" s="66"/>
      <c r="E522" s="4"/>
      <c r="G522" s="327"/>
      <c r="H522" s="325"/>
    </row>
    <row r="523" spans="4:8" s="65" customFormat="1" ht="15" customHeight="1" x14ac:dyDescent="0.2">
      <c r="D523" s="66"/>
      <c r="E523" s="4"/>
      <c r="G523" s="312"/>
      <c r="H523" s="325"/>
    </row>
    <row r="524" spans="4:8" s="65" customFormat="1" ht="15" customHeight="1" x14ac:dyDescent="0.2">
      <c r="D524" s="66"/>
      <c r="E524" s="4"/>
      <c r="G524" s="312"/>
      <c r="H524" s="325"/>
    </row>
    <row r="525" spans="4:8" s="65" customFormat="1" ht="15" customHeight="1" x14ac:dyDescent="0.2">
      <c r="D525" s="66"/>
      <c r="E525" s="4"/>
      <c r="G525" s="312"/>
      <c r="H525" s="325"/>
    </row>
    <row r="526" spans="4:8" s="65" customFormat="1" ht="15" customHeight="1" x14ac:dyDescent="0.2">
      <c r="D526" s="66"/>
      <c r="E526" s="4"/>
      <c r="G526" s="312"/>
      <c r="H526" s="325"/>
    </row>
    <row r="527" spans="4:8" s="65" customFormat="1" ht="15" customHeight="1" x14ac:dyDescent="0.2">
      <c r="D527" s="66"/>
      <c r="E527" s="4"/>
      <c r="G527" s="312"/>
      <c r="H527" s="325"/>
    </row>
    <row r="528" spans="4:8" s="65" customFormat="1" ht="15" customHeight="1" x14ac:dyDescent="0.2">
      <c r="D528" s="66"/>
      <c r="E528" s="4"/>
      <c r="G528" s="312"/>
      <c r="H528" s="325"/>
    </row>
    <row r="529" spans="4:8" s="65" customFormat="1" ht="15" customHeight="1" x14ac:dyDescent="0.2">
      <c r="D529" s="66"/>
      <c r="E529" s="4"/>
      <c r="G529" s="312"/>
      <c r="H529" s="325"/>
    </row>
    <row r="530" spans="4:8" s="65" customFormat="1" ht="15" customHeight="1" x14ac:dyDescent="0.2">
      <c r="D530" s="66"/>
      <c r="E530" s="4"/>
      <c r="G530" s="312"/>
      <c r="H530" s="325"/>
    </row>
    <row r="531" spans="4:8" s="65" customFormat="1" ht="15" customHeight="1" x14ac:dyDescent="0.2">
      <c r="D531" s="66"/>
      <c r="E531" s="4"/>
      <c r="G531" s="312"/>
      <c r="H531" s="325"/>
    </row>
    <row r="532" spans="4:8" s="65" customFormat="1" ht="15" customHeight="1" x14ac:dyDescent="0.2">
      <c r="D532" s="66"/>
      <c r="E532" s="4"/>
      <c r="G532" s="312"/>
      <c r="H532" s="325"/>
    </row>
    <row r="533" spans="4:8" s="65" customFormat="1" ht="15" customHeight="1" x14ac:dyDescent="0.2">
      <c r="D533" s="66"/>
      <c r="E533" s="4"/>
      <c r="G533" s="312"/>
      <c r="H533" s="325"/>
    </row>
    <row r="534" spans="4:8" s="65" customFormat="1" ht="15" customHeight="1" x14ac:dyDescent="0.2">
      <c r="D534" s="66"/>
      <c r="E534" s="4"/>
      <c r="G534" s="312"/>
      <c r="H534" s="325"/>
    </row>
    <row r="535" spans="4:8" s="65" customFormat="1" ht="15" customHeight="1" x14ac:dyDescent="0.2">
      <c r="D535" s="66"/>
      <c r="E535" s="4"/>
      <c r="G535" s="312"/>
      <c r="H535" s="325"/>
    </row>
    <row r="536" spans="4:8" s="65" customFormat="1" ht="15" customHeight="1" x14ac:dyDescent="0.2">
      <c r="D536" s="66"/>
      <c r="E536" s="4"/>
      <c r="G536" s="312"/>
      <c r="H536" s="325"/>
    </row>
    <row r="537" spans="4:8" s="65" customFormat="1" ht="15" customHeight="1" x14ac:dyDescent="0.2">
      <c r="D537" s="66"/>
      <c r="E537" s="4"/>
      <c r="G537" s="312"/>
      <c r="H537" s="325"/>
    </row>
    <row r="538" spans="4:8" s="65" customFormat="1" ht="15" customHeight="1" x14ac:dyDescent="0.2">
      <c r="D538" s="66"/>
      <c r="E538" s="4"/>
      <c r="G538" s="312"/>
      <c r="H538" s="325"/>
    </row>
    <row r="539" spans="4:8" s="65" customFormat="1" ht="15" customHeight="1" x14ac:dyDescent="0.2">
      <c r="D539" s="66"/>
      <c r="E539" s="4"/>
      <c r="G539" s="312"/>
      <c r="H539" s="325"/>
    </row>
    <row r="540" spans="4:8" s="65" customFormat="1" ht="15" customHeight="1" x14ac:dyDescent="0.2">
      <c r="D540" s="66"/>
      <c r="E540" s="4"/>
      <c r="G540" s="312"/>
      <c r="H540" s="325"/>
    </row>
    <row r="541" spans="4:8" s="65" customFormat="1" ht="15" customHeight="1" x14ac:dyDescent="0.2">
      <c r="D541" s="66"/>
      <c r="E541" s="4"/>
      <c r="G541" s="312"/>
      <c r="H541" s="325"/>
    </row>
    <row r="542" spans="4:8" s="65" customFormat="1" ht="15" customHeight="1" x14ac:dyDescent="0.2">
      <c r="D542" s="66"/>
      <c r="E542" s="4"/>
      <c r="G542" s="312"/>
      <c r="H542" s="325"/>
    </row>
    <row r="543" spans="4:8" s="65" customFormat="1" ht="15" customHeight="1" x14ac:dyDescent="0.2">
      <c r="D543" s="66"/>
      <c r="E543" s="4"/>
      <c r="G543" s="312"/>
      <c r="H543" s="325"/>
    </row>
    <row r="544" spans="4:8" s="65" customFormat="1" ht="15" customHeight="1" x14ac:dyDescent="0.2">
      <c r="D544" s="66"/>
      <c r="E544" s="4"/>
      <c r="G544" s="312"/>
      <c r="H544" s="325"/>
    </row>
    <row r="545" spans="4:8" s="65" customFormat="1" ht="15" customHeight="1" x14ac:dyDescent="0.2">
      <c r="D545" s="66"/>
      <c r="E545" s="4"/>
      <c r="G545" s="312"/>
      <c r="H545" s="325"/>
    </row>
    <row r="546" spans="4:8" s="65" customFormat="1" ht="15" customHeight="1" x14ac:dyDescent="0.2">
      <c r="D546" s="66"/>
      <c r="E546" s="4"/>
      <c r="G546" s="312"/>
      <c r="H546" s="325"/>
    </row>
    <row r="547" spans="4:8" s="65" customFormat="1" ht="15" customHeight="1" x14ac:dyDescent="0.2">
      <c r="D547" s="66"/>
      <c r="E547" s="4"/>
      <c r="G547" s="312"/>
      <c r="H547" s="325"/>
    </row>
    <row r="548" spans="4:8" s="65" customFormat="1" ht="15" customHeight="1" x14ac:dyDescent="0.2">
      <c r="D548" s="66"/>
      <c r="E548" s="4"/>
      <c r="G548" s="312"/>
      <c r="H548" s="325"/>
    </row>
    <row r="549" spans="4:8" s="65" customFormat="1" ht="15" customHeight="1" x14ac:dyDescent="0.2">
      <c r="D549" s="66"/>
      <c r="E549" s="4"/>
      <c r="G549" s="312"/>
      <c r="H549" s="325"/>
    </row>
    <row r="550" spans="4:8" s="65" customFormat="1" ht="15" customHeight="1" x14ac:dyDescent="0.2">
      <c r="D550" s="66"/>
      <c r="E550" s="4"/>
      <c r="G550" s="312"/>
      <c r="H550" s="325"/>
    </row>
    <row r="551" spans="4:8" s="65" customFormat="1" ht="15" customHeight="1" x14ac:dyDescent="0.2">
      <c r="D551" s="66"/>
      <c r="E551" s="4"/>
      <c r="G551" s="312"/>
      <c r="H551" s="325"/>
    </row>
    <row r="552" spans="4:8" s="65" customFormat="1" ht="15" customHeight="1" x14ac:dyDescent="0.2">
      <c r="D552" s="66"/>
      <c r="E552" s="4"/>
      <c r="G552" s="312"/>
      <c r="H552" s="325"/>
    </row>
    <row r="553" spans="4:8" s="65" customFormat="1" ht="15" customHeight="1" x14ac:dyDescent="0.2">
      <c r="D553" s="66"/>
      <c r="E553" s="4"/>
      <c r="G553" s="312"/>
      <c r="H553" s="325"/>
    </row>
    <row r="554" spans="4:8" s="65" customFormat="1" ht="15" customHeight="1" x14ac:dyDescent="0.2">
      <c r="D554" s="66"/>
      <c r="E554" s="4"/>
      <c r="G554" s="312"/>
      <c r="H554" s="325"/>
    </row>
    <row r="555" spans="4:8" s="65" customFormat="1" ht="15" customHeight="1" x14ac:dyDescent="0.2">
      <c r="D555" s="66"/>
      <c r="E555" s="4"/>
      <c r="G555" s="312"/>
      <c r="H555" s="325"/>
    </row>
    <row r="556" spans="4:8" s="65" customFormat="1" ht="15" customHeight="1" x14ac:dyDescent="0.2">
      <c r="D556" s="66"/>
      <c r="E556" s="4"/>
      <c r="G556" s="312"/>
      <c r="H556" s="325"/>
    </row>
    <row r="557" spans="4:8" s="65" customFormat="1" ht="15" customHeight="1" x14ac:dyDescent="0.2">
      <c r="D557" s="66"/>
      <c r="E557" s="4"/>
      <c r="G557" s="312"/>
      <c r="H557" s="325"/>
    </row>
    <row r="558" spans="4:8" s="65" customFormat="1" ht="15" customHeight="1" x14ac:dyDescent="0.2">
      <c r="D558" s="66"/>
      <c r="E558" s="4"/>
      <c r="G558" s="312"/>
      <c r="H558" s="325"/>
    </row>
    <row r="559" spans="4:8" s="65" customFormat="1" ht="15" customHeight="1" x14ac:dyDescent="0.2">
      <c r="D559" s="66"/>
      <c r="E559" s="4"/>
      <c r="G559" s="312"/>
      <c r="H559" s="325"/>
    </row>
    <row r="560" spans="4:8" s="65" customFormat="1" ht="15" customHeight="1" x14ac:dyDescent="0.2">
      <c r="D560" s="66"/>
      <c r="E560" s="4"/>
      <c r="G560" s="312"/>
      <c r="H560" s="325"/>
    </row>
    <row r="561" spans="4:8" s="65" customFormat="1" ht="15" customHeight="1" x14ac:dyDescent="0.2">
      <c r="D561" s="66"/>
      <c r="E561" s="4"/>
      <c r="G561" s="312"/>
      <c r="H561" s="325"/>
    </row>
    <row r="562" spans="4:8" s="65" customFormat="1" ht="15" customHeight="1" x14ac:dyDescent="0.2">
      <c r="D562" s="66"/>
      <c r="E562" s="4"/>
      <c r="G562" s="312"/>
      <c r="H562" s="325"/>
    </row>
    <row r="563" spans="4:8" s="65" customFormat="1" ht="15" customHeight="1" x14ac:dyDescent="0.2">
      <c r="D563" s="66"/>
      <c r="E563" s="4"/>
      <c r="G563" s="312"/>
      <c r="H563" s="325"/>
    </row>
    <row r="564" spans="4:8" s="65" customFormat="1" ht="15" customHeight="1" x14ac:dyDescent="0.2">
      <c r="D564" s="66"/>
      <c r="E564" s="4"/>
      <c r="G564" s="312"/>
      <c r="H564" s="325"/>
    </row>
    <row r="565" spans="4:8" s="65" customFormat="1" ht="15" customHeight="1" x14ac:dyDescent="0.2">
      <c r="D565" s="66"/>
      <c r="E565" s="4"/>
      <c r="G565" s="312"/>
      <c r="H565" s="325"/>
    </row>
    <row r="566" spans="4:8" s="65" customFormat="1" ht="15" customHeight="1" x14ac:dyDescent="0.2">
      <c r="D566" s="66"/>
      <c r="E566" s="4"/>
      <c r="G566" s="312"/>
      <c r="H566" s="325"/>
    </row>
    <row r="567" spans="4:8" s="65" customFormat="1" ht="15" customHeight="1" x14ac:dyDescent="0.2">
      <c r="D567" s="66"/>
      <c r="E567" s="4"/>
      <c r="G567" s="327"/>
      <c r="H567" s="325"/>
    </row>
    <row r="568" spans="4:8" s="65" customFormat="1" ht="15" customHeight="1" x14ac:dyDescent="0.2">
      <c r="D568" s="66"/>
      <c r="E568" s="4"/>
      <c r="G568" s="327"/>
      <c r="H568" s="325"/>
    </row>
    <row r="569" spans="4:8" s="65" customFormat="1" ht="15" customHeight="1" x14ac:dyDescent="0.2">
      <c r="D569" s="66"/>
      <c r="E569" s="4"/>
      <c r="G569" s="312"/>
      <c r="H569" s="325"/>
    </row>
    <row r="570" spans="4:8" s="65" customFormat="1" ht="15" customHeight="1" x14ac:dyDescent="0.2">
      <c r="D570" s="66"/>
      <c r="E570" s="4"/>
      <c r="G570" s="312"/>
      <c r="H570" s="325"/>
    </row>
    <row r="571" spans="4:8" s="65" customFormat="1" ht="15" customHeight="1" x14ac:dyDescent="0.2">
      <c r="D571" s="66"/>
      <c r="E571" s="4"/>
      <c r="G571" s="312"/>
      <c r="H571" s="325"/>
    </row>
    <row r="572" spans="4:8" s="65" customFormat="1" ht="15" customHeight="1" x14ac:dyDescent="0.2">
      <c r="D572" s="66"/>
      <c r="E572" s="4"/>
      <c r="G572" s="312"/>
      <c r="H572" s="325"/>
    </row>
    <row r="573" spans="4:8" s="65" customFormat="1" ht="15" customHeight="1" x14ac:dyDescent="0.2">
      <c r="D573" s="66"/>
      <c r="E573" s="4"/>
      <c r="G573" s="312"/>
      <c r="H573" s="325"/>
    </row>
    <row r="574" spans="4:8" s="65" customFormat="1" ht="15" customHeight="1" x14ac:dyDescent="0.2">
      <c r="D574" s="66"/>
      <c r="E574" s="4"/>
      <c r="G574" s="312"/>
      <c r="H574" s="325"/>
    </row>
    <row r="575" spans="4:8" s="65" customFormat="1" ht="15" customHeight="1" x14ac:dyDescent="0.2">
      <c r="D575" s="66"/>
      <c r="E575" s="4"/>
      <c r="G575" s="312"/>
      <c r="H575" s="325"/>
    </row>
    <row r="576" spans="4:8" s="65" customFormat="1" ht="15" customHeight="1" x14ac:dyDescent="0.2">
      <c r="D576" s="66"/>
      <c r="E576" s="4"/>
      <c r="G576" s="312"/>
      <c r="H576" s="325"/>
    </row>
    <row r="577" spans="4:8" s="65" customFormat="1" ht="15" customHeight="1" x14ac:dyDescent="0.2">
      <c r="D577" s="66"/>
      <c r="E577" s="4"/>
      <c r="G577" s="312"/>
      <c r="H577" s="325"/>
    </row>
    <row r="578" spans="4:8" s="65" customFormat="1" ht="15" customHeight="1" x14ac:dyDescent="0.2">
      <c r="D578" s="66"/>
      <c r="E578" s="4"/>
      <c r="G578" s="312"/>
      <c r="H578" s="325"/>
    </row>
    <row r="579" spans="4:8" s="65" customFormat="1" ht="15" customHeight="1" x14ac:dyDescent="0.2">
      <c r="D579" s="66"/>
      <c r="E579" s="4"/>
      <c r="G579" s="312"/>
      <c r="H579" s="325"/>
    </row>
    <row r="580" spans="4:8" s="65" customFormat="1" ht="15" customHeight="1" x14ac:dyDescent="0.2">
      <c r="D580" s="66"/>
      <c r="E580" s="4"/>
      <c r="G580" s="312"/>
      <c r="H580" s="325"/>
    </row>
    <row r="581" spans="4:8" s="65" customFormat="1" ht="15" customHeight="1" x14ac:dyDescent="0.2">
      <c r="D581" s="66"/>
      <c r="E581" s="4"/>
      <c r="G581" s="312"/>
      <c r="H581" s="325"/>
    </row>
    <row r="582" spans="4:8" s="65" customFormat="1" ht="15" customHeight="1" x14ac:dyDescent="0.2">
      <c r="D582" s="66"/>
      <c r="E582" s="4"/>
      <c r="G582" s="312"/>
      <c r="H582" s="325"/>
    </row>
    <row r="583" spans="4:8" s="65" customFormat="1" ht="15" customHeight="1" x14ac:dyDescent="0.2">
      <c r="D583" s="66"/>
      <c r="E583" s="4"/>
      <c r="G583" s="312"/>
      <c r="H583" s="325"/>
    </row>
    <row r="584" spans="4:8" s="65" customFormat="1" ht="15" customHeight="1" x14ac:dyDescent="0.2">
      <c r="D584" s="66"/>
      <c r="E584" s="4"/>
      <c r="G584" s="312"/>
      <c r="H584" s="325"/>
    </row>
    <row r="585" spans="4:8" s="65" customFormat="1" ht="15" customHeight="1" x14ac:dyDescent="0.2">
      <c r="D585" s="66"/>
      <c r="E585" s="4"/>
      <c r="G585" s="312"/>
      <c r="H585" s="325"/>
    </row>
    <row r="586" spans="4:8" s="65" customFormat="1" ht="15" customHeight="1" x14ac:dyDescent="0.2">
      <c r="D586" s="66"/>
      <c r="E586" s="4"/>
      <c r="G586" s="312"/>
      <c r="H586" s="325"/>
    </row>
    <row r="587" spans="4:8" s="65" customFormat="1" ht="15" customHeight="1" x14ac:dyDescent="0.2">
      <c r="D587" s="66"/>
      <c r="E587" s="4"/>
      <c r="G587" s="312"/>
      <c r="H587" s="325"/>
    </row>
    <row r="588" spans="4:8" s="65" customFormat="1" ht="15" customHeight="1" x14ac:dyDescent="0.2">
      <c r="D588" s="66"/>
      <c r="E588" s="4"/>
      <c r="G588" s="312"/>
      <c r="H588" s="325"/>
    </row>
    <row r="589" spans="4:8" s="65" customFormat="1" ht="15" customHeight="1" x14ac:dyDescent="0.2">
      <c r="D589" s="66"/>
      <c r="E589" s="4"/>
      <c r="G589" s="312"/>
      <c r="H589" s="325"/>
    </row>
    <row r="590" spans="4:8" s="65" customFormat="1" ht="15" customHeight="1" x14ac:dyDescent="0.2">
      <c r="D590" s="66"/>
      <c r="E590" s="4"/>
      <c r="G590" s="312"/>
      <c r="H590" s="325"/>
    </row>
    <row r="591" spans="4:8" s="65" customFormat="1" ht="15" customHeight="1" x14ac:dyDescent="0.2">
      <c r="D591" s="66"/>
      <c r="E591" s="4"/>
      <c r="G591" s="312"/>
      <c r="H591" s="325"/>
    </row>
    <row r="592" spans="4:8" s="65" customFormat="1" ht="15" customHeight="1" x14ac:dyDescent="0.2">
      <c r="D592" s="66"/>
      <c r="E592" s="4"/>
      <c r="G592" s="312"/>
      <c r="H592" s="325"/>
    </row>
    <row r="593" spans="4:8" s="65" customFormat="1" ht="15" customHeight="1" x14ac:dyDescent="0.2">
      <c r="D593" s="66"/>
      <c r="E593" s="4"/>
      <c r="G593" s="312"/>
      <c r="H593" s="325"/>
    </row>
    <row r="594" spans="4:8" s="65" customFormat="1" ht="15" customHeight="1" x14ac:dyDescent="0.2">
      <c r="D594" s="66"/>
      <c r="E594" s="4"/>
      <c r="G594" s="312"/>
      <c r="H594" s="325"/>
    </row>
    <row r="595" spans="4:8" s="65" customFormat="1" ht="15" customHeight="1" x14ac:dyDescent="0.2">
      <c r="D595" s="66"/>
      <c r="E595" s="4"/>
      <c r="G595" s="312"/>
      <c r="H595" s="325"/>
    </row>
    <row r="596" spans="4:8" s="65" customFormat="1" ht="15" customHeight="1" x14ac:dyDescent="0.2">
      <c r="D596" s="66"/>
      <c r="E596" s="4"/>
      <c r="G596" s="312"/>
      <c r="H596" s="325"/>
    </row>
    <row r="597" spans="4:8" s="65" customFormat="1" ht="15" customHeight="1" x14ac:dyDescent="0.2">
      <c r="D597" s="66"/>
      <c r="E597" s="4"/>
      <c r="G597" s="312"/>
      <c r="H597" s="325"/>
    </row>
    <row r="598" spans="4:8" s="65" customFormat="1" ht="15" customHeight="1" x14ac:dyDescent="0.2">
      <c r="D598" s="66"/>
      <c r="E598" s="4"/>
      <c r="G598" s="312"/>
      <c r="H598" s="325"/>
    </row>
    <row r="599" spans="4:8" s="65" customFormat="1" ht="15" customHeight="1" x14ac:dyDescent="0.2">
      <c r="D599" s="66"/>
      <c r="E599" s="4"/>
      <c r="G599" s="312"/>
      <c r="H599" s="325"/>
    </row>
    <row r="600" spans="4:8" s="65" customFormat="1" ht="15" customHeight="1" x14ac:dyDescent="0.2">
      <c r="D600" s="66"/>
      <c r="E600" s="4"/>
      <c r="G600" s="312"/>
      <c r="H600" s="325"/>
    </row>
    <row r="601" spans="4:8" s="65" customFormat="1" ht="15" customHeight="1" x14ac:dyDescent="0.2">
      <c r="D601" s="66"/>
      <c r="E601" s="4"/>
      <c r="G601" s="312"/>
      <c r="H601" s="325"/>
    </row>
    <row r="602" spans="4:8" s="65" customFormat="1" ht="15" customHeight="1" x14ac:dyDescent="0.2">
      <c r="D602" s="66"/>
      <c r="E602" s="4"/>
      <c r="G602" s="312"/>
      <c r="H602" s="325"/>
    </row>
    <row r="603" spans="4:8" s="65" customFormat="1" ht="15" customHeight="1" x14ac:dyDescent="0.2">
      <c r="D603" s="66"/>
      <c r="E603" s="4"/>
      <c r="G603" s="312"/>
      <c r="H603" s="325"/>
    </row>
    <row r="604" spans="4:8" s="65" customFormat="1" ht="15" customHeight="1" x14ac:dyDescent="0.2">
      <c r="D604" s="66"/>
      <c r="E604" s="4"/>
      <c r="G604" s="312"/>
      <c r="H604" s="325"/>
    </row>
    <row r="605" spans="4:8" s="65" customFormat="1" ht="15" customHeight="1" x14ac:dyDescent="0.2">
      <c r="D605" s="66"/>
      <c r="E605" s="4"/>
      <c r="G605" s="312"/>
      <c r="H605" s="325"/>
    </row>
    <row r="606" spans="4:8" s="65" customFormat="1" ht="15" customHeight="1" x14ac:dyDescent="0.2">
      <c r="D606" s="66"/>
      <c r="E606" s="4"/>
      <c r="G606" s="312"/>
      <c r="H606" s="325"/>
    </row>
    <row r="607" spans="4:8" s="65" customFormat="1" ht="15" customHeight="1" x14ac:dyDescent="0.2">
      <c r="D607" s="66"/>
      <c r="E607" s="4"/>
      <c r="G607" s="312"/>
      <c r="H607" s="325"/>
    </row>
    <row r="608" spans="4:8" s="65" customFormat="1" ht="15" customHeight="1" x14ac:dyDescent="0.2">
      <c r="D608" s="66"/>
      <c r="E608" s="4"/>
      <c r="G608" s="312"/>
      <c r="H608" s="325"/>
    </row>
    <row r="609" spans="4:8" s="65" customFormat="1" ht="15" customHeight="1" x14ac:dyDescent="0.2">
      <c r="D609" s="66"/>
      <c r="E609" s="4"/>
      <c r="G609" s="312"/>
      <c r="H609" s="325"/>
    </row>
    <row r="610" spans="4:8" s="65" customFormat="1" ht="15" customHeight="1" x14ac:dyDescent="0.2">
      <c r="D610" s="66"/>
      <c r="E610" s="4"/>
      <c r="G610" s="312"/>
      <c r="H610" s="325"/>
    </row>
    <row r="611" spans="4:8" s="65" customFormat="1" ht="15" customHeight="1" x14ac:dyDescent="0.2">
      <c r="D611" s="66"/>
      <c r="E611" s="4"/>
      <c r="G611" s="312"/>
      <c r="H611" s="325"/>
    </row>
    <row r="612" spans="4:8" s="65" customFormat="1" ht="15" customHeight="1" x14ac:dyDescent="0.2">
      <c r="D612" s="66"/>
      <c r="E612" s="4"/>
      <c r="G612" s="312"/>
      <c r="H612" s="325"/>
    </row>
    <row r="613" spans="4:8" s="65" customFormat="1" ht="15" customHeight="1" x14ac:dyDescent="0.2">
      <c r="D613" s="66"/>
      <c r="E613" s="4"/>
      <c r="G613" s="312"/>
      <c r="H613" s="325"/>
    </row>
    <row r="614" spans="4:8" s="65" customFormat="1" ht="15" customHeight="1" x14ac:dyDescent="0.2">
      <c r="D614" s="66"/>
      <c r="E614" s="4"/>
      <c r="G614" s="312"/>
      <c r="H614" s="325"/>
    </row>
    <row r="615" spans="4:8" s="65" customFormat="1" ht="15" customHeight="1" x14ac:dyDescent="0.2">
      <c r="D615" s="66"/>
      <c r="E615" s="4"/>
      <c r="G615" s="312"/>
      <c r="H615" s="325"/>
    </row>
    <row r="616" spans="4:8" s="65" customFormat="1" ht="15" customHeight="1" x14ac:dyDescent="0.2">
      <c r="D616" s="66"/>
      <c r="E616" s="4"/>
      <c r="G616" s="312"/>
      <c r="H616" s="325"/>
    </row>
    <row r="617" spans="4:8" s="65" customFormat="1" ht="15" customHeight="1" x14ac:dyDescent="0.2">
      <c r="D617" s="66"/>
      <c r="E617" s="4"/>
      <c r="G617" s="312"/>
      <c r="H617" s="325"/>
    </row>
    <row r="618" spans="4:8" s="65" customFormat="1" ht="15" customHeight="1" x14ac:dyDescent="0.2">
      <c r="D618" s="66"/>
      <c r="E618" s="4"/>
      <c r="G618" s="312"/>
      <c r="H618" s="325"/>
    </row>
    <row r="619" spans="4:8" s="65" customFormat="1" ht="15" customHeight="1" x14ac:dyDescent="0.2">
      <c r="D619" s="66"/>
      <c r="E619" s="4"/>
      <c r="G619" s="312"/>
      <c r="H619" s="325"/>
    </row>
    <row r="620" spans="4:8" s="65" customFormat="1" ht="15" customHeight="1" x14ac:dyDescent="0.2">
      <c r="D620" s="66"/>
      <c r="E620" s="4"/>
      <c r="G620" s="312"/>
      <c r="H620" s="325"/>
    </row>
    <row r="621" spans="4:8" s="65" customFormat="1" ht="15" customHeight="1" x14ac:dyDescent="0.2">
      <c r="D621" s="66"/>
      <c r="E621" s="4"/>
      <c r="G621" s="312"/>
      <c r="H621" s="325"/>
    </row>
    <row r="622" spans="4:8" s="65" customFormat="1" ht="15" customHeight="1" x14ac:dyDescent="0.2">
      <c r="D622" s="66"/>
      <c r="E622" s="4"/>
      <c r="G622" s="312"/>
      <c r="H622" s="325"/>
    </row>
    <row r="623" spans="4:8" s="65" customFormat="1" ht="15" customHeight="1" x14ac:dyDescent="0.2">
      <c r="D623" s="66"/>
      <c r="E623" s="4"/>
      <c r="G623" s="312"/>
      <c r="H623" s="325"/>
    </row>
    <row r="624" spans="4:8" s="65" customFormat="1" ht="15" customHeight="1" x14ac:dyDescent="0.2">
      <c r="D624" s="66"/>
      <c r="E624" s="4"/>
      <c r="G624" s="312"/>
      <c r="H624" s="325"/>
    </row>
    <row r="625" spans="4:8" s="65" customFormat="1" ht="15" customHeight="1" x14ac:dyDescent="0.2">
      <c r="D625" s="66"/>
      <c r="E625" s="4"/>
      <c r="G625" s="312"/>
      <c r="H625" s="325"/>
    </row>
    <row r="626" spans="4:8" s="65" customFormat="1" ht="15" customHeight="1" x14ac:dyDescent="0.2">
      <c r="D626" s="66"/>
      <c r="E626" s="4"/>
      <c r="G626" s="312"/>
      <c r="H626" s="325"/>
    </row>
    <row r="627" spans="4:8" s="65" customFormat="1" ht="15" customHeight="1" x14ac:dyDescent="0.2">
      <c r="D627" s="66"/>
      <c r="E627" s="4"/>
      <c r="G627" s="312"/>
      <c r="H627" s="325"/>
    </row>
    <row r="628" spans="4:8" s="65" customFormat="1" ht="15" customHeight="1" x14ac:dyDescent="0.2">
      <c r="D628" s="66"/>
      <c r="E628" s="4"/>
      <c r="G628" s="312"/>
      <c r="H628" s="325"/>
    </row>
    <row r="629" spans="4:8" s="65" customFormat="1" ht="15" customHeight="1" x14ac:dyDescent="0.2">
      <c r="D629" s="66"/>
      <c r="E629" s="4"/>
      <c r="G629" s="312"/>
      <c r="H629" s="325"/>
    </row>
    <row r="630" spans="4:8" s="65" customFormat="1" ht="15" customHeight="1" x14ac:dyDescent="0.2">
      <c r="D630" s="66"/>
      <c r="E630" s="4"/>
      <c r="G630" s="312"/>
      <c r="H630" s="325"/>
    </row>
    <row r="631" spans="4:8" s="65" customFormat="1" ht="15" customHeight="1" x14ac:dyDescent="0.2">
      <c r="D631" s="66"/>
      <c r="E631" s="4"/>
      <c r="G631" s="312"/>
      <c r="H631" s="325"/>
    </row>
    <row r="632" spans="4:8" s="65" customFormat="1" ht="15" customHeight="1" x14ac:dyDescent="0.2">
      <c r="D632" s="66"/>
      <c r="E632" s="4"/>
      <c r="G632" s="312"/>
      <c r="H632" s="325"/>
    </row>
    <row r="633" spans="4:8" s="65" customFormat="1" ht="15" customHeight="1" x14ac:dyDescent="0.2">
      <c r="D633" s="66"/>
      <c r="E633" s="4"/>
      <c r="G633" s="312"/>
      <c r="H633" s="325"/>
    </row>
    <row r="634" spans="4:8" s="65" customFormat="1" ht="15" customHeight="1" x14ac:dyDescent="0.2">
      <c r="D634" s="66"/>
      <c r="E634" s="4"/>
      <c r="G634" s="312"/>
      <c r="H634" s="325"/>
    </row>
    <row r="635" spans="4:8" s="65" customFormat="1" ht="15" customHeight="1" x14ac:dyDescent="0.2">
      <c r="D635" s="66"/>
      <c r="E635" s="4"/>
      <c r="G635" s="312"/>
      <c r="H635" s="325"/>
    </row>
    <row r="636" spans="4:8" s="65" customFormat="1" ht="15" customHeight="1" x14ac:dyDescent="0.2">
      <c r="D636" s="66"/>
      <c r="E636" s="4"/>
      <c r="G636" s="312"/>
      <c r="H636" s="325"/>
    </row>
    <row r="637" spans="4:8" s="65" customFormat="1" ht="15" customHeight="1" x14ac:dyDescent="0.2">
      <c r="D637" s="66"/>
      <c r="E637" s="4"/>
      <c r="G637" s="312"/>
      <c r="H637" s="325"/>
    </row>
    <row r="638" spans="4:8" s="65" customFormat="1" ht="15" customHeight="1" x14ac:dyDescent="0.2">
      <c r="D638" s="66"/>
      <c r="E638" s="4"/>
      <c r="G638" s="312"/>
      <c r="H638" s="325"/>
    </row>
    <row r="639" spans="4:8" s="65" customFormat="1" ht="15" customHeight="1" x14ac:dyDescent="0.2">
      <c r="D639" s="66"/>
      <c r="E639" s="4"/>
      <c r="G639" s="312"/>
      <c r="H639" s="325"/>
    </row>
    <row r="640" spans="4:8" s="65" customFormat="1" ht="15" customHeight="1" x14ac:dyDescent="0.2">
      <c r="D640" s="66"/>
      <c r="E640" s="4"/>
      <c r="G640" s="312"/>
      <c r="H640" s="325"/>
    </row>
    <row r="641" spans="4:8" s="65" customFormat="1" ht="15" customHeight="1" x14ac:dyDescent="0.2">
      <c r="D641" s="66"/>
      <c r="E641" s="4"/>
      <c r="G641" s="312"/>
      <c r="H641" s="325"/>
    </row>
    <row r="642" spans="4:8" s="65" customFormat="1" ht="15" customHeight="1" x14ac:dyDescent="0.2">
      <c r="D642" s="66"/>
      <c r="E642" s="4"/>
      <c r="G642" s="312"/>
      <c r="H642" s="325"/>
    </row>
    <row r="643" spans="4:8" s="65" customFormat="1" ht="15" customHeight="1" x14ac:dyDescent="0.2">
      <c r="D643" s="66"/>
      <c r="E643" s="4"/>
      <c r="G643" s="312"/>
      <c r="H643" s="325"/>
    </row>
    <row r="644" spans="4:8" s="65" customFormat="1" ht="15" customHeight="1" x14ac:dyDescent="0.2">
      <c r="D644" s="66"/>
      <c r="E644" s="4"/>
      <c r="G644" s="312"/>
      <c r="H644" s="325"/>
    </row>
    <row r="645" spans="4:8" s="65" customFormat="1" ht="15" customHeight="1" x14ac:dyDescent="0.2">
      <c r="D645" s="66"/>
      <c r="E645" s="4"/>
      <c r="G645" s="327"/>
      <c r="H645" s="325"/>
    </row>
    <row r="646" spans="4:8" s="65" customFormat="1" ht="15" customHeight="1" x14ac:dyDescent="0.2">
      <c r="D646" s="66"/>
      <c r="E646" s="4"/>
      <c r="G646" s="312"/>
      <c r="H646" s="325"/>
    </row>
    <row r="647" spans="4:8" s="65" customFormat="1" ht="15" customHeight="1" x14ac:dyDescent="0.2">
      <c r="D647" s="66"/>
      <c r="E647" s="4"/>
      <c r="G647" s="312"/>
      <c r="H647" s="325"/>
    </row>
    <row r="648" spans="4:8" s="65" customFormat="1" ht="15" customHeight="1" x14ac:dyDescent="0.2">
      <c r="D648" s="66"/>
      <c r="E648" s="4"/>
      <c r="G648" s="312"/>
      <c r="H648" s="325"/>
    </row>
    <row r="649" spans="4:8" s="65" customFormat="1" ht="15" customHeight="1" x14ac:dyDescent="0.2">
      <c r="D649" s="66"/>
      <c r="E649" s="4"/>
      <c r="G649" s="327"/>
      <c r="H649" s="325"/>
    </row>
    <row r="650" spans="4:8" s="65" customFormat="1" ht="15" customHeight="1" x14ac:dyDescent="0.2">
      <c r="D650" s="66"/>
      <c r="E650" s="4"/>
      <c r="G650" s="327"/>
      <c r="H650" s="325"/>
    </row>
    <row r="651" spans="4:8" s="65" customFormat="1" ht="15" customHeight="1" x14ac:dyDescent="0.2">
      <c r="D651" s="66"/>
      <c r="E651" s="4"/>
      <c r="G651" s="327"/>
      <c r="H651" s="325"/>
    </row>
    <row r="652" spans="4:8" s="65" customFormat="1" ht="15" customHeight="1" x14ac:dyDescent="0.2">
      <c r="D652" s="66"/>
      <c r="E652" s="4"/>
      <c r="G652" s="327"/>
      <c r="H652" s="325"/>
    </row>
    <row r="653" spans="4:8" s="65" customFormat="1" ht="15" customHeight="1" x14ac:dyDescent="0.2">
      <c r="D653" s="66"/>
      <c r="E653" s="4"/>
      <c r="G653" s="327"/>
      <c r="H653" s="325"/>
    </row>
    <row r="654" spans="4:8" s="65" customFormat="1" ht="15" customHeight="1" x14ac:dyDescent="0.2">
      <c r="D654" s="66"/>
      <c r="E654" s="4"/>
      <c r="G654" s="327"/>
      <c r="H654" s="325"/>
    </row>
    <row r="655" spans="4:8" s="65" customFormat="1" ht="15" customHeight="1" x14ac:dyDescent="0.2">
      <c r="D655" s="66"/>
      <c r="E655" s="4"/>
      <c r="G655" s="327"/>
      <c r="H655" s="325"/>
    </row>
    <row r="656" spans="4:8" s="65" customFormat="1" ht="15" customHeight="1" x14ac:dyDescent="0.2">
      <c r="D656" s="66"/>
      <c r="E656" s="4"/>
      <c r="G656" s="327"/>
      <c r="H656" s="325"/>
    </row>
    <row r="657" spans="4:8" s="65" customFormat="1" ht="15" customHeight="1" x14ac:dyDescent="0.2">
      <c r="D657" s="66"/>
      <c r="E657" s="4"/>
      <c r="G657" s="312"/>
      <c r="H657" s="325"/>
    </row>
    <row r="658" spans="4:8" s="65" customFormat="1" ht="15" customHeight="1" x14ac:dyDescent="0.2">
      <c r="D658" s="66"/>
      <c r="E658" s="4"/>
      <c r="G658" s="312"/>
      <c r="H658" s="325"/>
    </row>
    <row r="659" spans="4:8" s="65" customFormat="1" ht="15" customHeight="1" x14ac:dyDescent="0.2">
      <c r="D659" s="66"/>
      <c r="E659" s="4"/>
      <c r="G659" s="312"/>
      <c r="H659" s="325"/>
    </row>
    <row r="660" spans="4:8" s="65" customFormat="1" ht="15" customHeight="1" x14ac:dyDescent="0.2">
      <c r="D660" s="66"/>
      <c r="E660" s="4"/>
      <c r="G660" s="312"/>
      <c r="H660" s="325"/>
    </row>
    <row r="661" spans="4:8" s="65" customFormat="1" ht="15" customHeight="1" x14ac:dyDescent="0.2">
      <c r="D661" s="66"/>
      <c r="E661" s="4"/>
      <c r="G661" s="312"/>
      <c r="H661" s="325"/>
    </row>
    <row r="662" spans="4:8" s="65" customFormat="1" ht="15" customHeight="1" x14ac:dyDescent="0.2">
      <c r="D662" s="66"/>
      <c r="E662" s="4"/>
      <c r="G662" s="312"/>
      <c r="H662" s="325"/>
    </row>
    <row r="663" spans="4:8" s="65" customFormat="1" ht="15" customHeight="1" x14ac:dyDescent="0.2">
      <c r="D663" s="66"/>
      <c r="E663" s="4"/>
      <c r="G663" s="312"/>
      <c r="H663" s="325"/>
    </row>
    <row r="664" spans="4:8" s="65" customFormat="1" ht="15" customHeight="1" x14ac:dyDescent="0.2">
      <c r="D664" s="66"/>
      <c r="E664" s="4"/>
      <c r="G664" s="312"/>
      <c r="H664" s="325"/>
    </row>
    <row r="665" spans="4:8" s="65" customFormat="1" ht="15" customHeight="1" x14ac:dyDescent="0.2">
      <c r="D665" s="66"/>
      <c r="E665" s="4"/>
      <c r="G665" s="312"/>
      <c r="H665" s="325"/>
    </row>
    <row r="666" spans="4:8" s="65" customFormat="1" ht="15" customHeight="1" x14ac:dyDescent="0.2">
      <c r="D666" s="66"/>
      <c r="E666" s="4"/>
      <c r="G666" s="312"/>
      <c r="H666" s="325"/>
    </row>
    <row r="667" spans="4:8" s="65" customFormat="1" ht="15" customHeight="1" x14ac:dyDescent="0.2">
      <c r="D667" s="66"/>
      <c r="E667" s="4"/>
      <c r="G667" s="327"/>
      <c r="H667" s="325"/>
    </row>
    <row r="668" spans="4:8" s="65" customFormat="1" ht="15" customHeight="1" x14ac:dyDescent="0.2">
      <c r="D668" s="66"/>
      <c r="E668" s="4"/>
      <c r="G668" s="327"/>
      <c r="H668" s="325"/>
    </row>
    <row r="669" spans="4:8" s="65" customFormat="1" ht="15" customHeight="1" x14ac:dyDescent="0.2">
      <c r="D669" s="66"/>
      <c r="E669" s="4"/>
      <c r="G669" s="327"/>
      <c r="H669" s="325"/>
    </row>
    <row r="670" spans="4:8" s="65" customFormat="1" ht="15" customHeight="1" x14ac:dyDescent="0.2">
      <c r="D670" s="66"/>
      <c r="E670" s="4"/>
      <c r="G670" s="327"/>
      <c r="H670" s="325"/>
    </row>
    <row r="671" spans="4:8" s="65" customFormat="1" ht="15" customHeight="1" x14ac:dyDescent="0.2">
      <c r="D671" s="66"/>
      <c r="E671" s="4"/>
      <c r="G671" s="327"/>
      <c r="H671" s="325"/>
    </row>
    <row r="672" spans="4:8" s="65" customFormat="1" ht="15" customHeight="1" x14ac:dyDescent="0.2">
      <c r="D672" s="66"/>
      <c r="E672" s="4"/>
      <c r="G672" s="327"/>
      <c r="H672" s="325"/>
    </row>
    <row r="673" spans="4:8" s="65" customFormat="1" ht="15" customHeight="1" x14ac:dyDescent="0.2">
      <c r="D673" s="66"/>
      <c r="E673" s="4"/>
      <c r="G673" s="327"/>
      <c r="H673" s="325"/>
    </row>
    <row r="674" spans="4:8" s="65" customFormat="1" ht="15" customHeight="1" x14ac:dyDescent="0.2">
      <c r="D674" s="66"/>
      <c r="E674" s="4"/>
      <c r="G674" s="327"/>
      <c r="H674" s="325"/>
    </row>
    <row r="675" spans="4:8" s="65" customFormat="1" ht="15" customHeight="1" x14ac:dyDescent="0.2">
      <c r="D675" s="66"/>
      <c r="E675" s="4"/>
      <c r="G675" s="327"/>
      <c r="H675" s="325"/>
    </row>
    <row r="676" spans="4:8" s="65" customFormat="1" ht="15" customHeight="1" x14ac:dyDescent="0.2">
      <c r="D676" s="66"/>
      <c r="E676" s="4"/>
      <c r="G676" s="327"/>
      <c r="H676" s="325"/>
    </row>
    <row r="677" spans="4:8" s="65" customFormat="1" ht="15" customHeight="1" x14ac:dyDescent="0.2">
      <c r="D677" s="66"/>
      <c r="E677" s="4"/>
      <c r="G677" s="327"/>
      <c r="H677" s="325"/>
    </row>
    <row r="678" spans="4:8" s="65" customFormat="1" ht="15" customHeight="1" x14ac:dyDescent="0.2">
      <c r="D678" s="66"/>
      <c r="E678" s="4"/>
      <c r="G678" s="327"/>
      <c r="H678" s="325"/>
    </row>
    <row r="679" spans="4:8" s="65" customFormat="1" ht="15" customHeight="1" x14ac:dyDescent="0.2">
      <c r="D679" s="66"/>
      <c r="E679" s="4"/>
      <c r="G679" s="327"/>
      <c r="H679" s="325"/>
    </row>
    <row r="680" spans="4:8" s="65" customFormat="1" ht="15" customHeight="1" x14ac:dyDescent="0.2">
      <c r="D680" s="66"/>
      <c r="E680" s="4"/>
      <c r="G680" s="327"/>
      <c r="H680" s="325"/>
    </row>
    <row r="681" spans="4:8" s="65" customFormat="1" ht="15" customHeight="1" x14ac:dyDescent="0.2">
      <c r="D681" s="66"/>
      <c r="E681" s="4"/>
      <c r="G681" s="327"/>
      <c r="H681" s="325"/>
    </row>
    <row r="682" spans="4:8" s="65" customFormat="1" ht="15" customHeight="1" x14ac:dyDescent="0.2">
      <c r="D682" s="66"/>
      <c r="E682" s="4"/>
      <c r="G682" s="327"/>
      <c r="H682" s="325"/>
    </row>
    <row r="683" spans="4:8" s="65" customFormat="1" ht="15" customHeight="1" x14ac:dyDescent="0.2">
      <c r="D683" s="66"/>
      <c r="E683" s="4"/>
      <c r="G683" s="327"/>
      <c r="H683" s="325"/>
    </row>
    <row r="684" spans="4:8" s="65" customFormat="1" ht="15" customHeight="1" x14ac:dyDescent="0.2">
      <c r="D684" s="66"/>
      <c r="E684" s="4"/>
      <c r="G684" s="327"/>
      <c r="H684" s="325"/>
    </row>
    <row r="685" spans="4:8" s="65" customFormat="1" ht="15" customHeight="1" x14ac:dyDescent="0.2">
      <c r="D685" s="66"/>
      <c r="E685" s="4"/>
      <c r="G685" s="327"/>
      <c r="H685" s="325"/>
    </row>
    <row r="686" spans="4:8" s="65" customFormat="1" ht="15" customHeight="1" x14ac:dyDescent="0.2">
      <c r="D686" s="66"/>
      <c r="E686" s="4"/>
      <c r="G686" s="327"/>
      <c r="H686" s="325"/>
    </row>
    <row r="687" spans="4:8" s="65" customFormat="1" ht="15" customHeight="1" x14ac:dyDescent="0.2">
      <c r="D687" s="66"/>
      <c r="E687" s="4"/>
      <c r="G687" s="327"/>
      <c r="H687" s="325"/>
    </row>
    <row r="688" spans="4:8" s="65" customFormat="1" ht="15" customHeight="1" x14ac:dyDescent="0.2">
      <c r="D688" s="66"/>
      <c r="E688" s="4"/>
      <c r="G688" s="327"/>
      <c r="H688" s="325"/>
    </row>
    <row r="689" spans="4:8" s="65" customFormat="1" ht="15" customHeight="1" x14ac:dyDescent="0.2">
      <c r="D689" s="66"/>
      <c r="E689" s="4"/>
      <c r="G689" s="327"/>
      <c r="H689" s="325"/>
    </row>
    <row r="690" spans="4:8" s="65" customFormat="1" ht="15" customHeight="1" x14ac:dyDescent="0.2">
      <c r="D690" s="66"/>
      <c r="E690" s="4"/>
      <c r="G690" s="327"/>
      <c r="H690" s="325"/>
    </row>
    <row r="691" spans="4:8" s="65" customFormat="1" ht="15" customHeight="1" x14ac:dyDescent="0.2">
      <c r="D691" s="66"/>
      <c r="E691" s="4"/>
      <c r="G691" s="327"/>
      <c r="H691" s="325"/>
    </row>
    <row r="692" spans="4:8" s="65" customFormat="1" ht="15" customHeight="1" x14ac:dyDescent="0.2">
      <c r="D692" s="66"/>
      <c r="E692" s="4"/>
      <c r="G692" s="327"/>
      <c r="H692" s="325"/>
    </row>
    <row r="693" spans="4:8" s="65" customFormat="1" ht="15" customHeight="1" x14ac:dyDescent="0.2">
      <c r="D693" s="66"/>
      <c r="E693" s="4"/>
      <c r="G693" s="327"/>
      <c r="H693" s="325"/>
    </row>
    <row r="694" spans="4:8" s="65" customFormat="1" ht="15" customHeight="1" x14ac:dyDescent="0.2">
      <c r="D694" s="66"/>
      <c r="E694" s="4"/>
      <c r="G694" s="312"/>
      <c r="H694" s="325"/>
    </row>
    <row r="695" spans="4:8" s="65" customFormat="1" ht="15" customHeight="1" x14ac:dyDescent="0.2">
      <c r="D695" s="66"/>
      <c r="E695" s="4"/>
      <c r="G695" s="312"/>
      <c r="H695" s="325"/>
    </row>
    <row r="696" spans="4:8" s="65" customFormat="1" ht="15" customHeight="1" x14ac:dyDescent="0.2">
      <c r="D696" s="66"/>
      <c r="E696" s="4"/>
      <c r="G696" s="312"/>
      <c r="H696" s="325"/>
    </row>
    <row r="697" spans="4:8" s="65" customFormat="1" ht="15" customHeight="1" x14ac:dyDescent="0.2">
      <c r="D697" s="66"/>
      <c r="E697" s="4"/>
      <c r="G697" s="327"/>
      <c r="H697" s="325"/>
    </row>
    <row r="698" spans="4:8" s="65" customFormat="1" ht="15" customHeight="1" x14ac:dyDescent="0.2">
      <c r="D698" s="66"/>
      <c r="E698" s="4"/>
      <c r="G698" s="327"/>
      <c r="H698" s="325"/>
    </row>
    <row r="699" spans="4:8" s="65" customFormat="1" ht="15" customHeight="1" x14ac:dyDescent="0.2">
      <c r="D699" s="66"/>
      <c r="E699" s="4"/>
      <c r="G699" s="327"/>
      <c r="H699" s="325"/>
    </row>
    <row r="700" spans="4:8" s="65" customFormat="1" ht="15" customHeight="1" x14ac:dyDescent="0.2">
      <c r="D700" s="66"/>
      <c r="E700" s="4"/>
      <c r="G700" s="327"/>
      <c r="H700" s="325"/>
    </row>
    <row r="701" spans="4:8" s="65" customFormat="1" ht="15" customHeight="1" x14ac:dyDescent="0.2">
      <c r="D701" s="66"/>
      <c r="E701" s="4"/>
      <c r="G701" s="327"/>
      <c r="H701" s="325"/>
    </row>
    <row r="702" spans="4:8" s="65" customFormat="1" ht="15" customHeight="1" x14ac:dyDescent="0.2">
      <c r="D702" s="66"/>
      <c r="E702" s="4"/>
      <c r="G702" s="312"/>
      <c r="H702" s="325"/>
    </row>
    <row r="703" spans="4:8" s="65" customFormat="1" ht="15" customHeight="1" x14ac:dyDescent="0.2">
      <c r="D703" s="66"/>
      <c r="E703" s="4"/>
      <c r="G703" s="312"/>
      <c r="H703" s="325"/>
    </row>
    <row r="704" spans="4:8" s="65" customFormat="1" ht="15" customHeight="1" x14ac:dyDescent="0.2">
      <c r="D704" s="66"/>
      <c r="E704" s="4"/>
      <c r="G704" s="312"/>
      <c r="H704" s="325"/>
    </row>
    <row r="705" spans="4:8" s="65" customFormat="1" ht="15" customHeight="1" x14ac:dyDescent="0.2">
      <c r="D705" s="66"/>
      <c r="E705" s="4"/>
      <c r="G705" s="312"/>
      <c r="H705" s="325"/>
    </row>
    <row r="706" spans="4:8" s="65" customFormat="1" ht="15" customHeight="1" x14ac:dyDescent="0.2">
      <c r="D706" s="66"/>
      <c r="E706" s="4"/>
      <c r="G706" s="312"/>
      <c r="H706" s="325"/>
    </row>
    <row r="707" spans="4:8" s="65" customFormat="1" ht="15" customHeight="1" x14ac:dyDescent="0.2">
      <c r="D707" s="66"/>
      <c r="E707" s="4"/>
      <c r="G707" s="312"/>
      <c r="H707" s="325"/>
    </row>
    <row r="708" spans="4:8" s="65" customFormat="1" ht="15" customHeight="1" x14ac:dyDescent="0.2">
      <c r="D708" s="66"/>
      <c r="E708" s="4"/>
      <c r="G708" s="327"/>
      <c r="H708" s="325"/>
    </row>
    <row r="709" spans="4:8" s="65" customFormat="1" ht="15" customHeight="1" x14ac:dyDescent="0.2">
      <c r="D709" s="66"/>
      <c r="E709" s="4"/>
      <c r="G709" s="327"/>
      <c r="H709" s="325"/>
    </row>
    <row r="710" spans="4:8" s="65" customFormat="1" ht="15" customHeight="1" x14ac:dyDescent="0.2">
      <c r="D710" s="66"/>
      <c r="E710" s="4"/>
      <c r="G710" s="327"/>
      <c r="H710" s="325"/>
    </row>
    <row r="711" spans="4:8" s="65" customFormat="1" ht="15" customHeight="1" x14ac:dyDescent="0.2">
      <c r="D711" s="66"/>
      <c r="E711" s="4"/>
      <c r="G711" s="327"/>
      <c r="H711" s="325"/>
    </row>
    <row r="712" spans="4:8" s="65" customFormat="1" ht="15" customHeight="1" x14ac:dyDescent="0.2">
      <c r="D712" s="66"/>
      <c r="E712" s="4"/>
      <c r="G712" s="327"/>
      <c r="H712" s="325"/>
    </row>
    <row r="713" spans="4:8" s="65" customFormat="1" ht="15" customHeight="1" x14ac:dyDescent="0.2">
      <c r="D713" s="66"/>
      <c r="E713" s="4"/>
      <c r="G713" s="327"/>
      <c r="H713" s="325"/>
    </row>
    <row r="714" spans="4:8" s="65" customFormat="1" ht="15" customHeight="1" x14ac:dyDescent="0.2">
      <c r="D714" s="66"/>
      <c r="E714" s="4"/>
      <c r="G714" s="312"/>
      <c r="H714" s="325"/>
    </row>
    <row r="715" spans="4:8" s="65" customFormat="1" ht="15" customHeight="1" x14ac:dyDescent="0.2">
      <c r="D715" s="66"/>
      <c r="E715" s="4"/>
      <c r="G715" s="312"/>
      <c r="H715" s="325"/>
    </row>
    <row r="716" spans="4:8" s="65" customFormat="1" ht="15" customHeight="1" x14ac:dyDescent="0.2">
      <c r="D716" s="66"/>
      <c r="E716" s="4"/>
      <c r="G716" s="312"/>
      <c r="H716" s="325"/>
    </row>
    <row r="717" spans="4:8" s="65" customFormat="1" ht="15" customHeight="1" x14ac:dyDescent="0.2">
      <c r="D717" s="66"/>
      <c r="E717" s="4"/>
      <c r="G717" s="312"/>
      <c r="H717" s="325"/>
    </row>
    <row r="718" spans="4:8" s="65" customFormat="1" ht="15" customHeight="1" x14ac:dyDescent="0.2">
      <c r="D718" s="66"/>
      <c r="E718" s="4"/>
      <c r="G718" s="312"/>
      <c r="H718" s="325"/>
    </row>
    <row r="719" spans="4:8" s="65" customFormat="1" ht="15" customHeight="1" x14ac:dyDescent="0.2">
      <c r="D719" s="66"/>
      <c r="E719" s="4"/>
      <c r="G719" s="312"/>
      <c r="H719" s="325"/>
    </row>
    <row r="720" spans="4:8" s="65" customFormat="1" ht="15" customHeight="1" x14ac:dyDescent="0.2">
      <c r="D720" s="66"/>
      <c r="E720" s="4"/>
      <c r="G720" s="312"/>
      <c r="H720" s="325"/>
    </row>
    <row r="721" spans="4:8" s="65" customFormat="1" ht="15" customHeight="1" x14ac:dyDescent="0.2">
      <c r="D721" s="66"/>
      <c r="E721" s="4"/>
      <c r="G721" s="312"/>
      <c r="H721" s="325"/>
    </row>
    <row r="722" spans="4:8" s="65" customFormat="1" ht="15" customHeight="1" x14ac:dyDescent="0.2">
      <c r="D722" s="66"/>
      <c r="E722" s="4"/>
      <c r="G722" s="312"/>
      <c r="H722" s="325"/>
    </row>
    <row r="723" spans="4:8" s="65" customFormat="1" ht="15" customHeight="1" x14ac:dyDescent="0.2">
      <c r="D723" s="66"/>
      <c r="E723" s="4"/>
      <c r="G723" s="312"/>
      <c r="H723" s="325"/>
    </row>
    <row r="724" spans="4:8" s="65" customFormat="1" ht="15" customHeight="1" x14ac:dyDescent="0.2">
      <c r="D724" s="66"/>
      <c r="E724" s="4"/>
      <c r="G724" s="312"/>
      <c r="H724" s="325"/>
    </row>
    <row r="725" spans="4:8" s="65" customFormat="1" ht="15" customHeight="1" x14ac:dyDescent="0.2">
      <c r="D725" s="66"/>
      <c r="E725" s="4"/>
      <c r="G725" s="312"/>
      <c r="H725" s="325"/>
    </row>
    <row r="726" spans="4:8" s="65" customFormat="1" ht="15" customHeight="1" x14ac:dyDescent="0.2">
      <c r="D726" s="66"/>
      <c r="E726" s="4"/>
      <c r="G726" s="312"/>
      <c r="H726" s="325"/>
    </row>
    <row r="727" spans="4:8" s="65" customFormat="1" ht="15" customHeight="1" x14ac:dyDescent="0.2">
      <c r="D727" s="66"/>
      <c r="E727" s="4"/>
      <c r="G727" s="312"/>
      <c r="H727" s="325"/>
    </row>
    <row r="728" spans="4:8" s="65" customFormat="1" ht="15" customHeight="1" x14ac:dyDescent="0.2">
      <c r="D728" s="66"/>
      <c r="E728" s="4"/>
      <c r="G728" s="312"/>
      <c r="H728" s="325"/>
    </row>
    <row r="729" spans="4:8" s="65" customFormat="1" ht="15" customHeight="1" x14ac:dyDescent="0.2">
      <c r="D729" s="66"/>
      <c r="E729" s="4"/>
      <c r="G729" s="312"/>
      <c r="H729" s="325"/>
    </row>
    <row r="730" spans="4:8" s="65" customFormat="1" ht="15" customHeight="1" x14ac:dyDescent="0.2">
      <c r="D730" s="66"/>
      <c r="E730" s="4"/>
      <c r="G730" s="312"/>
      <c r="H730" s="325"/>
    </row>
    <row r="731" spans="4:8" s="65" customFormat="1" ht="15" customHeight="1" x14ac:dyDescent="0.2">
      <c r="D731" s="66"/>
      <c r="E731" s="4"/>
      <c r="G731" s="312"/>
      <c r="H731" s="325"/>
    </row>
    <row r="732" spans="4:8" s="65" customFormat="1" ht="15" customHeight="1" x14ac:dyDescent="0.2">
      <c r="D732" s="66"/>
      <c r="E732" s="4"/>
      <c r="G732" s="312"/>
      <c r="H732" s="325"/>
    </row>
    <row r="733" spans="4:8" s="65" customFormat="1" ht="15" customHeight="1" x14ac:dyDescent="0.2">
      <c r="D733" s="66"/>
      <c r="E733" s="4"/>
      <c r="G733" s="312"/>
      <c r="H733" s="325"/>
    </row>
    <row r="734" spans="4:8" s="65" customFormat="1" ht="15" customHeight="1" x14ac:dyDescent="0.2">
      <c r="D734" s="66"/>
      <c r="E734" s="4"/>
      <c r="G734" s="312"/>
      <c r="H734" s="325"/>
    </row>
    <row r="735" spans="4:8" s="65" customFormat="1" ht="15" customHeight="1" x14ac:dyDescent="0.2">
      <c r="D735" s="66"/>
      <c r="E735" s="4"/>
      <c r="G735" s="312"/>
      <c r="H735" s="325"/>
    </row>
    <row r="736" spans="4:8" s="65" customFormat="1" ht="15" customHeight="1" x14ac:dyDescent="0.2">
      <c r="D736" s="66"/>
      <c r="E736" s="4"/>
      <c r="G736" s="312"/>
      <c r="H736" s="325"/>
    </row>
    <row r="737" spans="4:8" s="65" customFormat="1" ht="15" customHeight="1" x14ac:dyDescent="0.2">
      <c r="D737" s="66"/>
      <c r="E737" s="4"/>
      <c r="G737" s="312"/>
      <c r="H737" s="325"/>
    </row>
    <row r="738" spans="4:8" s="65" customFormat="1" ht="15" customHeight="1" x14ac:dyDescent="0.2">
      <c r="D738" s="66"/>
      <c r="E738" s="4"/>
      <c r="G738" s="312"/>
      <c r="H738" s="325"/>
    </row>
    <row r="739" spans="4:8" s="65" customFormat="1" ht="15" customHeight="1" x14ac:dyDescent="0.2">
      <c r="D739" s="66"/>
      <c r="E739" s="4"/>
      <c r="G739" s="312"/>
      <c r="H739" s="325"/>
    </row>
    <row r="740" spans="4:8" s="65" customFormat="1" ht="15" customHeight="1" x14ac:dyDescent="0.2">
      <c r="D740" s="66"/>
      <c r="E740" s="4"/>
      <c r="G740" s="312"/>
      <c r="H740" s="325"/>
    </row>
    <row r="741" spans="4:8" s="65" customFormat="1" ht="15" customHeight="1" x14ac:dyDescent="0.2">
      <c r="D741" s="66"/>
      <c r="E741" s="4"/>
      <c r="G741" s="312"/>
      <c r="H741" s="325"/>
    </row>
    <row r="742" spans="4:8" s="65" customFormat="1" ht="15" customHeight="1" x14ac:dyDescent="0.2">
      <c r="D742" s="66"/>
      <c r="E742" s="4"/>
      <c r="G742" s="312"/>
      <c r="H742" s="325"/>
    </row>
    <row r="743" spans="4:8" s="65" customFormat="1" ht="15" customHeight="1" x14ac:dyDescent="0.2">
      <c r="D743" s="66"/>
      <c r="E743" s="4"/>
      <c r="G743" s="312"/>
      <c r="H743" s="325"/>
    </row>
    <row r="744" spans="4:8" s="65" customFormat="1" ht="15" customHeight="1" x14ac:dyDescent="0.2">
      <c r="D744" s="66"/>
      <c r="E744" s="4"/>
      <c r="G744" s="312"/>
      <c r="H744" s="325"/>
    </row>
    <row r="745" spans="4:8" s="65" customFormat="1" ht="15" customHeight="1" x14ac:dyDescent="0.2">
      <c r="D745" s="66"/>
      <c r="E745" s="4"/>
      <c r="G745" s="312"/>
      <c r="H745" s="325"/>
    </row>
    <row r="746" spans="4:8" s="65" customFormat="1" ht="15" customHeight="1" x14ac:dyDescent="0.2">
      <c r="D746" s="66"/>
      <c r="E746" s="4"/>
      <c r="G746" s="312"/>
      <c r="H746" s="325"/>
    </row>
    <row r="747" spans="4:8" s="65" customFormat="1" ht="15" customHeight="1" x14ac:dyDescent="0.2">
      <c r="D747" s="66"/>
      <c r="E747" s="4"/>
      <c r="G747" s="312"/>
      <c r="H747" s="325"/>
    </row>
    <row r="748" spans="4:8" s="65" customFormat="1" ht="15" customHeight="1" x14ac:dyDescent="0.2">
      <c r="D748" s="66"/>
      <c r="E748" s="4"/>
      <c r="G748" s="312"/>
      <c r="H748" s="325"/>
    </row>
    <row r="749" spans="4:8" s="65" customFormat="1" ht="15" customHeight="1" x14ac:dyDescent="0.2">
      <c r="D749" s="66"/>
      <c r="E749" s="4"/>
      <c r="G749" s="312"/>
      <c r="H749" s="325"/>
    </row>
    <row r="750" spans="4:8" s="65" customFormat="1" ht="15" customHeight="1" x14ac:dyDescent="0.2">
      <c r="D750" s="66"/>
      <c r="E750" s="4"/>
      <c r="G750" s="312"/>
      <c r="H750" s="325"/>
    </row>
    <row r="751" spans="4:8" s="65" customFormat="1" ht="15" customHeight="1" x14ac:dyDescent="0.2">
      <c r="D751" s="66"/>
      <c r="E751" s="4"/>
      <c r="G751" s="312"/>
      <c r="H751" s="325"/>
    </row>
    <row r="752" spans="4:8" s="65" customFormat="1" ht="15" customHeight="1" x14ac:dyDescent="0.2">
      <c r="D752" s="66"/>
      <c r="E752" s="4"/>
      <c r="G752" s="312"/>
      <c r="H752" s="325"/>
    </row>
    <row r="753" spans="4:8" s="65" customFormat="1" ht="15" customHeight="1" x14ac:dyDescent="0.2">
      <c r="D753" s="66"/>
      <c r="E753" s="4"/>
      <c r="G753" s="312"/>
      <c r="H753" s="325"/>
    </row>
    <row r="754" spans="4:8" s="65" customFormat="1" ht="15" customHeight="1" x14ac:dyDescent="0.2">
      <c r="D754" s="66"/>
      <c r="E754" s="4"/>
      <c r="G754" s="312"/>
      <c r="H754" s="325"/>
    </row>
    <row r="755" spans="4:8" s="65" customFormat="1" ht="15" customHeight="1" x14ac:dyDescent="0.2">
      <c r="D755" s="66"/>
      <c r="E755" s="4"/>
      <c r="G755" s="312"/>
      <c r="H755" s="325"/>
    </row>
    <row r="756" spans="4:8" s="65" customFormat="1" ht="15" customHeight="1" x14ac:dyDescent="0.2">
      <c r="D756" s="66"/>
      <c r="E756" s="4"/>
      <c r="G756" s="312"/>
      <c r="H756" s="325"/>
    </row>
    <row r="757" spans="4:8" s="65" customFormat="1" ht="15" customHeight="1" x14ac:dyDescent="0.2">
      <c r="D757" s="66"/>
      <c r="E757" s="4"/>
      <c r="G757" s="312"/>
      <c r="H757" s="325"/>
    </row>
    <row r="758" spans="4:8" s="65" customFormat="1" ht="15" customHeight="1" x14ac:dyDescent="0.2">
      <c r="D758" s="66"/>
      <c r="E758" s="4"/>
      <c r="G758" s="312"/>
      <c r="H758" s="325"/>
    </row>
    <row r="759" spans="4:8" s="65" customFormat="1" ht="15" customHeight="1" x14ac:dyDescent="0.2">
      <c r="D759" s="66"/>
      <c r="E759" s="4"/>
      <c r="G759" s="312"/>
      <c r="H759" s="325"/>
    </row>
    <row r="760" spans="4:8" s="65" customFormat="1" ht="15" customHeight="1" x14ac:dyDescent="0.2">
      <c r="D760" s="66"/>
      <c r="E760" s="4"/>
      <c r="G760" s="312"/>
      <c r="H760" s="325"/>
    </row>
    <row r="761" spans="4:8" s="65" customFormat="1" ht="15" customHeight="1" x14ac:dyDescent="0.2">
      <c r="D761" s="66"/>
      <c r="E761" s="4"/>
      <c r="G761" s="312"/>
      <c r="H761" s="325"/>
    </row>
    <row r="762" spans="4:8" s="65" customFormat="1" ht="15" customHeight="1" x14ac:dyDescent="0.2">
      <c r="D762" s="66"/>
      <c r="E762" s="4"/>
      <c r="G762" s="312"/>
      <c r="H762" s="325"/>
    </row>
    <row r="763" spans="4:8" s="65" customFormat="1" ht="15" customHeight="1" x14ac:dyDescent="0.2">
      <c r="D763" s="66"/>
      <c r="E763" s="4"/>
      <c r="G763" s="312"/>
      <c r="H763" s="325"/>
    </row>
    <row r="764" spans="4:8" s="65" customFormat="1" ht="15" customHeight="1" x14ac:dyDescent="0.2">
      <c r="D764" s="66"/>
      <c r="E764" s="4"/>
      <c r="G764" s="312"/>
      <c r="H764" s="325"/>
    </row>
    <row r="765" spans="4:8" s="65" customFormat="1" ht="15" customHeight="1" x14ac:dyDescent="0.2">
      <c r="D765" s="66"/>
      <c r="E765" s="4"/>
      <c r="G765" s="312"/>
      <c r="H765" s="325"/>
    </row>
    <row r="766" spans="4:8" s="65" customFormat="1" ht="15" customHeight="1" x14ac:dyDescent="0.2">
      <c r="D766" s="66"/>
      <c r="E766" s="4"/>
      <c r="G766" s="312"/>
      <c r="H766" s="325"/>
    </row>
    <row r="767" spans="4:8" s="65" customFormat="1" ht="15" customHeight="1" x14ac:dyDescent="0.2">
      <c r="D767" s="66"/>
      <c r="E767" s="4"/>
      <c r="G767" s="312"/>
      <c r="H767" s="325"/>
    </row>
    <row r="768" spans="4:8" s="65" customFormat="1" ht="15" customHeight="1" x14ac:dyDescent="0.2">
      <c r="D768" s="66"/>
      <c r="E768" s="4"/>
      <c r="G768" s="312"/>
      <c r="H768" s="325"/>
    </row>
    <row r="769" spans="4:8" s="65" customFormat="1" ht="15" customHeight="1" x14ac:dyDescent="0.2">
      <c r="D769" s="66"/>
      <c r="E769" s="4"/>
      <c r="G769" s="312"/>
      <c r="H769" s="325"/>
    </row>
    <row r="770" spans="4:8" s="65" customFormat="1" ht="15" customHeight="1" x14ac:dyDescent="0.2">
      <c r="D770" s="66"/>
      <c r="E770" s="4"/>
      <c r="G770" s="312"/>
      <c r="H770" s="325"/>
    </row>
    <row r="771" spans="4:8" s="65" customFormat="1" ht="15" customHeight="1" x14ac:dyDescent="0.2">
      <c r="D771" s="66"/>
      <c r="E771" s="4"/>
      <c r="G771" s="312"/>
      <c r="H771" s="325"/>
    </row>
    <row r="772" spans="4:8" s="65" customFormat="1" ht="15" customHeight="1" x14ac:dyDescent="0.2">
      <c r="D772" s="66"/>
      <c r="E772" s="4"/>
      <c r="G772" s="312"/>
      <c r="H772" s="325"/>
    </row>
    <row r="773" spans="4:8" s="65" customFormat="1" ht="15" customHeight="1" x14ac:dyDescent="0.2">
      <c r="D773" s="66"/>
      <c r="E773" s="4"/>
      <c r="G773" s="312"/>
      <c r="H773" s="325"/>
    </row>
    <row r="774" spans="4:8" s="65" customFormat="1" ht="15" customHeight="1" x14ac:dyDescent="0.2">
      <c r="D774" s="66"/>
      <c r="E774" s="4"/>
      <c r="G774" s="312"/>
      <c r="H774" s="325"/>
    </row>
    <row r="775" spans="4:8" s="65" customFormat="1" ht="15" customHeight="1" x14ac:dyDescent="0.2">
      <c r="D775" s="66"/>
      <c r="E775" s="4"/>
      <c r="G775" s="312"/>
      <c r="H775" s="325"/>
    </row>
    <row r="776" spans="4:8" s="65" customFormat="1" ht="15" customHeight="1" x14ac:dyDescent="0.2">
      <c r="D776" s="66"/>
      <c r="E776" s="4"/>
      <c r="G776" s="312"/>
      <c r="H776" s="325"/>
    </row>
    <row r="777" spans="4:8" s="65" customFormat="1" ht="15" customHeight="1" x14ac:dyDescent="0.2">
      <c r="D777" s="66"/>
      <c r="E777" s="4"/>
      <c r="G777" s="312"/>
      <c r="H777" s="325"/>
    </row>
    <row r="778" spans="4:8" s="65" customFormat="1" ht="15" customHeight="1" x14ac:dyDescent="0.2">
      <c r="D778" s="66"/>
      <c r="E778" s="4"/>
      <c r="G778" s="312"/>
      <c r="H778" s="325"/>
    </row>
    <row r="779" spans="4:8" s="65" customFormat="1" ht="15" customHeight="1" x14ac:dyDescent="0.2">
      <c r="D779" s="66"/>
      <c r="E779" s="4"/>
      <c r="G779" s="312"/>
      <c r="H779" s="325"/>
    </row>
    <row r="780" spans="4:8" s="65" customFormat="1" ht="15" customHeight="1" x14ac:dyDescent="0.2">
      <c r="D780" s="66"/>
      <c r="E780" s="4"/>
      <c r="G780" s="312"/>
      <c r="H780" s="325"/>
    </row>
    <row r="781" spans="4:8" s="65" customFormat="1" ht="15" customHeight="1" x14ac:dyDescent="0.2">
      <c r="D781" s="66"/>
      <c r="E781" s="4"/>
      <c r="G781" s="312"/>
      <c r="H781" s="325"/>
    </row>
    <row r="782" spans="4:8" s="65" customFormat="1" ht="15" customHeight="1" x14ac:dyDescent="0.2">
      <c r="D782" s="66"/>
      <c r="E782" s="4"/>
      <c r="G782" s="312"/>
      <c r="H782" s="325"/>
    </row>
    <row r="783" spans="4:8" s="65" customFormat="1" ht="15" customHeight="1" x14ac:dyDescent="0.2">
      <c r="D783" s="66"/>
      <c r="E783" s="4"/>
      <c r="G783" s="312"/>
      <c r="H783" s="325"/>
    </row>
    <row r="784" spans="4:8" s="65" customFormat="1" ht="15" customHeight="1" x14ac:dyDescent="0.2">
      <c r="D784" s="66"/>
      <c r="E784" s="4"/>
      <c r="G784" s="312"/>
      <c r="H784" s="325"/>
    </row>
    <row r="785" spans="4:8" s="65" customFormat="1" ht="15" customHeight="1" x14ac:dyDescent="0.2">
      <c r="D785" s="66"/>
      <c r="E785" s="4"/>
      <c r="G785" s="312"/>
      <c r="H785" s="325"/>
    </row>
    <row r="786" spans="4:8" s="65" customFormat="1" ht="15" customHeight="1" x14ac:dyDescent="0.2">
      <c r="D786" s="66"/>
      <c r="E786" s="4"/>
      <c r="G786" s="312"/>
      <c r="H786" s="325"/>
    </row>
    <row r="787" spans="4:8" s="65" customFormat="1" ht="15" customHeight="1" x14ac:dyDescent="0.2">
      <c r="D787" s="66"/>
      <c r="E787" s="4"/>
      <c r="G787" s="312"/>
      <c r="H787" s="325"/>
    </row>
    <row r="788" spans="4:8" s="65" customFormat="1" ht="15" customHeight="1" x14ac:dyDescent="0.2">
      <c r="D788" s="66"/>
      <c r="E788" s="4"/>
      <c r="G788" s="312"/>
      <c r="H788" s="325"/>
    </row>
    <row r="789" spans="4:8" s="65" customFormat="1" ht="15" customHeight="1" x14ac:dyDescent="0.2">
      <c r="D789" s="66"/>
      <c r="E789" s="4"/>
      <c r="G789" s="312"/>
      <c r="H789" s="325"/>
    </row>
    <row r="790" spans="4:8" s="65" customFormat="1" ht="15" customHeight="1" x14ac:dyDescent="0.2">
      <c r="D790" s="66"/>
      <c r="E790" s="4"/>
      <c r="G790" s="312"/>
      <c r="H790" s="325"/>
    </row>
    <row r="791" spans="4:8" s="65" customFormat="1" ht="15" customHeight="1" x14ac:dyDescent="0.2">
      <c r="D791" s="66"/>
      <c r="E791" s="4"/>
      <c r="G791" s="312"/>
      <c r="H791" s="325"/>
    </row>
    <row r="792" spans="4:8" s="65" customFormat="1" ht="15" customHeight="1" x14ac:dyDescent="0.2">
      <c r="D792" s="66"/>
      <c r="E792" s="4"/>
      <c r="G792" s="312"/>
      <c r="H792" s="325"/>
    </row>
    <row r="793" spans="4:8" s="65" customFormat="1" ht="15" customHeight="1" x14ac:dyDescent="0.2">
      <c r="D793" s="66"/>
      <c r="E793" s="4"/>
      <c r="G793" s="312"/>
      <c r="H793" s="325"/>
    </row>
    <row r="794" spans="4:8" s="65" customFormat="1" ht="15" customHeight="1" x14ac:dyDescent="0.2">
      <c r="D794" s="66"/>
      <c r="E794" s="4"/>
      <c r="G794" s="312"/>
      <c r="H794" s="325"/>
    </row>
    <row r="795" spans="4:8" s="65" customFormat="1" ht="15" customHeight="1" x14ac:dyDescent="0.2">
      <c r="D795" s="66"/>
      <c r="E795" s="4"/>
      <c r="G795" s="327"/>
      <c r="H795" s="325"/>
    </row>
    <row r="796" spans="4:8" s="65" customFormat="1" ht="15" customHeight="1" x14ac:dyDescent="0.2">
      <c r="D796" s="66"/>
      <c r="E796" s="4"/>
      <c r="G796" s="327"/>
      <c r="H796" s="325"/>
    </row>
    <row r="797" spans="4:8" s="65" customFormat="1" ht="15" customHeight="1" x14ac:dyDescent="0.2">
      <c r="D797" s="66"/>
      <c r="E797" s="4"/>
      <c r="G797" s="327"/>
      <c r="H797" s="325"/>
    </row>
    <row r="798" spans="4:8" s="65" customFormat="1" ht="15" customHeight="1" x14ac:dyDescent="0.2">
      <c r="D798" s="66"/>
      <c r="E798" s="4"/>
      <c r="G798" s="327"/>
      <c r="H798" s="325"/>
    </row>
    <row r="799" spans="4:8" s="65" customFormat="1" ht="15" customHeight="1" x14ac:dyDescent="0.2">
      <c r="D799" s="66"/>
      <c r="E799" s="4"/>
      <c r="G799" s="312"/>
      <c r="H799" s="325"/>
    </row>
    <row r="800" spans="4:8" s="65" customFormat="1" ht="15" customHeight="1" x14ac:dyDescent="0.2">
      <c r="D800" s="66"/>
      <c r="E800" s="4"/>
      <c r="G800" s="312"/>
      <c r="H800" s="325"/>
    </row>
    <row r="801" spans="4:8" s="65" customFormat="1" ht="15" customHeight="1" x14ac:dyDescent="0.2">
      <c r="D801" s="66"/>
      <c r="E801" s="4"/>
      <c r="G801" s="312"/>
      <c r="H801" s="325"/>
    </row>
    <row r="802" spans="4:8" s="65" customFormat="1" ht="15" customHeight="1" x14ac:dyDescent="0.2">
      <c r="D802" s="66"/>
      <c r="E802" s="4"/>
      <c r="G802" s="312"/>
      <c r="H802" s="325"/>
    </row>
    <row r="803" spans="4:8" s="65" customFormat="1" ht="15" customHeight="1" x14ac:dyDescent="0.2">
      <c r="D803" s="66"/>
      <c r="E803" s="4"/>
      <c r="G803" s="312"/>
      <c r="H803" s="325"/>
    </row>
    <row r="804" spans="4:8" s="65" customFormat="1" ht="15" customHeight="1" x14ac:dyDescent="0.2">
      <c r="D804" s="66"/>
      <c r="E804" s="4"/>
      <c r="G804" s="312"/>
      <c r="H804" s="325"/>
    </row>
    <row r="805" spans="4:8" s="65" customFormat="1" ht="15" customHeight="1" x14ac:dyDescent="0.2">
      <c r="D805" s="66"/>
      <c r="E805" s="4"/>
      <c r="G805" s="312"/>
      <c r="H805" s="325"/>
    </row>
    <row r="806" spans="4:8" s="65" customFormat="1" ht="15" customHeight="1" x14ac:dyDescent="0.2">
      <c r="D806" s="66"/>
      <c r="E806" s="4"/>
      <c r="G806" s="312"/>
      <c r="H806" s="325"/>
    </row>
    <row r="807" spans="4:8" s="65" customFormat="1" ht="15" customHeight="1" x14ac:dyDescent="0.2">
      <c r="D807" s="66"/>
      <c r="E807" s="4"/>
      <c r="G807" s="312"/>
      <c r="H807" s="325"/>
    </row>
    <row r="808" spans="4:8" s="65" customFormat="1" ht="15" customHeight="1" x14ac:dyDescent="0.2">
      <c r="D808" s="66"/>
      <c r="E808" s="4"/>
      <c r="G808" s="312"/>
      <c r="H808" s="325"/>
    </row>
    <row r="809" spans="4:8" s="65" customFormat="1" ht="15" customHeight="1" x14ac:dyDescent="0.2">
      <c r="D809" s="66"/>
      <c r="E809" s="4"/>
      <c r="G809" s="312"/>
      <c r="H809" s="325"/>
    </row>
    <row r="810" spans="4:8" s="65" customFormat="1" ht="15" customHeight="1" x14ac:dyDescent="0.2">
      <c r="D810" s="66"/>
      <c r="E810" s="4"/>
      <c r="G810" s="312"/>
      <c r="H810" s="325"/>
    </row>
    <row r="811" spans="4:8" s="65" customFormat="1" ht="15" customHeight="1" x14ac:dyDescent="0.2">
      <c r="D811" s="66"/>
      <c r="E811" s="4"/>
      <c r="G811" s="312"/>
      <c r="H811" s="325"/>
    </row>
    <row r="812" spans="4:8" s="65" customFormat="1" ht="15" customHeight="1" x14ac:dyDescent="0.2">
      <c r="D812" s="66"/>
      <c r="E812" s="4"/>
      <c r="G812" s="312"/>
      <c r="H812" s="325"/>
    </row>
    <row r="813" spans="4:8" s="65" customFormat="1" ht="15" customHeight="1" x14ac:dyDescent="0.2">
      <c r="D813" s="66"/>
      <c r="E813" s="4"/>
      <c r="G813" s="312"/>
      <c r="H813" s="325"/>
    </row>
    <row r="814" spans="4:8" s="65" customFormat="1" ht="15" customHeight="1" x14ac:dyDescent="0.2">
      <c r="D814" s="66"/>
      <c r="E814" s="4"/>
      <c r="G814" s="312"/>
      <c r="H814" s="325"/>
    </row>
    <row r="815" spans="4:8" s="65" customFormat="1" ht="15" customHeight="1" x14ac:dyDescent="0.2">
      <c r="D815" s="66"/>
      <c r="E815" s="4"/>
      <c r="G815" s="312"/>
      <c r="H815" s="325"/>
    </row>
    <row r="816" spans="4:8" s="65" customFormat="1" ht="15" customHeight="1" x14ac:dyDescent="0.2">
      <c r="D816" s="66"/>
      <c r="E816" s="4"/>
      <c r="G816" s="312"/>
      <c r="H816" s="325"/>
    </row>
    <row r="817" spans="4:8" s="65" customFormat="1" ht="15" customHeight="1" x14ac:dyDescent="0.2">
      <c r="D817" s="66"/>
      <c r="E817" s="4"/>
      <c r="G817" s="312"/>
      <c r="H817" s="325"/>
    </row>
    <row r="818" spans="4:8" s="65" customFormat="1" ht="15" customHeight="1" x14ac:dyDescent="0.2">
      <c r="D818" s="66"/>
      <c r="E818" s="4"/>
      <c r="G818" s="312"/>
      <c r="H818" s="325"/>
    </row>
    <row r="819" spans="4:8" s="65" customFormat="1" ht="15" customHeight="1" x14ac:dyDescent="0.2">
      <c r="D819" s="66"/>
      <c r="E819" s="4"/>
      <c r="G819" s="312"/>
      <c r="H819" s="325"/>
    </row>
    <row r="820" spans="4:8" s="65" customFormat="1" ht="15" customHeight="1" x14ac:dyDescent="0.2">
      <c r="D820" s="66"/>
      <c r="E820" s="4"/>
      <c r="G820" s="312"/>
      <c r="H820" s="325"/>
    </row>
    <row r="821" spans="4:8" s="65" customFormat="1" ht="15" customHeight="1" x14ac:dyDescent="0.2">
      <c r="D821" s="66"/>
      <c r="E821" s="4"/>
      <c r="G821" s="312"/>
      <c r="H821" s="325"/>
    </row>
    <row r="822" spans="4:8" s="65" customFormat="1" ht="15" customHeight="1" x14ac:dyDescent="0.2">
      <c r="D822" s="66"/>
      <c r="E822" s="4"/>
      <c r="G822" s="312"/>
      <c r="H822" s="325"/>
    </row>
    <row r="823" spans="4:8" s="65" customFormat="1" ht="15" customHeight="1" x14ac:dyDescent="0.2">
      <c r="D823" s="66"/>
      <c r="E823" s="4"/>
      <c r="G823" s="312"/>
      <c r="H823" s="325"/>
    </row>
    <row r="824" spans="4:8" s="65" customFormat="1" ht="15" customHeight="1" x14ac:dyDescent="0.2">
      <c r="D824" s="66"/>
      <c r="E824" s="4"/>
      <c r="G824" s="312"/>
      <c r="H824" s="325"/>
    </row>
    <row r="825" spans="4:8" s="65" customFormat="1" ht="15" customHeight="1" x14ac:dyDescent="0.2">
      <c r="D825" s="66"/>
      <c r="E825" s="4"/>
      <c r="G825" s="312"/>
      <c r="H825" s="325"/>
    </row>
    <row r="826" spans="4:8" s="65" customFormat="1" ht="15" customHeight="1" x14ac:dyDescent="0.2">
      <c r="D826" s="66"/>
      <c r="E826" s="4"/>
      <c r="G826" s="312"/>
      <c r="H826" s="325"/>
    </row>
    <row r="827" spans="4:8" s="65" customFormat="1" ht="15" customHeight="1" x14ac:dyDescent="0.2">
      <c r="D827" s="66"/>
      <c r="E827" s="4"/>
      <c r="G827" s="312"/>
      <c r="H827" s="325"/>
    </row>
    <row r="828" spans="4:8" s="65" customFormat="1" ht="15" customHeight="1" x14ac:dyDescent="0.2">
      <c r="D828" s="66"/>
      <c r="E828" s="4"/>
      <c r="G828" s="312"/>
      <c r="H828" s="325"/>
    </row>
    <row r="829" spans="4:8" s="65" customFormat="1" ht="15" customHeight="1" x14ac:dyDescent="0.2">
      <c r="D829" s="66"/>
      <c r="E829" s="4"/>
      <c r="G829" s="312"/>
      <c r="H829" s="325"/>
    </row>
    <row r="830" spans="4:8" s="65" customFormat="1" ht="15" customHeight="1" x14ac:dyDescent="0.2">
      <c r="D830" s="66"/>
      <c r="E830" s="4"/>
      <c r="G830" s="312"/>
      <c r="H830" s="325"/>
    </row>
    <row r="831" spans="4:8" s="65" customFormat="1" ht="15" customHeight="1" x14ac:dyDescent="0.2">
      <c r="D831" s="66"/>
      <c r="E831" s="4"/>
      <c r="G831" s="312"/>
      <c r="H831" s="325"/>
    </row>
    <row r="832" spans="4:8" s="65" customFormat="1" ht="15" customHeight="1" x14ac:dyDescent="0.2">
      <c r="D832" s="66"/>
      <c r="E832" s="4"/>
      <c r="G832" s="312"/>
      <c r="H832" s="325"/>
    </row>
    <row r="833" spans="4:8" s="65" customFormat="1" ht="15" customHeight="1" x14ac:dyDescent="0.2">
      <c r="D833" s="66"/>
      <c r="E833" s="4"/>
      <c r="G833" s="312"/>
      <c r="H833" s="325"/>
    </row>
    <row r="834" spans="4:8" s="65" customFormat="1" ht="15" customHeight="1" x14ac:dyDescent="0.2">
      <c r="D834" s="66"/>
      <c r="E834" s="4"/>
      <c r="G834" s="312"/>
      <c r="H834" s="325"/>
    </row>
    <row r="835" spans="4:8" s="65" customFormat="1" ht="15" customHeight="1" x14ac:dyDescent="0.2">
      <c r="D835" s="66"/>
      <c r="E835" s="4"/>
      <c r="G835" s="312"/>
      <c r="H835" s="325"/>
    </row>
    <row r="836" spans="4:8" s="65" customFormat="1" ht="15" customHeight="1" x14ac:dyDescent="0.2">
      <c r="D836" s="66"/>
      <c r="E836" s="4"/>
      <c r="G836" s="312"/>
      <c r="H836" s="325"/>
    </row>
    <row r="837" spans="4:8" s="65" customFormat="1" ht="15" customHeight="1" x14ac:dyDescent="0.2">
      <c r="D837" s="66"/>
      <c r="E837" s="4"/>
      <c r="G837" s="312"/>
      <c r="H837" s="325"/>
    </row>
    <row r="838" spans="4:8" s="65" customFormat="1" ht="15" customHeight="1" x14ac:dyDescent="0.2">
      <c r="D838" s="66"/>
      <c r="E838" s="4"/>
      <c r="G838" s="312"/>
      <c r="H838" s="325"/>
    </row>
    <row r="839" spans="4:8" s="65" customFormat="1" ht="15" customHeight="1" x14ac:dyDescent="0.2">
      <c r="D839" s="66"/>
      <c r="E839" s="4"/>
      <c r="G839" s="312"/>
      <c r="H839" s="325"/>
    </row>
    <row r="840" spans="4:8" s="65" customFormat="1" ht="15" customHeight="1" x14ac:dyDescent="0.2">
      <c r="D840" s="66"/>
      <c r="E840" s="4"/>
      <c r="G840" s="312"/>
      <c r="H840" s="325"/>
    </row>
    <row r="841" spans="4:8" s="65" customFormat="1" ht="15" customHeight="1" x14ac:dyDescent="0.2">
      <c r="D841" s="66"/>
      <c r="E841" s="4"/>
      <c r="G841" s="312"/>
      <c r="H841" s="325"/>
    </row>
    <row r="842" spans="4:8" s="65" customFormat="1" ht="15" customHeight="1" x14ac:dyDescent="0.2">
      <c r="D842" s="66"/>
      <c r="E842" s="4"/>
      <c r="G842" s="312"/>
      <c r="H842" s="325"/>
    </row>
    <row r="843" spans="4:8" s="65" customFormat="1" ht="15" customHeight="1" x14ac:dyDescent="0.2">
      <c r="D843" s="66"/>
      <c r="E843" s="4"/>
      <c r="G843" s="312"/>
      <c r="H843" s="325"/>
    </row>
    <row r="844" spans="4:8" s="65" customFormat="1" ht="15" customHeight="1" x14ac:dyDescent="0.2">
      <c r="D844" s="66"/>
      <c r="E844" s="4"/>
      <c r="G844" s="312"/>
      <c r="H844" s="325"/>
    </row>
    <row r="845" spans="4:8" s="65" customFormat="1" ht="15" customHeight="1" x14ac:dyDescent="0.2">
      <c r="D845" s="66"/>
      <c r="E845" s="4"/>
      <c r="G845" s="312"/>
      <c r="H845" s="325"/>
    </row>
    <row r="846" spans="4:8" s="65" customFormat="1" ht="15" customHeight="1" x14ac:dyDescent="0.2">
      <c r="D846" s="66"/>
      <c r="E846" s="4"/>
      <c r="G846" s="312"/>
      <c r="H846" s="325"/>
    </row>
    <row r="847" spans="4:8" s="65" customFormat="1" ht="15" customHeight="1" x14ac:dyDescent="0.2">
      <c r="D847" s="66"/>
      <c r="E847" s="4"/>
      <c r="G847" s="312"/>
      <c r="H847" s="325"/>
    </row>
    <row r="848" spans="4:8" s="65" customFormat="1" ht="15" customHeight="1" x14ac:dyDescent="0.2">
      <c r="D848" s="66"/>
      <c r="E848" s="4"/>
      <c r="G848" s="312"/>
      <c r="H848" s="325"/>
    </row>
    <row r="849" spans="4:8" s="65" customFormat="1" ht="15" customHeight="1" x14ac:dyDescent="0.2">
      <c r="D849" s="66"/>
      <c r="E849" s="4"/>
      <c r="G849" s="312"/>
      <c r="H849" s="325"/>
    </row>
    <row r="850" spans="4:8" s="65" customFormat="1" ht="15" customHeight="1" x14ac:dyDescent="0.2">
      <c r="D850" s="66"/>
      <c r="E850" s="4"/>
      <c r="G850" s="312"/>
      <c r="H850" s="325"/>
    </row>
    <row r="851" spans="4:8" s="65" customFormat="1" ht="15" customHeight="1" x14ac:dyDescent="0.2">
      <c r="D851" s="66"/>
      <c r="E851" s="4"/>
      <c r="G851" s="312"/>
      <c r="H851" s="325"/>
    </row>
    <row r="852" spans="4:8" s="65" customFormat="1" ht="15" customHeight="1" x14ac:dyDescent="0.2">
      <c r="D852" s="66"/>
      <c r="E852" s="4"/>
      <c r="G852" s="312"/>
      <c r="H852" s="325"/>
    </row>
    <row r="853" spans="4:8" s="65" customFormat="1" ht="15" customHeight="1" x14ac:dyDescent="0.2">
      <c r="D853" s="66"/>
      <c r="E853" s="4"/>
      <c r="G853" s="312"/>
      <c r="H853" s="325"/>
    </row>
    <row r="854" spans="4:8" s="65" customFormat="1" ht="15" customHeight="1" x14ac:dyDescent="0.2">
      <c r="D854" s="66"/>
      <c r="E854" s="4"/>
      <c r="G854" s="312"/>
      <c r="H854" s="325"/>
    </row>
    <row r="855" spans="4:8" s="65" customFormat="1" ht="15" customHeight="1" x14ac:dyDescent="0.2">
      <c r="D855" s="66"/>
      <c r="E855" s="4"/>
      <c r="G855" s="312"/>
      <c r="H855" s="325"/>
    </row>
    <row r="856" spans="4:8" s="65" customFormat="1" ht="15" customHeight="1" x14ac:dyDescent="0.2">
      <c r="D856" s="66"/>
      <c r="E856" s="4"/>
      <c r="G856" s="312"/>
      <c r="H856" s="325"/>
    </row>
    <row r="857" spans="4:8" s="65" customFormat="1" ht="15" customHeight="1" x14ac:dyDescent="0.2">
      <c r="D857" s="66"/>
      <c r="E857" s="4"/>
      <c r="G857" s="312"/>
      <c r="H857" s="325"/>
    </row>
    <row r="858" spans="4:8" s="65" customFormat="1" ht="15" customHeight="1" x14ac:dyDescent="0.2">
      <c r="D858" s="66"/>
      <c r="E858" s="4"/>
      <c r="G858" s="312"/>
      <c r="H858" s="325"/>
    </row>
    <row r="859" spans="4:8" s="65" customFormat="1" ht="15" customHeight="1" x14ac:dyDescent="0.2">
      <c r="D859" s="66"/>
      <c r="E859" s="4"/>
      <c r="G859" s="312"/>
      <c r="H859" s="325"/>
    </row>
    <row r="860" spans="4:8" s="65" customFormat="1" ht="15" customHeight="1" x14ac:dyDescent="0.2">
      <c r="D860" s="66"/>
      <c r="E860" s="4"/>
      <c r="G860" s="312"/>
      <c r="H860" s="325"/>
    </row>
    <row r="861" spans="4:8" s="65" customFormat="1" ht="15" customHeight="1" x14ac:dyDescent="0.2">
      <c r="D861" s="66"/>
      <c r="E861" s="4"/>
      <c r="G861" s="312"/>
      <c r="H861" s="325"/>
    </row>
    <row r="862" spans="4:8" s="65" customFormat="1" ht="15" customHeight="1" x14ac:dyDescent="0.2">
      <c r="D862" s="66"/>
      <c r="E862" s="4"/>
      <c r="G862" s="312"/>
      <c r="H862" s="325"/>
    </row>
    <row r="863" spans="4:8" s="65" customFormat="1" ht="15" customHeight="1" x14ac:dyDescent="0.2">
      <c r="D863" s="66"/>
      <c r="E863" s="4"/>
      <c r="G863" s="312"/>
      <c r="H863" s="325"/>
    </row>
    <row r="864" spans="4:8" s="65" customFormat="1" ht="15" customHeight="1" x14ac:dyDescent="0.2">
      <c r="D864" s="66"/>
      <c r="E864" s="4"/>
      <c r="G864" s="312"/>
      <c r="H864" s="325"/>
    </row>
    <row r="865" spans="4:8" s="65" customFormat="1" ht="15" customHeight="1" x14ac:dyDescent="0.2">
      <c r="D865" s="66"/>
      <c r="E865" s="4"/>
      <c r="G865" s="312"/>
      <c r="H865" s="325"/>
    </row>
    <row r="866" spans="4:8" s="65" customFormat="1" ht="15" customHeight="1" x14ac:dyDescent="0.2">
      <c r="D866" s="66"/>
      <c r="E866" s="4"/>
      <c r="G866" s="312"/>
      <c r="H866" s="325"/>
    </row>
    <row r="867" spans="4:8" s="65" customFormat="1" ht="15" customHeight="1" x14ac:dyDescent="0.2">
      <c r="D867" s="66"/>
      <c r="E867" s="4"/>
      <c r="G867" s="312"/>
      <c r="H867" s="325"/>
    </row>
    <row r="868" spans="4:8" s="65" customFormat="1" ht="15" customHeight="1" x14ac:dyDescent="0.2">
      <c r="D868" s="66"/>
      <c r="E868" s="4"/>
      <c r="G868" s="312"/>
      <c r="H868" s="325"/>
    </row>
    <row r="869" spans="4:8" s="65" customFormat="1" ht="15" customHeight="1" x14ac:dyDescent="0.2">
      <c r="D869" s="66"/>
      <c r="E869" s="4"/>
      <c r="G869" s="312"/>
      <c r="H869" s="325"/>
    </row>
    <row r="870" spans="4:8" s="65" customFormat="1" ht="15" customHeight="1" x14ac:dyDescent="0.2">
      <c r="D870" s="66"/>
      <c r="E870" s="4"/>
      <c r="G870" s="312"/>
      <c r="H870" s="325"/>
    </row>
    <row r="871" spans="4:8" s="65" customFormat="1" ht="15" customHeight="1" x14ac:dyDescent="0.2">
      <c r="D871" s="66"/>
      <c r="E871" s="4"/>
      <c r="G871" s="312"/>
      <c r="H871" s="325"/>
    </row>
    <row r="872" spans="4:8" s="65" customFormat="1" ht="15" customHeight="1" x14ac:dyDescent="0.2">
      <c r="D872" s="66"/>
      <c r="E872" s="4"/>
      <c r="G872" s="312"/>
      <c r="H872" s="325"/>
    </row>
    <row r="873" spans="4:8" s="65" customFormat="1" ht="15" customHeight="1" x14ac:dyDescent="0.2">
      <c r="D873" s="66"/>
      <c r="E873" s="4"/>
      <c r="G873" s="312"/>
      <c r="H873" s="325"/>
    </row>
    <row r="874" spans="4:8" s="65" customFormat="1" ht="15" customHeight="1" x14ac:dyDescent="0.2">
      <c r="D874" s="66"/>
      <c r="E874" s="4"/>
      <c r="G874" s="312"/>
      <c r="H874" s="325"/>
    </row>
    <row r="875" spans="4:8" s="65" customFormat="1" ht="15" customHeight="1" x14ac:dyDescent="0.2">
      <c r="D875" s="66"/>
      <c r="E875" s="4"/>
      <c r="G875" s="312"/>
      <c r="H875" s="325"/>
    </row>
    <row r="876" spans="4:8" s="65" customFormat="1" ht="15" customHeight="1" x14ac:dyDescent="0.2">
      <c r="D876" s="66"/>
      <c r="E876" s="4"/>
      <c r="G876" s="312"/>
      <c r="H876" s="325"/>
    </row>
    <row r="877" spans="4:8" s="65" customFormat="1" ht="15" customHeight="1" x14ac:dyDescent="0.2">
      <c r="D877" s="66"/>
      <c r="E877" s="4"/>
      <c r="G877" s="312"/>
      <c r="H877" s="325"/>
    </row>
    <row r="878" spans="4:8" s="65" customFormat="1" ht="15" customHeight="1" x14ac:dyDescent="0.2">
      <c r="D878" s="66"/>
      <c r="E878" s="4"/>
      <c r="G878" s="312"/>
      <c r="H878" s="325"/>
    </row>
    <row r="879" spans="4:8" s="65" customFormat="1" ht="15" customHeight="1" x14ac:dyDescent="0.2">
      <c r="D879" s="66"/>
      <c r="E879" s="4"/>
      <c r="G879" s="312"/>
      <c r="H879" s="325"/>
    </row>
    <row r="880" spans="4:8" s="65" customFormat="1" ht="15" customHeight="1" x14ac:dyDescent="0.2">
      <c r="D880" s="66"/>
      <c r="E880" s="4"/>
      <c r="G880" s="312"/>
      <c r="H880" s="325"/>
    </row>
    <row r="881" spans="4:8" s="65" customFormat="1" ht="15" customHeight="1" x14ac:dyDescent="0.2">
      <c r="D881" s="66"/>
      <c r="E881" s="4"/>
      <c r="G881" s="312"/>
      <c r="H881" s="325"/>
    </row>
    <row r="882" spans="4:8" s="65" customFormat="1" ht="15" customHeight="1" x14ac:dyDescent="0.2">
      <c r="D882" s="66"/>
      <c r="E882" s="4"/>
      <c r="G882" s="312"/>
      <c r="H882" s="325"/>
    </row>
    <row r="883" spans="4:8" s="65" customFormat="1" ht="15" customHeight="1" x14ac:dyDescent="0.2">
      <c r="D883" s="66"/>
      <c r="E883" s="4"/>
      <c r="G883" s="312"/>
      <c r="H883" s="325"/>
    </row>
    <row r="884" spans="4:8" s="65" customFormat="1" ht="15" customHeight="1" x14ac:dyDescent="0.2">
      <c r="D884" s="66"/>
      <c r="E884" s="4"/>
      <c r="G884" s="312"/>
      <c r="H884" s="325"/>
    </row>
    <row r="885" spans="4:8" s="65" customFormat="1" ht="15" customHeight="1" x14ac:dyDescent="0.2">
      <c r="D885" s="66"/>
      <c r="E885" s="4"/>
      <c r="G885" s="312"/>
      <c r="H885" s="325"/>
    </row>
    <row r="886" spans="4:8" s="65" customFormat="1" ht="15" customHeight="1" x14ac:dyDescent="0.2">
      <c r="D886" s="66"/>
      <c r="E886" s="4"/>
      <c r="G886" s="312"/>
      <c r="H886" s="325"/>
    </row>
    <row r="887" spans="4:8" s="65" customFormat="1" ht="15" customHeight="1" x14ac:dyDescent="0.2">
      <c r="D887" s="66"/>
      <c r="E887" s="4"/>
      <c r="G887" s="312"/>
      <c r="H887" s="325"/>
    </row>
    <row r="888" spans="4:8" s="65" customFormat="1" ht="15" customHeight="1" x14ac:dyDescent="0.2">
      <c r="D888" s="66"/>
      <c r="E888" s="4"/>
      <c r="G888" s="312"/>
      <c r="H888" s="325"/>
    </row>
    <row r="889" spans="4:8" s="65" customFormat="1" ht="15" customHeight="1" x14ac:dyDescent="0.2">
      <c r="D889" s="66"/>
      <c r="E889" s="4"/>
      <c r="G889" s="312"/>
      <c r="H889" s="325"/>
    </row>
    <row r="890" spans="4:8" s="65" customFormat="1" ht="15" customHeight="1" x14ac:dyDescent="0.2">
      <c r="D890" s="66"/>
      <c r="E890" s="4"/>
      <c r="G890" s="312"/>
      <c r="H890" s="325"/>
    </row>
    <row r="891" spans="4:8" s="65" customFormat="1" ht="15" customHeight="1" x14ac:dyDescent="0.2">
      <c r="D891" s="66"/>
      <c r="E891" s="4"/>
      <c r="G891" s="312"/>
      <c r="H891" s="325"/>
    </row>
    <row r="892" spans="4:8" s="65" customFormat="1" ht="15" customHeight="1" x14ac:dyDescent="0.2">
      <c r="D892" s="66"/>
      <c r="E892" s="4"/>
      <c r="G892" s="312"/>
      <c r="H892" s="325"/>
    </row>
    <row r="893" spans="4:8" s="65" customFormat="1" ht="15" customHeight="1" x14ac:dyDescent="0.2">
      <c r="D893" s="66"/>
      <c r="E893" s="4"/>
      <c r="G893" s="312"/>
      <c r="H893" s="325"/>
    </row>
    <row r="894" spans="4:8" s="65" customFormat="1" ht="15" customHeight="1" x14ac:dyDescent="0.2">
      <c r="D894" s="66"/>
      <c r="E894" s="4"/>
      <c r="G894" s="312"/>
      <c r="H894" s="325"/>
    </row>
    <row r="895" spans="4:8" s="65" customFormat="1" ht="15" customHeight="1" x14ac:dyDescent="0.2">
      <c r="D895" s="66"/>
      <c r="E895" s="4"/>
      <c r="G895" s="312"/>
      <c r="H895" s="325"/>
    </row>
  </sheetData>
  <sheetProtection algorithmName="SHA-512" hashValue="sdoVfyj9RgVnk4G6L9Uqy/1gwNyuNMoy1OZDNXLFhkyfh3zhe5PwCfVzE9+6xidxHGecKw2FppWUmevaoLXlDw==" saltValue="+xJaUXOoZ2kgh1hK8+guQQ==" spinCount="100000" sheet="1" formatCells="0" formatColumns="0" formatRows="0" sort="0" autoFilter="0"/>
  <mergeCells count="32">
    <mergeCell ref="A17:C17"/>
    <mergeCell ref="A20:C20"/>
    <mergeCell ref="A251:B251"/>
    <mergeCell ref="A22:I22"/>
    <mergeCell ref="A18:C18"/>
    <mergeCell ref="A19:C19"/>
    <mergeCell ref="C245:D245"/>
    <mergeCell ref="C246:D246"/>
    <mergeCell ref="C247:D247"/>
    <mergeCell ref="A217:B217"/>
    <mergeCell ref="C242:D242"/>
    <mergeCell ref="C243:D243"/>
    <mergeCell ref="C244:D244"/>
    <mergeCell ref="A12:C12"/>
    <mergeCell ref="A13:C13"/>
    <mergeCell ref="A14:C14"/>
    <mergeCell ref="A15:C15"/>
    <mergeCell ref="A16:C16"/>
    <mergeCell ref="H2:I2"/>
    <mergeCell ref="H3:I3"/>
    <mergeCell ref="H4:I4"/>
    <mergeCell ref="B2:C2"/>
    <mergeCell ref="A11:C11"/>
    <mergeCell ref="D10:E10"/>
    <mergeCell ref="F10:G10"/>
    <mergeCell ref="A6:E8"/>
    <mergeCell ref="C254:D254"/>
    <mergeCell ref="A233:B233"/>
    <mergeCell ref="C250:E250"/>
    <mergeCell ref="C251:E251"/>
    <mergeCell ref="C252:E252"/>
    <mergeCell ref="C253:E253"/>
  </mergeCells>
  <phoneticPr fontId="2" type="noConversion"/>
  <dataValidations count="14">
    <dataValidation type="list" allowBlank="1" showInputMessage="1" showErrorMessage="1" sqref="C250:E250" xr:uid="{69EBD48F-B762-44FF-922C-BB61A08C590C}">
      <formula1>$B$256:$B$259</formula1>
    </dataValidation>
    <dataValidation type="list" allowBlank="1" showInputMessage="1" showErrorMessage="1" sqref="C251:E251" xr:uid="{E9F4CA66-790C-4EE4-93B3-03F61B58D748}">
      <formula1>$B$261:$B$267</formula1>
    </dataValidation>
    <dataValidation type="list" allowBlank="1" showInputMessage="1" showErrorMessage="1" sqref="C253:E253" xr:uid="{FE5EBEF7-A886-4512-81FB-B40D234AB24F}">
      <formula1>$B$281:$B$295</formula1>
    </dataValidation>
    <dataValidation type="list" allowBlank="1" showInputMessage="1" showErrorMessage="1" sqref="D219" xr:uid="{B10C36DB-F288-42FC-8D9E-738AE2B621DA}">
      <formula1>$E$257:$E$260</formula1>
    </dataValidation>
    <dataValidation type="list" allowBlank="1" showInputMessage="1" showErrorMessage="1" sqref="D220" xr:uid="{4730ED86-750B-4EC3-9306-93C6392B1B73}">
      <formula1>$F$257:$F$260</formula1>
    </dataValidation>
    <dataValidation type="list" allowBlank="1" showInputMessage="1" showErrorMessage="1" sqref="D221" xr:uid="{101AEE32-08AA-40D1-9BA2-6D2B99CE5150}">
      <formula1>$G$257:$G$260</formula1>
    </dataValidation>
    <dataValidation type="list" allowBlank="1" showInputMessage="1" showErrorMessage="1" sqref="D222" xr:uid="{0A924415-BC96-4491-8A8A-800EDFBB9B79}">
      <formula1>$H$257:$H$260</formula1>
    </dataValidation>
    <dataValidation type="list" allowBlank="1" showInputMessage="1" showErrorMessage="1" sqref="D223" xr:uid="{CD03CAC5-618A-4538-8D06-D92C36168E76}">
      <formula1>$I$257:$I$260</formula1>
    </dataValidation>
    <dataValidation type="list" allowBlank="1" showInputMessage="1" showErrorMessage="1" sqref="D224" xr:uid="{F45CC127-28DB-48DB-BF9F-11FB19F2CFF4}">
      <formula1>$J$257:$J$260</formula1>
    </dataValidation>
    <dataValidation type="list" allowBlank="1" showInputMessage="1" showErrorMessage="1" sqref="D229" xr:uid="{ADEBA3EE-7C30-49DF-8ECB-C738AAF39C2C}">
      <formula1>$K$257:$K$260</formula1>
    </dataValidation>
    <dataValidation type="list" allowBlank="1" showInputMessage="1" showErrorMessage="1" sqref="C200:C204" xr:uid="{EF799521-EEF6-42C3-8645-7543CDC39514}">
      <formula1>$F$262:$F$272</formula1>
    </dataValidation>
    <dataValidation type="list" allowBlank="1" showInputMessage="1" showErrorMessage="1" sqref="I6" xr:uid="{68881DE3-7300-4131-BA96-A31924BE5A7A}">
      <formula1>$B$310:$B$313</formula1>
    </dataValidation>
    <dataValidation type="list" allowBlank="1" showInputMessage="1" showErrorMessage="1" sqref="C236:C237 C243:D246" xr:uid="{452612F5-D103-4F8D-9B7E-5559390FC3F1}">
      <formula1>$D$311:$D$313</formula1>
    </dataValidation>
    <dataValidation type="list" allowBlank="1" showInputMessage="1" showErrorMessage="1" sqref="C235" xr:uid="{573CE3E4-F34D-4922-80C9-4B62C511C715}">
      <formula1>$D$308:$D$310</formula1>
    </dataValidation>
  </dataValidations>
  <printOptions horizontalCentered="1"/>
  <pageMargins left="0.25" right="0.25" top="0.75" bottom="0.75" header="0.3" footer="0.3"/>
  <pageSetup paperSize="8" scale="58"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231" max="8" man="1"/>
  </rowBreaks>
  <customProperties>
    <customPr name="_pios_id" r:id="rId2"/>
    <customPr name="EpmWorksheetKeyString_GUID" r:id="rId3"/>
  </customProperties>
  <ignoredErrors>
    <ignoredError sqref="E219:E224 E229 E192:E193 E172:E188 E145:E161 E52:E56 H132:H133 H48:H81 H29:H44 E82 E29:E41 E59:E62 H83:H86 H89:H93 E87:E97 E117:E120 E110:E114 H205:H207 H215 H209:H213 E163:E166 E140 E122:E136 E64:E78 H173:H185 H190:H196 H138:H171 H135:H136 H98:H99 H108:H126" unlockedFormula="1"/>
    <ignoredError sqref="E115:E116 E57:E58" formula="1" unlockedFormula="1"/>
    <ignoredError sqref="H46" formula="1"/>
    <ignoredError sqref="I227" evalError="1"/>
  </ignoredError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21A5F-F549-4D1F-97EF-7CC9FED0F0DA}">
  <sheetPr>
    <tabColor rgb="FFFFFF99"/>
  </sheetPr>
  <dimension ref="A1:JG955"/>
  <sheetViews>
    <sheetView zoomScale="90" zoomScaleNormal="90" workbookViewId="0">
      <selection activeCell="B2" sqref="B2"/>
    </sheetView>
  </sheetViews>
  <sheetFormatPr baseColWidth="10" defaultColWidth="11.42578125" defaultRowHeight="15" customHeight="1" outlineLevelRow="1" x14ac:dyDescent="0.2"/>
  <cols>
    <col min="1" max="1" width="21.85546875" style="13" bestFit="1" customWidth="1"/>
    <col min="2" max="2" width="60.85546875" style="13" bestFit="1" customWidth="1"/>
    <col min="3" max="3" width="13.85546875" style="13" bestFit="1" customWidth="1"/>
    <col min="4" max="4" width="21.42578125" style="13" bestFit="1" customWidth="1"/>
    <col min="5" max="5" width="24.5703125" style="13" customWidth="1"/>
    <col min="6" max="6" width="21.5703125" style="89" bestFit="1" customWidth="1"/>
    <col min="7" max="7" width="21.5703125" style="13" bestFit="1" customWidth="1"/>
    <col min="8" max="8" width="21.5703125" style="348" bestFit="1" customWidth="1"/>
    <col min="9" max="9" width="14.42578125" style="13" bestFit="1" customWidth="1"/>
    <col min="10" max="10" width="43.42578125" style="13" customWidth="1"/>
    <col min="11" max="263" width="11.42578125" style="4"/>
    <col min="264" max="16384" width="11.42578125" style="13"/>
  </cols>
  <sheetData>
    <row r="1" spans="1:12" s="4" customFormat="1" ht="15" customHeight="1" x14ac:dyDescent="0.2">
      <c r="F1" s="5"/>
      <c r="G1" s="382"/>
      <c r="H1" s="241"/>
      <c r="I1" s="382"/>
    </row>
    <row r="2" spans="1:12" s="4" customFormat="1" ht="15" customHeight="1" x14ac:dyDescent="0.2">
      <c r="A2" s="7" t="s">
        <v>528</v>
      </c>
      <c r="B2" s="8"/>
      <c r="F2" s="5"/>
      <c r="G2" s="382"/>
      <c r="H2" s="241"/>
      <c r="I2" s="607" t="s">
        <v>12</v>
      </c>
      <c r="J2" s="616"/>
      <c r="K2" s="382"/>
      <c r="L2" s="382"/>
    </row>
    <row r="3" spans="1:12" s="4" customFormat="1" ht="15" customHeight="1" x14ac:dyDescent="0.2">
      <c r="B3" s="4" t="s">
        <v>882</v>
      </c>
      <c r="F3" s="5"/>
      <c r="G3" s="382"/>
      <c r="H3" s="241"/>
      <c r="I3" s="607" t="s">
        <v>13</v>
      </c>
      <c r="J3" s="616"/>
      <c r="K3" s="382"/>
      <c r="L3" s="382"/>
    </row>
    <row r="4" spans="1:12" s="4" customFormat="1" ht="15" customHeight="1" x14ac:dyDescent="0.2">
      <c r="B4" s="4" t="s">
        <v>1216</v>
      </c>
      <c r="F4" s="5"/>
      <c r="G4" s="382"/>
      <c r="H4" s="241"/>
      <c r="I4" s="705" t="s">
        <v>483</v>
      </c>
      <c r="J4" s="616"/>
      <c r="K4" s="382"/>
      <c r="L4" s="382"/>
    </row>
    <row r="5" spans="1:12" s="4" customFormat="1" ht="15" customHeight="1" x14ac:dyDescent="0.2">
      <c r="F5" s="5"/>
      <c r="G5" s="382"/>
      <c r="H5" s="241"/>
      <c r="K5" s="382"/>
      <c r="L5" s="382"/>
    </row>
    <row r="6" spans="1:12" s="4" customFormat="1" ht="15" customHeight="1" x14ac:dyDescent="0.2">
      <c r="A6" s="688" t="s">
        <v>967</v>
      </c>
      <c r="B6" s="736"/>
      <c r="C6" s="736"/>
      <c r="D6" s="736"/>
      <c r="F6" s="98" t="s">
        <v>1144</v>
      </c>
      <c r="G6" s="382"/>
      <c r="H6" s="241"/>
      <c r="I6" s="283" t="s">
        <v>550</v>
      </c>
      <c r="J6" s="472" t="s">
        <v>485</v>
      </c>
      <c r="K6" s="382"/>
      <c r="L6" s="382"/>
    </row>
    <row r="7" spans="1:12" s="4" customFormat="1" ht="15" customHeight="1" x14ac:dyDescent="0.2">
      <c r="A7" s="737"/>
      <c r="B7" s="635"/>
      <c r="C7" s="635"/>
      <c r="D7" s="635"/>
      <c r="F7" s="636" t="s">
        <v>1145</v>
      </c>
      <c r="G7" s="637"/>
      <c r="H7" s="241"/>
      <c r="I7" s="284" t="s">
        <v>74</v>
      </c>
      <c r="J7" s="8"/>
      <c r="K7" s="382"/>
      <c r="L7" s="382"/>
    </row>
    <row r="8" spans="1:12" s="4" customFormat="1" ht="15" customHeight="1" x14ac:dyDescent="0.2">
      <c r="A8" s="738"/>
      <c r="B8" s="739"/>
      <c r="C8" s="739"/>
      <c r="D8" s="739"/>
      <c r="F8" s="638" t="s">
        <v>1146</v>
      </c>
      <c r="G8" s="637"/>
      <c r="H8" s="241"/>
      <c r="I8" s="284" t="s">
        <v>521</v>
      </c>
      <c r="J8" s="8"/>
      <c r="K8" s="382"/>
      <c r="L8" s="382"/>
    </row>
    <row r="9" spans="1:12" ht="15" customHeight="1" x14ac:dyDescent="0.2">
      <c r="A9" s="4"/>
      <c r="B9" s="4"/>
      <c r="C9" s="4"/>
      <c r="D9" s="4"/>
      <c r="E9" s="4"/>
      <c r="F9" s="5"/>
      <c r="G9" s="4"/>
      <c r="H9" s="115"/>
      <c r="I9" s="4"/>
      <c r="J9" s="4"/>
    </row>
    <row r="10" spans="1:12" ht="40.35" customHeight="1" x14ac:dyDescent="0.2">
      <c r="A10" s="630" t="s">
        <v>819</v>
      </c>
      <c r="B10" s="683"/>
      <c r="C10" s="683"/>
      <c r="D10" s="683"/>
      <c r="E10" s="683"/>
      <c r="F10" s="683"/>
      <c r="G10" s="683"/>
      <c r="H10" s="683"/>
      <c r="I10" s="683"/>
      <c r="J10" s="684"/>
    </row>
    <row r="11" spans="1:12" ht="15" customHeight="1" x14ac:dyDescent="0.2">
      <c r="A11" s="4"/>
      <c r="B11" s="4"/>
      <c r="C11" s="4"/>
      <c r="D11" s="4"/>
      <c r="E11" s="4"/>
      <c r="F11" s="5"/>
      <c r="G11" s="4"/>
      <c r="H11" s="115"/>
      <c r="I11" s="4"/>
      <c r="J11" s="4"/>
    </row>
    <row r="12" spans="1:12" s="18" customFormat="1" ht="40.35" customHeight="1" x14ac:dyDescent="0.2">
      <c r="A12" s="16" t="s">
        <v>522</v>
      </c>
      <c r="B12" s="16" t="s">
        <v>11</v>
      </c>
      <c r="C12" s="178" t="s">
        <v>517</v>
      </c>
      <c r="D12" s="16" t="s">
        <v>542</v>
      </c>
      <c r="E12" s="16" t="s">
        <v>776</v>
      </c>
      <c r="F12" s="16" t="s">
        <v>813</v>
      </c>
      <c r="G12" s="16" t="s">
        <v>542</v>
      </c>
      <c r="H12" s="16" t="s">
        <v>814</v>
      </c>
      <c r="I12" s="734" t="s">
        <v>516</v>
      </c>
      <c r="J12" s="735"/>
    </row>
    <row r="13" spans="1:12" s="293" customFormat="1" ht="15" customHeight="1" x14ac:dyDescent="0.2">
      <c r="A13" s="332"/>
      <c r="B13" s="332"/>
      <c r="D13" s="332"/>
      <c r="E13" s="332"/>
      <c r="F13" s="333"/>
      <c r="G13" s="332"/>
      <c r="H13" s="334"/>
    </row>
    <row r="14" spans="1:12" s="293" customFormat="1" ht="15" customHeight="1" x14ac:dyDescent="0.2">
      <c r="A14" s="19" t="s">
        <v>999</v>
      </c>
      <c r="B14" s="335"/>
      <c r="C14" s="336"/>
      <c r="D14" s="335"/>
      <c r="E14" s="335"/>
      <c r="F14" s="337"/>
      <c r="G14" s="335"/>
      <c r="H14" s="338"/>
      <c r="I14" s="336"/>
      <c r="J14" s="336"/>
    </row>
    <row r="15" spans="1:12" s="293" customFormat="1" ht="15" customHeight="1" x14ac:dyDescent="0.2">
      <c r="A15" s="19" t="s">
        <v>146</v>
      </c>
      <c r="B15" s="19" t="s">
        <v>20</v>
      </c>
      <c r="C15" s="4"/>
      <c r="D15" s="4"/>
      <c r="E15" s="4"/>
      <c r="F15" s="339"/>
      <c r="G15" s="4"/>
      <c r="H15" s="115"/>
      <c r="I15" s="61"/>
      <c r="J15" s="61"/>
    </row>
    <row r="16" spans="1:12" s="293" customFormat="1" ht="15" customHeight="1" x14ac:dyDescent="0.2">
      <c r="A16" s="20" t="s">
        <v>434</v>
      </c>
      <c r="B16" s="21" t="s">
        <v>996</v>
      </c>
      <c r="C16" s="20" t="s">
        <v>18</v>
      </c>
      <c r="D16" s="21" t="s">
        <v>980</v>
      </c>
      <c r="E16" s="521"/>
      <c r="F16" s="296">
        <v>1.3</v>
      </c>
      <c r="G16" s="296" t="s">
        <v>524</v>
      </c>
      <c r="H16" s="162">
        <f>F16*E16</f>
        <v>0</v>
      </c>
      <c r="I16" s="604"/>
      <c r="J16" s="733"/>
    </row>
    <row r="17" spans="1:10" s="293" customFormat="1" ht="15" customHeight="1" x14ac:dyDescent="0.2">
      <c r="A17" s="4"/>
      <c r="B17" s="4"/>
      <c r="C17" s="4"/>
      <c r="D17" s="4"/>
      <c r="E17" s="107"/>
      <c r="F17" s="5"/>
      <c r="G17" s="5"/>
      <c r="H17" s="173"/>
      <c r="I17" s="225"/>
      <c r="J17" s="225"/>
    </row>
    <row r="18" spans="1:10" s="293" customFormat="1" ht="15" customHeight="1" x14ac:dyDescent="0.2">
      <c r="A18" s="19" t="s">
        <v>285</v>
      </c>
      <c r="B18" s="19" t="s">
        <v>14</v>
      </c>
      <c r="C18" s="4"/>
      <c r="D18" s="4"/>
      <c r="E18" s="107"/>
      <c r="F18" s="5"/>
      <c r="G18" s="5"/>
      <c r="H18" s="173"/>
      <c r="I18" s="382"/>
      <c r="J18" s="382"/>
    </row>
    <row r="19" spans="1:10" s="293" customFormat="1" ht="15" customHeight="1" x14ac:dyDescent="0.2">
      <c r="A19" s="20" t="s">
        <v>286</v>
      </c>
      <c r="B19" s="21" t="s">
        <v>15</v>
      </c>
      <c r="C19" s="20" t="s">
        <v>25</v>
      </c>
      <c r="D19" s="21" t="s">
        <v>121</v>
      </c>
      <c r="E19" s="521"/>
      <c r="F19" s="296">
        <v>21</v>
      </c>
      <c r="G19" s="296" t="s">
        <v>524</v>
      </c>
      <c r="H19" s="162">
        <f t="shared" ref="H19:H21" si="0">F19*E19</f>
        <v>0</v>
      </c>
      <c r="I19" s="732"/>
      <c r="J19" s="732"/>
    </row>
    <row r="20" spans="1:10" s="293" customFormat="1" ht="15" customHeight="1" x14ac:dyDescent="0.2">
      <c r="A20" s="20" t="s">
        <v>287</v>
      </c>
      <c r="B20" s="21" t="s">
        <v>138</v>
      </c>
      <c r="C20" s="20" t="s">
        <v>71</v>
      </c>
      <c r="D20" s="21" t="s">
        <v>121</v>
      </c>
      <c r="E20" s="521"/>
      <c r="F20" s="296">
        <v>2</v>
      </c>
      <c r="G20" s="296" t="s">
        <v>524</v>
      </c>
      <c r="H20" s="162">
        <f t="shared" si="0"/>
        <v>0</v>
      </c>
      <c r="I20" s="732"/>
      <c r="J20" s="732"/>
    </row>
    <row r="21" spans="1:10" s="293" customFormat="1" ht="15" customHeight="1" x14ac:dyDescent="0.2">
      <c r="A21" s="20" t="s">
        <v>288</v>
      </c>
      <c r="B21" s="21" t="s">
        <v>139</v>
      </c>
      <c r="C21" s="20" t="s">
        <v>71</v>
      </c>
      <c r="D21" s="21" t="s">
        <v>121</v>
      </c>
      <c r="E21" s="521"/>
      <c r="F21" s="296">
        <v>2</v>
      </c>
      <c r="G21" s="296" t="s">
        <v>524</v>
      </c>
      <c r="H21" s="162">
        <f t="shared" si="0"/>
        <v>0</v>
      </c>
      <c r="I21" s="732"/>
      <c r="J21" s="732"/>
    </row>
    <row r="22" spans="1:10" s="293" customFormat="1" ht="15" customHeight="1" x14ac:dyDescent="0.2">
      <c r="A22" s="4"/>
      <c r="B22" s="4"/>
      <c r="C22" s="4"/>
      <c r="D22" s="4"/>
      <c r="E22" s="107"/>
      <c r="F22" s="5"/>
      <c r="G22" s="5"/>
      <c r="H22" s="173"/>
      <c r="I22" s="225"/>
      <c r="J22" s="225"/>
    </row>
    <row r="23" spans="1:10" s="293" customFormat="1" ht="15" customHeight="1" x14ac:dyDescent="0.2">
      <c r="A23" s="19" t="s">
        <v>152</v>
      </c>
      <c r="B23" s="19" t="s">
        <v>23</v>
      </c>
      <c r="C23" s="4"/>
      <c r="D23" s="4"/>
      <c r="E23" s="107"/>
      <c r="F23" s="5"/>
      <c r="G23" s="5"/>
      <c r="H23" s="173"/>
      <c r="I23" s="225"/>
      <c r="J23" s="225"/>
    </row>
    <row r="24" spans="1:10" s="293" customFormat="1" ht="15" customHeight="1" x14ac:dyDescent="0.2">
      <c r="A24" s="19" t="s">
        <v>166</v>
      </c>
      <c r="B24" s="19" t="s">
        <v>59</v>
      </c>
      <c r="C24" s="4"/>
      <c r="D24" s="4"/>
      <c r="E24" s="107"/>
      <c r="F24" s="339"/>
      <c r="G24" s="5"/>
      <c r="H24" s="173"/>
      <c r="I24" s="225"/>
      <c r="J24" s="225"/>
    </row>
    <row r="25" spans="1:10" s="341" customFormat="1" ht="15" customHeight="1" x14ac:dyDescent="0.2">
      <c r="A25" s="27" t="s">
        <v>167</v>
      </c>
      <c r="B25" s="212" t="s">
        <v>939</v>
      </c>
      <c r="C25" s="27" t="s">
        <v>25</v>
      </c>
      <c r="D25" s="212" t="s">
        <v>974</v>
      </c>
      <c r="E25" s="522"/>
      <c r="F25" s="296">
        <v>10.5</v>
      </c>
      <c r="G25" s="296">
        <v>21</v>
      </c>
      <c r="H25" s="528">
        <f>E25*F25</f>
        <v>0</v>
      </c>
      <c r="I25" s="729"/>
      <c r="J25" s="729"/>
    </row>
    <row r="26" spans="1:10" s="341" customFormat="1" ht="15" customHeight="1" x14ac:dyDescent="0.2">
      <c r="A26" s="27" t="s">
        <v>168</v>
      </c>
      <c r="B26" s="212" t="s">
        <v>975</v>
      </c>
      <c r="C26" s="27" t="s">
        <v>25</v>
      </c>
      <c r="D26" s="212" t="s">
        <v>974</v>
      </c>
      <c r="E26" s="522"/>
      <c r="F26" s="296">
        <v>10.5</v>
      </c>
      <c r="G26" s="296" t="s">
        <v>524</v>
      </c>
      <c r="H26" s="528">
        <f>E26*F26</f>
        <v>0</v>
      </c>
      <c r="I26" s="729"/>
      <c r="J26" s="729"/>
    </row>
    <row r="27" spans="1:10" s="341" customFormat="1" ht="15" customHeight="1" x14ac:dyDescent="0.2">
      <c r="A27" s="27" t="s">
        <v>169</v>
      </c>
      <c r="B27" s="212" t="s">
        <v>940</v>
      </c>
      <c r="C27" s="27" t="s">
        <v>25</v>
      </c>
      <c r="D27" s="212" t="s">
        <v>974</v>
      </c>
      <c r="E27" s="522"/>
      <c r="F27" s="296">
        <v>7</v>
      </c>
      <c r="G27" s="296">
        <v>21</v>
      </c>
      <c r="H27" s="528">
        <f>E27*F27</f>
        <v>0</v>
      </c>
      <c r="I27" s="729"/>
      <c r="J27" s="729"/>
    </row>
    <row r="28" spans="1:10" s="293" customFormat="1" ht="15" customHeight="1" x14ac:dyDescent="0.2">
      <c r="A28" s="4"/>
      <c r="B28" s="4"/>
      <c r="C28" s="4"/>
      <c r="D28" s="4"/>
      <c r="E28" s="107"/>
      <c r="F28" s="5"/>
      <c r="G28" s="5"/>
      <c r="H28" s="173"/>
      <c r="I28" s="225"/>
      <c r="J28" s="225"/>
    </row>
    <row r="29" spans="1:10" s="293" customFormat="1" ht="15" customHeight="1" x14ac:dyDescent="0.2">
      <c r="A29" s="19" t="s">
        <v>171</v>
      </c>
      <c r="B29" s="40" t="s">
        <v>856</v>
      </c>
      <c r="C29" s="4"/>
      <c r="D29" s="4"/>
      <c r="E29" s="107"/>
      <c r="F29" s="5"/>
      <c r="G29" s="5"/>
      <c r="H29" s="173"/>
      <c r="I29" s="225"/>
      <c r="J29" s="225"/>
    </row>
    <row r="30" spans="1:10" s="293" customFormat="1" ht="15" customHeight="1" x14ac:dyDescent="0.2">
      <c r="A30" s="20" t="s">
        <v>172</v>
      </c>
      <c r="B30" s="21" t="s">
        <v>135</v>
      </c>
      <c r="C30" s="20" t="s">
        <v>25</v>
      </c>
      <c r="D30" s="21" t="s">
        <v>815</v>
      </c>
      <c r="E30" s="521"/>
      <c r="F30" s="296">
        <v>2</v>
      </c>
      <c r="G30" s="296" t="s">
        <v>524</v>
      </c>
      <c r="H30" s="162">
        <f t="shared" ref="H30:H34" si="1">E30*F30</f>
        <v>0</v>
      </c>
      <c r="I30" s="604"/>
      <c r="J30" s="733"/>
    </row>
    <row r="31" spans="1:10" s="293" customFormat="1" ht="15" customHeight="1" x14ac:dyDescent="0.2">
      <c r="A31" s="181" t="s">
        <v>752</v>
      </c>
      <c r="B31" s="21" t="s">
        <v>596</v>
      </c>
      <c r="C31" s="20" t="s">
        <v>32</v>
      </c>
      <c r="D31" s="21" t="s">
        <v>121</v>
      </c>
      <c r="E31" s="521"/>
      <c r="F31" s="296">
        <v>10.5</v>
      </c>
      <c r="G31" s="296" t="s">
        <v>524</v>
      </c>
      <c r="H31" s="162">
        <f t="shared" si="1"/>
        <v>0</v>
      </c>
      <c r="I31" s="729"/>
      <c r="J31" s="729"/>
    </row>
    <row r="32" spans="1:10" s="293" customFormat="1" ht="15" customHeight="1" x14ac:dyDescent="0.2">
      <c r="A32" s="181" t="s">
        <v>159</v>
      </c>
      <c r="B32" s="21" t="s">
        <v>750</v>
      </c>
      <c r="C32" s="20" t="s">
        <v>32</v>
      </c>
      <c r="D32" s="21" t="s">
        <v>121</v>
      </c>
      <c r="E32" s="521"/>
      <c r="F32" s="296">
        <v>10.5</v>
      </c>
      <c r="G32" s="296" t="s">
        <v>524</v>
      </c>
      <c r="H32" s="162">
        <f t="shared" si="1"/>
        <v>0</v>
      </c>
      <c r="I32" s="729"/>
      <c r="J32" s="729"/>
    </row>
    <row r="33" spans="1:10" s="293" customFormat="1" ht="15" customHeight="1" x14ac:dyDescent="0.2">
      <c r="A33" s="27" t="s">
        <v>751</v>
      </c>
      <c r="B33" s="21" t="s">
        <v>748</v>
      </c>
      <c r="C33" s="20" t="s">
        <v>32</v>
      </c>
      <c r="D33" s="21" t="s">
        <v>121</v>
      </c>
      <c r="E33" s="521"/>
      <c r="F33" s="296">
        <v>10.5</v>
      </c>
      <c r="G33" s="296" t="s">
        <v>524</v>
      </c>
      <c r="H33" s="162">
        <f t="shared" si="1"/>
        <v>0</v>
      </c>
      <c r="I33" s="604"/>
      <c r="J33" s="733"/>
    </row>
    <row r="34" spans="1:10" s="293" customFormat="1" ht="15" customHeight="1" x14ac:dyDescent="0.2">
      <c r="A34" s="27" t="s">
        <v>166</v>
      </c>
      <c r="B34" s="21" t="s">
        <v>42</v>
      </c>
      <c r="C34" s="20" t="s">
        <v>32</v>
      </c>
      <c r="D34" s="21" t="s">
        <v>121</v>
      </c>
      <c r="E34" s="521"/>
      <c r="F34" s="296">
        <v>10.5</v>
      </c>
      <c r="G34" s="296" t="s">
        <v>524</v>
      </c>
      <c r="H34" s="162">
        <f t="shared" si="1"/>
        <v>0</v>
      </c>
      <c r="I34" s="604"/>
      <c r="J34" s="733"/>
    </row>
    <row r="35" spans="1:10" s="341" customFormat="1" ht="15" customHeight="1" x14ac:dyDescent="0.2">
      <c r="A35" s="27" t="s">
        <v>250</v>
      </c>
      <c r="B35" s="41" t="s">
        <v>997</v>
      </c>
      <c r="C35" s="27" t="s">
        <v>64</v>
      </c>
      <c r="D35" s="212" t="s">
        <v>121</v>
      </c>
      <c r="E35" s="522"/>
      <c r="F35" s="340">
        <v>10.5</v>
      </c>
      <c r="G35" s="340" t="s">
        <v>524</v>
      </c>
      <c r="H35" s="528">
        <f t="shared" ref="H35" si="2">E35*F35</f>
        <v>0</v>
      </c>
      <c r="I35" s="604"/>
      <c r="J35" s="733"/>
    </row>
    <row r="36" spans="1:10" s="293" customFormat="1" ht="15" customHeight="1" x14ac:dyDescent="0.2">
      <c r="A36" s="20" t="s">
        <v>376</v>
      </c>
      <c r="B36" s="21" t="s">
        <v>1130</v>
      </c>
      <c r="C36" s="20" t="s">
        <v>71</v>
      </c>
      <c r="D36" s="21" t="s">
        <v>121</v>
      </c>
      <c r="E36" s="521"/>
      <c r="F36" s="296">
        <v>8</v>
      </c>
      <c r="G36" s="296" t="s">
        <v>524</v>
      </c>
      <c r="H36" s="162">
        <f t="shared" ref="H36:H45" si="3">E36*F36</f>
        <v>0</v>
      </c>
      <c r="I36" s="729"/>
      <c r="J36" s="729"/>
    </row>
    <row r="37" spans="1:10" s="293" customFormat="1" ht="15" customHeight="1" x14ac:dyDescent="0.2">
      <c r="A37" s="20" t="s">
        <v>377</v>
      </c>
      <c r="B37" s="21" t="s">
        <v>577</v>
      </c>
      <c r="C37" s="20" t="s">
        <v>71</v>
      </c>
      <c r="D37" s="21" t="s">
        <v>433</v>
      </c>
      <c r="E37" s="521"/>
      <c r="F37" s="296">
        <v>0.8</v>
      </c>
      <c r="G37" s="296" t="s">
        <v>524</v>
      </c>
      <c r="H37" s="162">
        <f t="shared" si="3"/>
        <v>0</v>
      </c>
      <c r="I37" s="604"/>
      <c r="J37" s="733"/>
    </row>
    <row r="38" spans="1:10" s="293" customFormat="1" ht="15" customHeight="1" x14ac:dyDescent="0.2">
      <c r="A38" s="20" t="s">
        <v>741</v>
      </c>
      <c r="B38" s="21" t="s">
        <v>575</v>
      </c>
      <c r="C38" s="20" t="s">
        <v>71</v>
      </c>
      <c r="D38" s="21" t="s">
        <v>1079</v>
      </c>
      <c r="E38" s="521"/>
      <c r="F38" s="296">
        <v>13</v>
      </c>
      <c r="G38" s="296" t="s">
        <v>524</v>
      </c>
      <c r="H38" s="162">
        <f>E38*F38</f>
        <v>0</v>
      </c>
      <c r="I38" s="604"/>
      <c r="J38" s="733"/>
    </row>
    <row r="39" spans="1:10" s="293" customFormat="1" ht="15" customHeight="1" x14ac:dyDescent="0.2">
      <c r="A39" s="20" t="s">
        <v>312</v>
      </c>
      <c r="B39" s="21" t="s">
        <v>998</v>
      </c>
      <c r="C39" s="20" t="s">
        <v>71</v>
      </c>
      <c r="D39" s="21" t="s">
        <v>574</v>
      </c>
      <c r="E39" s="521"/>
      <c r="F39" s="296">
        <v>12</v>
      </c>
      <c r="G39" s="296" t="s">
        <v>524</v>
      </c>
      <c r="H39" s="162">
        <f t="shared" si="3"/>
        <v>0</v>
      </c>
      <c r="I39" s="644"/>
      <c r="J39" s="606"/>
    </row>
    <row r="40" spans="1:10" s="293" customFormat="1" ht="15" customHeight="1" x14ac:dyDescent="0.2">
      <c r="A40" s="20" t="s">
        <v>106</v>
      </c>
      <c r="B40" s="21" t="s">
        <v>5</v>
      </c>
      <c r="C40" s="20" t="s">
        <v>137</v>
      </c>
      <c r="D40" s="21" t="s">
        <v>552</v>
      </c>
      <c r="E40" s="521"/>
      <c r="F40" s="296">
        <v>15</v>
      </c>
      <c r="G40" s="296" t="s">
        <v>524</v>
      </c>
      <c r="H40" s="162">
        <f t="shared" si="3"/>
        <v>0</v>
      </c>
      <c r="I40" s="604"/>
      <c r="J40" s="733"/>
    </row>
    <row r="41" spans="1:10" s="293" customFormat="1" ht="15" customHeight="1" x14ac:dyDescent="0.2">
      <c r="A41" s="20" t="s">
        <v>122</v>
      </c>
      <c r="B41" s="21" t="s">
        <v>17</v>
      </c>
      <c r="C41" s="20" t="s">
        <v>137</v>
      </c>
      <c r="D41" s="21" t="s">
        <v>552</v>
      </c>
      <c r="E41" s="521"/>
      <c r="F41" s="296">
        <v>15</v>
      </c>
      <c r="G41" s="296" t="s">
        <v>524</v>
      </c>
      <c r="H41" s="162">
        <f t="shared" si="3"/>
        <v>0</v>
      </c>
      <c r="I41" s="729"/>
      <c r="J41" s="729"/>
    </row>
    <row r="42" spans="1:10" s="293" customFormat="1" ht="15" customHeight="1" x14ac:dyDescent="0.2">
      <c r="A42" s="20" t="s">
        <v>107</v>
      </c>
      <c r="B42" s="26" t="s">
        <v>901</v>
      </c>
      <c r="C42" s="20" t="s">
        <v>137</v>
      </c>
      <c r="D42" s="21" t="s">
        <v>552</v>
      </c>
      <c r="E42" s="521"/>
      <c r="F42" s="525"/>
      <c r="G42" s="296" t="s">
        <v>524</v>
      </c>
      <c r="H42" s="162">
        <f t="shared" si="3"/>
        <v>0</v>
      </c>
      <c r="I42" s="729"/>
      <c r="J42" s="729"/>
    </row>
    <row r="43" spans="1:10" s="293" customFormat="1" ht="15" customHeight="1" x14ac:dyDescent="0.2">
      <c r="A43" s="20" t="s">
        <v>123</v>
      </c>
      <c r="B43" s="26" t="s">
        <v>902</v>
      </c>
      <c r="C43" s="20" t="s">
        <v>137</v>
      </c>
      <c r="D43" s="21" t="s">
        <v>552</v>
      </c>
      <c r="E43" s="521"/>
      <c r="F43" s="525"/>
      <c r="G43" s="296" t="s">
        <v>524</v>
      </c>
      <c r="H43" s="162">
        <f t="shared" si="3"/>
        <v>0</v>
      </c>
      <c r="I43" s="729"/>
      <c r="J43" s="729"/>
    </row>
    <row r="44" spans="1:10" s="293" customFormat="1" ht="15" customHeight="1" x14ac:dyDescent="0.2">
      <c r="A44" s="20" t="s">
        <v>131</v>
      </c>
      <c r="B44" s="26" t="s">
        <v>584</v>
      </c>
      <c r="C44" s="20" t="s">
        <v>137</v>
      </c>
      <c r="D44" s="21" t="s">
        <v>552</v>
      </c>
      <c r="E44" s="521"/>
      <c r="F44" s="525"/>
      <c r="G44" s="296" t="s">
        <v>524</v>
      </c>
      <c r="H44" s="162">
        <f t="shared" si="3"/>
        <v>0</v>
      </c>
      <c r="I44" s="729"/>
      <c r="J44" s="729"/>
    </row>
    <row r="45" spans="1:10" s="293" customFormat="1" ht="15" customHeight="1" x14ac:dyDescent="0.2">
      <c r="A45" s="20" t="s">
        <v>132</v>
      </c>
      <c r="B45" s="26" t="s">
        <v>585</v>
      </c>
      <c r="C45" s="20" t="s">
        <v>137</v>
      </c>
      <c r="D45" s="21" t="s">
        <v>552</v>
      </c>
      <c r="E45" s="521"/>
      <c r="F45" s="525"/>
      <c r="G45" s="296" t="s">
        <v>524</v>
      </c>
      <c r="H45" s="162">
        <f t="shared" si="3"/>
        <v>0</v>
      </c>
      <c r="I45" s="729"/>
      <c r="J45" s="729"/>
    </row>
    <row r="46" spans="1:10" s="293" customFormat="1" ht="15" customHeight="1" x14ac:dyDescent="0.2">
      <c r="A46" s="4"/>
      <c r="B46" s="4"/>
      <c r="C46" s="4"/>
      <c r="D46" s="4"/>
      <c r="E46" s="107"/>
      <c r="F46" s="5"/>
      <c r="G46" s="5"/>
      <c r="H46" s="173"/>
      <c r="I46" s="225"/>
      <c r="J46" s="225"/>
    </row>
    <row r="47" spans="1:10" s="293" customFormat="1" ht="15" customHeight="1" x14ac:dyDescent="0.2">
      <c r="A47" s="19" t="s">
        <v>777</v>
      </c>
      <c r="B47" s="335"/>
      <c r="C47" s="336"/>
      <c r="D47" s="335"/>
      <c r="E47" s="523"/>
      <c r="F47" s="337"/>
      <c r="G47" s="337"/>
      <c r="H47" s="338"/>
      <c r="I47" s="486"/>
      <c r="J47" s="486"/>
    </row>
    <row r="48" spans="1:10" s="293" customFormat="1" ht="15" customHeight="1" x14ac:dyDescent="0.2">
      <c r="A48" s="19" t="s">
        <v>166</v>
      </c>
      <c r="B48" s="19" t="s">
        <v>59</v>
      </c>
      <c r="C48" s="4"/>
      <c r="D48" s="4"/>
      <c r="E48" s="107"/>
      <c r="F48" s="339"/>
      <c r="G48" s="5"/>
      <c r="H48" s="173"/>
      <c r="I48" s="225"/>
      <c r="J48" s="225"/>
    </row>
    <row r="49" spans="1:10" s="293" customFormat="1" ht="15" customHeight="1" x14ac:dyDescent="0.2">
      <c r="A49" s="20" t="s">
        <v>167</v>
      </c>
      <c r="B49" s="212" t="s">
        <v>939</v>
      </c>
      <c r="C49" s="20" t="s">
        <v>25</v>
      </c>
      <c r="D49" s="21" t="s">
        <v>815</v>
      </c>
      <c r="E49" s="521"/>
      <c r="F49" s="296">
        <v>10.5</v>
      </c>
      <c r="G49" s="296">
        <v>21</v>
      </c>
      <c r="H49" s="162">
        <f>E49*F49</f>
        <v>0</v>
      </c>
      <c r="I49" s="729"/>
      <c r="J49" s="729"/>
    </row>
    <row r="50" spans="1:10" s="293" customFormat="1" ht="15" customHeight="1" x14ac:dyDescent="0.2">
      <c r="A50" s="20" t="s">
        <v>168</v>
      </c>
      <c r="B50" s="212" t="s">
        <v>975</v>
      </c>
      <c r="C50" s="20" t="s">
        <v>25</v>
      </c>
      <c r="D50" s="21" t="s">
        <v>121</v>
      </c>
      <c r="E50" s="521"/>
      <c r="F50" s="296">
        <v>10.5</v>
      </c>
      <c r="G50" s="296" t="s">
        <v>524</v>
      </c>
      <c r="H50" s="162">
        <f>E50*F50</f>
        <v>0</v>
      </c>
      <c r="I50" s="729"/>
      <c r="J50" s="729"/>
    </row>
    <row r="51" spans="1:10" s="293" customFormat="1" ht="15" customHeight="1" x14ac:dyDescent="0.2">
      <c r="A51" s="20" t="s">
        <v>169</v>
      </c>
      <c r="B51" s="212" t="s">
        <v>940</v>
      </c>
      <c r="C51" s="20" t="s">
        <v>25</v>
      </c>
      <c r="D51" s="21" t="s">
        <v>815</v>
      </c>
      <c r="E51" s="521"/>
      <c r="F51" s="296">
        <v>7</v>
      </c>
      <c r="G51" s="296">
        <v>21</v>
      </c>
      <c r="H51" s="162">
        <f>E51*F51</f>
        <v>0</v>
      </c>
      <c r="I51" s="729"/>
      <c r="J51" s="729"/>
    </row>
    <row r="52" spans="1:10" s="293" customFormat="1" ht="15" customHeight="1" x14ac:dyDescent="0.2">
      <c r="A52" s="4"/>
      <c r="B52" s="4"/>
      <c r="C52" s="4"/>
      <c r="D52" s="4"/>
      <c r="E52" s="107"/>
      <c r="F52" s="5"/>
      <c r="G52" s="5"/>
      <c r="H52" s="173"/>
      <c r="I52" s="225"/>
      <c r="J52" s="225"/>
    </row>
    <row r="53" spans="1:10" s="293" customFormat="1" ht="15" customHeight="1" x14ac:dyDescent="0.2">
      <c r="A53" s="19" t="s">
        <v>171</v>
      </c>
      <c r="B53" s="40" t="s">
        <v>856</v>
      </c>
      <c r="C53" s="4"/>
      <c r="D53" s="4"/>
      <c r="E53" s="107"/>
      <c r="F53" s="5"/>
      <c r="G53" s="5"/>
      <c r="H53" s="173"/>
      <c r="I53" s="225"/>
      <c r="J53" s="225"/>
    </row>
    <row r="54" spans="1:10" s="293" customFormat="1" ht="15" customHeight="1" x14ac:dyDescent="0.2">
      <c r="A54" s="20" t="s">
        <v>172</v>
      </c>
      <c r="B54" s="21" t="s">
        <v>135</v>
      </c>
      <c r="C54" s="20" t="s">
        <v>25</v>
      </c>
      <c r="D54" s="212" t="s">
        <v>981</v>
      </c>
      <c r="E54" s="521"/>
      <c r="F54" s="296">
        <v>2</v>
      </c>
      <c r="G54" s="296" t="s">
        <v>524</v>
      </c>
      <c r="H54" s="162">
        <f>E54*F54</f>
        <v>0</v>
      </c>
      <c r="I54" s="729"/>
      <c r="J54" s="729"/>
    </row>
    <row r="55" spans="1:10" s="293" customFormat="1" ht="15" customHeight="1" x14ac:dyDescent="0.2">
      <c r="A55" s="20" t="s">
        <v>390</v>
      </c>
      <c r="B55" s="21" t="s">
        <v>46</v>
      </c>
      <c r="C55" s="20" t="s">
        <v>31</v>
      </c>
      <c r="D55" s="212" t="s">
        <v>432</v>
      </c>
      <c r="E55" s="521"/>
      <c r="F55" s="525"/>
      <c r="G55" s="296" t="s">
        <v>524</v>
      </c>
      <c r="H55" s="162">
        <f>E55*F55</f>
        <v>0</v>
      </c>
      <c r="I55" s="729"/>
      <c r="J55" s="729"/>
    </row>
    <row r="56" spans="1:10" s="293" customFormat="1" ht="15" customHeight="1" x14ac:dyDescent="0.2">
      <c r="A56" s="20" t="s">
        <v>391</v>
      </c>
      <c r="B56" s="21" t="s">
        <v>62</v>
      </c>
      <c r="C56" s="20" t="s">
        <v>31</v>
      </c>
      <c r="D56" s="212" t="s">
        <v>432</v>
      </c>
      <c r="E56" s="521"/>
      <c r="F56" s="525"/>
      <c r="G56" s="296" t="s">
        <v>524</v>
      </c>
      <c r="H56" s="162">
        <f>E56*F56</f>
        <v>0</v>
      </c>
      <c r="I56" s="729"/>
      <c r="J56" s="729"/>
    </row>
    <row r="57" spans="1:10" s="293" customFormat="1" ht="15" customHeight="1" x14ac:dyDescent="0.2">
      <c r="A57" s="20" t="s">
        <v>173</v>
      </c>
      <c r="B57" s="21" t="s">
        <v>570</v>
      </c>
      <c r="C57" s="20" t="s">
        <v>31</v>
      </c>
      <c r="D57" s="212" t="s">
        <v>432</v>
      </c>
      <c r="E57" s="521"/>
      <c r="F57" s="525"/>
      <c r="G57" s="296" t="s">
        <v>524</v>
      </c>
      <c r="H57" s="162">
        <f t="shared" ref="H57:H67" si="4">E57*F57</f>
        <v>0</v>
      </c>
      <c r="I57" s="729"/>
      <c r="J57" s="729"/>
    </row>
    <row r="58" spans="1:10" s="293" customFormat="1" ht="15" customHeight="1" x14ac:dyDescent="0.2">
      <c r="A58" s="20" t="s">
        <v>174</v>
      </c>
      <c r="B58" s="21" t="s">
        <v>571</v>
      </c>
      <c r="C58" s="20" t="s">
        <v>31</v>
      </c>
      <c r="D58" s="212" t="s">
        <v>432</v>
      </c>
      <c r="E58" s="521"/>
      <c r="F58" s="525"/>
      <c r="G58" s="296" t="s">
        <v>524</v>
      </c>
      <c r="H58" s="162">
        <f t="shared" si="4"/>
        <v>0</v>
      </c>
      <c r="I58" s="729"/>
      <c r="J58" s="729"/>
    </row>
    <row r="59" spans="1:10" s="293" customFormat="1" ht="15" customHeight="1" x14ac:dyDescent="0.2">
      <c r="A59" s="20" t="s">
        <v>175</v>
      </c>
      <c r="B59" s="21" t="s">
        <v>572</v>
      </c>
      <c r="C59" s="20" t="s">
        <v>31</v>
      </c>
      <c r="D59" s="212" t="s">
        <v>432</v>
      </c>
      <c r="E59" s="521"/>
      <c r="F59" s="525"/>
      <c r="G59" s="296" t="s">
        <v>524</v>
      </c>
      <c r="H59" s="162">
        <f t="shared" si="4"/>
        <v>0</v>
      </c>
      <c r="I59" s="729"/>
      <c r="J59" s="729"/>
    </row>
    <row r="60" spans="1:10" s="293" customFormat="1" ht="15" customHeight="1" x14ac:dyDescent="0.2">
      <c r="A60" s="20" t="s">
        <v>778</v>
      </c>
      <c r="B60" s="21" t="s">
        <v>573</v>
      </c>
      <c r="C60" s="20" t="s">
        <v>31</v>
      </c>
      <c r="D60" s="212" t="s">
        <v>432</v>
      </c>
      <c r="E60" s="521"/>
      <c r="F60" s="525"/>
      <c r="G60" s="296" t="s">
        <v>524</v>
      </c>
      <c r="H60" s="162">
        <f t="shared" si="4"/>
        <v>0</v>
      </c>
      <c r="I60" s="729"/>
      <c r="J60" s="729"/>
    </row>
    <row r="61" spans="1:10" s="293" customFormat="1" ht="15" customHeight="1" x14ac:dyDescent="0.2">
      <c r="A61" s="20" t="s">
        <v>392</v>
      </c>
      <c r="B61" s="21" t="s">
        <v>435</v>
      </c>
      <c r="C61" s="20" t="s">
        <v>31</v>
      </c>
      <c r="D61" s="212" t="s">
        <v>432</v>
      </c>
      <c r="E61" s="521"/>
      <c r="F61" s="525"/>
      <c r="G61" s="296" t="s">
        <v>524</v>
      </c>
      <c r="H61" s="162">
        <f t="shared" si="4"/>
        <v>0</v>
      </c>
      <c r="I61" s="729"/>
      <c r="J61" s="729"/>
    </row>
    <row r="62" spans="1:10" s="293" customFormat="1" ht="15" customHeight="1" x14ac:dyDescent="0.2">
      <c r="A62" s="20" t="s">
        <v>393</v>
      </c>
      <c r="B62" s="21" t="s">
        <v>436</v>
      </c>
      <c r="C62" s="20" t="s">
        <v>31</v>
      </c>
      <c r="D62" s="212" t="s">
        <v>432</v>
      </c>
      <c r="E62" s="521"/>
      <c r="F62" s="525"/>
      <c r="G62" s="296" t="s">
        <v>524</v>
      </c>
      <c r="H62" s="162">
        <f t="shared" si="4"/>
        <v>0</v>
      </c>
      <c r="I62" s="729"/>
      <c r="J62" s="729"/>
    </row>
    <row r="63" spans="1:10" s="293" customFormat="1" ht="15" customHeight="1" x14ac:dyDescent="0.2">
      <c r="A63" s="20" t="s">
        <v>394</v>
      </c>
      <c r="B63" s="21" t="s">
        <v>437</v>
      </c>
      <c r="C63" s="20" t="s">
        <v>31</v>
      </c>
      <c r="D63" s="212" t="s">
        <v>432</v>
      </c>
      <c r="E63" s="521"/>
      <c r="F63" s="525"/>
      <c r="G63" s="296" t="s">
        <v>524</v>
      </c>
      <c r="H63" s="162">
        <f t="shared" si="4"/>
        <v>0</v>
      </c>
      <c r="I63" s="729"/>
      <c r="J63" s="729"/>
    </row>
    <row r="64" spans="1:10" s="293" customFormat="1" ht="15" customHeight="1" x14ac:dyDescent="0.2">
      <c r="A64" s="20" t="s">
        <v>395</v>
      </c>
      <c r="B64" s="21" t="s">
        <v>438</v>
      </c>
      <c r="C64" s="20" t="s">
        <v>31</v>
      </c>
      <c r="D64" s="212" t="s">
        <v>432</v>
      </c>
      <c r="E64" s="521"/>
      <c r="F64" s="525"/>
      <c r="G64" s="296" t="s">
        <v>524</v>
      </c>
      <c r="H64" s="162">
        <f t="shared" si="4"/>
        <v>0</v>
      </c>
      <c r="I64" s="729"/>
      <c r="J64" s="729"/>
    </row>
    <row r="65" spans="1:10" s="293" customFormat="1" ht="15" customHeight="1" x14ac:dyDescent="0.2">
      <c r="A65" s="20" t="s">
        <v>779</v>
      </c>
      <c r="B65" s="21" t="s">
        <v>439</v>
      </c>
      <c r="C65" s="20" t="s">
        <v>31</v>
      </c>
      <c r="D65" s="212" t="s">
        <v>432</v>
      </c>
      <c r="E65" s="521"/>
      <c r="F65" s="525"/>
      <c r="G65" s="296" t="s">
        <v>524</v>
      </c>
      <c r="H65" s="162">
        <f t="shared" si="4"/>
        <v>0</v>
      </c>
      <c r="I65" s="729"/>
      <c r="J65" s="729"/>
    </row>
    <row r="66" spans="1:10" s="293" customFormat="1" ht="15" customHeight="1" x14ac:dyDescent="0.2">
      <c r="A66" s="20" t="s">
        <v>780</v>
      </c>
      <c r="B66" s="21" t="s">
        <v>440</v>
      </c>
      <c r="C66" s="20" t="s">
        <v>31</v>
      </c>
      <c r="D66" s="212" t="s">
        <v>432</v>
      </c>
      <c r="E66" s="521"/>
      <c r="F66" s="525"/>
      <c r="G66" s="296" t="s">
        <v>524</v>
      </c>
      <c r="H66" s="162">
        <f t="shared" si="4"/>
        <v>0</v>
      </c>
      <c r="I66" s="729"/>
      <c r="J66" s="729"/>
    </row>
    <row r="67" spans="1:10" s="293" customFormat="1" ht="15" customHeight="1" x14ac:dyDescent="0.2">
      <c r="A67" s="20" t="s">
        <v>781</v>
      </c>
      <c r="B67" s="21" t="s">
        <v>580</v>
      </c>
      <c r="C67" s="20" t="s">
        <v>31</v>
      </c>
      <c r="D67" s="212" t="s">
        <v>432</v>
      </c>
      <c r="E67" s="521"/>
      <c r="F67" s="525"/>
      <c r="G67" s="296" t="s">
        <v>524</v>
      </c>
      <c r="H67" s="162">
        <f t="shared" si="4"/>
        <v>0</v>
      </c>
      <c r="I67" s="729"/>
      <c r="J67" s="729"/>
    </row>
    <row r="68" spans="1:10" s="293" customFormat="1" ht="15" customHeight="1" x14ac:dyDescent="0.2">
      <c r="A68" s="20" t="s">
        <v>313</v>
      </c>
      <c r="B68" s="21" t="s">
        <v>441</v>
      </c>
      <c r="C68" s="20" t="s">
        <v>31</v>
      </c>
      <c r="D68" s="212" t="s">
        <v>432</v>
      </c>
      <c r="E68" s="521"/>
      <c r="F68" s="525"/>
      <c r="G68" s="296" t="s">
        <v>524</v>
      </c>
      <c r="H68" s="162">
        <f t="shared" ref="H68:H73" si="5">E68*F68</f>
        <v>0</v>
      </c>
      <c r="I68" s="729"/>
      <c r="J68" s="729"/>
    </row>
    <row r="69" spans="1:10" s="293" customFormat="1" ht="15" customHeight="1" x14ac:dyDescent="0.2">
      <c r="A69" s="20" t="s">
        <v>314</v>
      </c>
      <c r="B69" s="21" t="s">
        <v>442</v>
      </c>
      <c r="C69" s="20" t="s">
        <v>31</v>
      </c>
      <c r="D69" s="212" t="s">
        <v>432</v>
      </c>
      <c r="E69" s="521"/>
      <c r="F69" s="525"/>
      <c r="G69" s="296" t="s">
        <v>524</v>
      </c>
      <c r="H69" s="162">
        <f t="shared" si="5"/>
        <v>0</v>
      </c>
      <c r="I69" s="729"/>
      <c r="J69" s="729"/>
    </row>
    <row r="70" spans="1:10" s="293" customFormat="1" ht="15" customHeight="1" x14ac:dyDescent="0.2">
      <c r="A70" s="20" t="s">
        <v>315</v>
      </c>
      <c r="B70" s="21" t="s">
        <v>443</v>
      </c>
      <c r="C70" s="20" t="s">
        <v>31</v>
      </c>
      <c r="D70" s="212" t="s">
        <v>432</v>
      </c>
      <c r="E70" s="521"/>
      <c r="F70" s="525"/>
      <c r="G70" s="296" t="s">
        <v>524</v>
      </c>
      <c r="H70" s="162">
        <f t="shared" si="5"/>
        <v>0</v>
      </c>
      <c r="I70" s="729"/>
      <c r="J70" s="729"/>
    </row>
    <row r="71" spans="1:10" s="293" customFormat="1" ht="15" customHeight="1" x14ac:dyDescent="0.2">
      <c r="A71" s="20" t="s">
        <v>782</v>
      </c>
      <c r="B71" s="21" t="s">
        <v>444</v>
      </c>
      <c r="C71" s="20" t="s">
        <v>31</v>
      </c>
      <c r="D71" s="212" t="s">
        <v>432</v>
      </c>
      <c r="E71" s="521"/>
      <c r="F71" s="525"/>
      <c r="G71" s="296" t="s">
        <v>524</v>
      </c>
      <c r="H71" s="162">
        <f t="shared" si="5"/>
        <v>0</v>
      </c>
      <c r="I71" s="729"/>
      <c r="J71" s="729"/>
    </row>
    <row r="72" spans="1:10" s="293" customFormat="1" ht="15" customHeight="1" x14ac:dyDescent="0.2">
      <c r="A72" s="20" t="s">
        <v>783</v>
      </c>
      <c r="B72" s="21" t="s">
        <v>445</v>
      </c>
      <c r="C72" s="20" t="s">
        <v>31</v>
      </c>
      <c r="D72" s="212" t="s">
        <v>432</v>
      </c>
      <c r="E72" s="521"/>
      <c r="F72" s="525"/>
      <c r="G72" s="296" t="s">
        <v>524</v>
      </c>
      <c r="H72" s="162">
        <f t="shared" si="5"/>
        <v>0</v>
      </c>
      <c r="I72" s="729"/>
      <c r="J72" s="729"/>
    </row>
    <row r="73" spans="1:10" s="293" customFormat="1" ht="15" customHeight="1" x14ac:dyDescent="0.2">
      <c r="A73" s="20" t="s">
        <v>784</v>
      </c>
      <c r="B73" s="21" t="s">
        <v>446</v>
      </c>
      <c r="C73" s="20" t="s">
        <v>31</v>
      </c>
      <c r="D73" s="212" t="s">
        <v>432</v>
      </c>
      <c r="E73" s="521"/>
      <c r="F73" s="525"/>
      <c r="G73" s="296" t="s">
        <v>524</v>
      </c>
      <c r="H73" s="162">
        <f t="shared" si="5"/>
        <v>0</v>
      </c>
      <c r="I73" s="729"/>
      <c r="J73" s="729"/>
    </row>
    <row r="74" spans="1:10" s="293" customFormat="1" ht="15" customHeight="1" x14ac:dyDescent="0.2">
      <c r="A74" s="20" t="s">
        <v>401</v>
      </c>
      <c r="B74" s="21" t="s">
        <v>75</v>
      </c>
      <c r="C74" s="20" t="s">
        <v>32</v>
      </c>
      <c r="D74" s="212" t="s">
        <v>432</v>
      </c>
      <c r="E74" s="521"/>
      <c r="F74" s="525"/>
      <c r="G74" s="296" t="s">
        <v>524</v>
      </c>
      <c r="H74" s="162">
        <f t="shared" ref="H74:H81" si="6">E74*F74</f>
        <v>0</v>
      </c>
      <c r="I74" s="729"/>
      <c r="J74" s="729"/>
    </row>
    <row r="75" spans="1:10" s="293" customFormat="1" ht="15" customHeight="1" x14ac:dyDescent="0.2">
      <c r="A75" s="20" t="s">
        <v>402</v>
      </c>
      <c r="B75" s="21" t="s">
        <v>374</v>
      </c>
      <c r="C75" s="20" t="s">
        <v>32</v>
      </c>
      <c r="D75" s="212" t="s">
        <v>432</v>
      </c>
      <c r="E75" s="521"/>
      <c r="F75" s="525"/>
      <c r="G75" s="296" t="s">
        <v>524</v>
      </c>
      <c r="H75" s="162">
        <f t="shared" si="6"/>
        <v>0</v>
      </c>
      <c r="I75" s="729"/>
      <c r="J75" s="729"/>
    </row>
    <row r="76" spans="1:10" s="293" customFormat="1" ht="15" customHeight="1" x14ac:dyDescent="0.2">
      <c r="A76" s="20" t="s">
        <v>403</v>
      </c>
      <c r="B76" s="21" t="s">
        <v>1000</v>
      </c>
      <c r="C76" s="20" t="s">
        <v>32</v>
      </c>
      <c r="D76" s="212" t="s">
        <v>432</v>
      </c>
      <c r="E76" s="521"/>
      <c r="F76" s="525"/>
      <c r="G76" s="296" t="s">
        <v>524</v>
      </c>
      <c r="H76" s="162">
        <f t="shared" si="6"/>
        <v>0</v>
      </c>
      <c r="I76" s="729"/>
      <c r="J76" s="729"/>
    </row>
    <row r="77" spans="1:10" s="293" customFormat="1" ht="15" customHeight="1" x14ac:dyDescent="0.2">
      <c r="A77" s="20" t="s">
        <v>407</v>
      </c>
      <c r="B77" s="21" t="s">
        <v>70</v>
      </c>
      <c r="C77" s="20" t="s">
        <v>32</v>
      </c>
      <c r="D77" s="21" t="s">
        <v>432</v>
      </c>
      <c r="E77" s="521"/>
      <c r="F77" s="525"/>
      <c r="G77" s="296" t="s">
        <v>524</v>
      </c>
      <c r="H77" s="162">
        <f t="shared" si="6"/>
        <v>0</v>
      </c>
      <c r="I77" s="729"/>
      <c r="J77" s="729"/>
    </row>
    <row r="78" spans="1:10" s="293" customFormat="1" ht="15" customHeight="1" x14ac:dyDescent="0.2">
      <c r="A78" s="20" t="s">
        <v>579</v>
      </c>
      <c r="B78" s="21" t="s">
        <v>578</v>
      </c>
      <c r="C78" s="20" t="s">
        <v>32</v>
      </c>
      <c r="D78" s="21" t="s">
        <v>432</v>
      </c>
      <c r="E78" s="521"/>
      <c r="F78" s="525"/>
      <c r="G78" s="296" t="s">
        <v>524</v>
      </c>
      <c r="H78" s="162">
        <f t="shared" si="6"/>
        <v>0</v>
      </c>
      <c r="I78" s="729"/>
      <c r="J78" s="729"/>
    </row>
    <row r="79" spans="1:10" s="293" customFormat="1" ht="15" customHeight="1" x14ac:dyDescent="0.2">
      <c r="A79" s="20" t="s">
        <v>785</v>
      </c>
      <c r="B79" s="21" t="s">
        <v>786</v>
      </c>
      <c r="C79" s="20" t="s">
        <v>32</v>
      </c>
      <c r="D79" s="21" t="s">
        <v>432</v>
      </c>
      <c r="E79" s="521"/>
      <c r="F79" s="525"/>
      <c r="G79" s="296" t="s">
        <v>524</v>
      </c>
      <c r="H79" s="162">
        <f t="shared" si="6"/>
        <v>0</v>
      </c>
      <c r="I79" s="729"/>
      <c r="J79" s="729"/>
    </row>
    <row r="80" spans="1:10" s="293" customFormat="1" ht="15" customHeight="1" x14ac:dyDescent="0.2">
      <c r="A80" s="20" t="s">
        <v>787</v>
      </c>
      <c r="B80" s="21" t="s">
        <v>788</v>
      </c>
      <c r="C80" s="20" t="s">
        <v>32</v>
      </c>
      <c r="D80" s="21" t="s">
        <v>432</v>
      </c>
      <c r="E80" s="521"/>
      <c r="F80" s="525"/>
      <c r="G80" s="296" t="s">
        <v>524</v>
      </c>
      <c r="H80" s="162">
        <f t="shared" si="6"/>
        <v>0</v>
      </c>
      <c r="I80" s="729"/>
      <c r="J80" s="729"/>
    </row>
    <row r="81" spans="1:10" s="293" customFormat="1" ht="15" customHeight="1" x14ac:dyDescent="0.2">
      <c r="A81" s="20" t="s">
        <v>789</v>
      </c>
      <c r="B81" s="21" t="s">
        <v>903</v>
      </c>
      <c r="C81" s="20" t="s">
        <v>32</v>
      </c>
      <c r="D81" s="21" t="s">
        <v>432</v>
      </c>
      <c r="E81" s="521"/>
      <c r="F81" s="525"/>
      <c r="G81" s="296" t="s">
        <v>524</v>
      </c>
      <c r="H81" s="162">
        <f t="shared" si="6"/>
        <v>0</v>
      </c>
      <c r="I81" s="729"/>
      <c r="J81" s="729"/>
    </row>
    <row r="82" spans="1:10" s="293" customFormat="1" ht="15" customHeight="1" x14ac:dyDescent="0.2">
      <c r="A82" s="20" t="s">
        <v>181</v>
      </c>
      <c r="B82" s="21" t="s">
        <v>748</v>
      </c>
      <c r="C82" s="20" t="s">
        <v>32</v>
      </c>
      <c r="D82" s="21" t="s">
        <v>121</v>
      </c>
      <c r="E82" s="521"/>
      <c r="F82" s="296">
        <v>10.5</v>
      </c>
      <c r="G82" s="296" t="s">
        <v>524</v>
      </c>
      <c r="H82" s="162">
        <f t="shared" ref="H82:H92" si="7">E82*F82</f>
        <v>0</v>
      </c>
      <c r="I82" s="729"/>
      <c r="J82" s="729"/>
    </row>
    <row r="83" spans="1:10" s="293" customFormat="1" ht="15" customHeight="1" x14ac:dyDescent="0.2">
      <c r="A83" s="20" t="s">
        <v>182</v>
      </c>
      <c r="B83" s="21" t="s">
        <v>42</v>
      </c>
      <c r="C83" s="20" t="s">
        <v>32</v>
      </c>
      <c r="D83" s="21" t="s">
        <v>121</v>
      </c>
      <c r="E83" s="521"/>
      <c r="F83" s="296">
        <v>10.5</v>
      </c>
      <c r="G83" s="296" t="s">
        <v>524</v>
      </c>
      <c r="H83" s="162">
        <f t="shared" si="7"/>
        <v>0</v>
      </c>
      <c r="I83" s="729"/>
      <c r="J83" s="729"/>
    </row>
    <row r="84" spans="1:10" s="293" customFormat="1" ht="15" customHeight="1" x14ac:dyDescent="0.2">
      <c r="A84" s="319" t="s">
        <v>181</v>
      </c>
      <c r="B84" s="21" t="s">
        <v>577</v>
      </c>
      <c r="C84" s="20" t="s">
        <v>71</v>
      </c>
      <c r="D84" s="21" t="s">
        <v>433</v>
      </c>
      <c r="E84" s="521"/>
      <c r="F84" s="296">
        <v>0.8</v>
      </c>
      <c r="G84" s="296" t="s">
        <v>524</v>
      </c>
      <c r="H84" s="162">
        <f t="shared" si="7"/>
        <v>0</v>
      </c>
      <c r="I84" s="729"/>
      <c r="J84" s="729"/>
    </row>
    <row r="85" spans="1:10" s="293" customFormat="1" ht="15" customHeight="1" x14ac:dyDescent="0.2">
      <c r="A85" s="319" t="s">
        <v>182</v>
      </c>
      <c r="B85" s="21" t="s">
        <v>575</v>
      </c>
      <c r="C85" s="20" t="s">
        <v>71</v>
      </c>
      <c r="D85" s="21" t="s">
        <v>576</v>
      </c>
      <c r="E85" s="521"/>
      <c r="F85" s="296">
        <v>13</v>
      </c>
      <c r="G85" s="296" t="s">
        <v>524</v>
      </c>
      <c r="H85" s="162">
        <f t="shared" si="7"/>
        <v>0</v>
      </c>
      <c r="I85" s="729"/>
      <c r="J85" s="729"/>
    </row>
    <row r="86" spans="1:10" s="293" customFormat="1" ht="15" customHeight="1" x14ac:dyDescent="0.2">
      <c r="A86" s="20" t="s">
        <v>106</v>
      </c>
      <c r="B86" s="21" t="s">
        <v>5</v>
      </c>
      <c r="C86" s="20" t="s">
        <v>137</v>
      </c>
      <c r="D86" s="21" t="s">
        <v>552</v>
      </c>
      <c r="E86" s="521"/>
      <c r="F86" s="525"/>
      <c r="G86" s="296" t="s">
        <v>524</v>
      </c>
      <c r="H86" s="162">
        <f t="shared" si="7"/>
        <v>0</v>
      </c>
      <c r="I86" s="729"/>
      <c r="J86" s="729"/>
    </row>
    <row r="87" spans="1:10" s="293" customFormat="1" ht="15" customHeight="1" x14ac:dyDescent="0.2">
      <c r="A87" s="20" t="s">
        <v>122</v>
      </c>
      <c r="B87" s="21" t="s">
        <v>17</v>
      </c>
      <c r="C87" s="20" t="s">
        <v>137</v>
      </c>
      <c r="D87" s="21" t="s">
        <v>552</v>
      </c>
      <c r="E87" s="521"/>
      <c r="F87" s="525"/>
      <c r="G87" s="296" t="s">
        <v>524</v>
      </c>
      <c r="H87" s="162">
        <f t="shared" si="7"/>
        <v>0</v>
      </c>
      <c r="I87" s="729"/>
      <c r="J87" s="729"/>
    </row>
    <row r="88" spans="1:10" s="293" customFormat="1" ht="15" customHeight="1" x14ac:dyDescent="0.2">
      <c r="A88" s="20" t="s">
        <v>416</v>
      </c>
      <c r="B88" s="21" t="s">
        <v>1001</v>
      </c>
      <c r="C88" s="20" t="s">
        <v>137</v>
      </c>
      <c r="D88" s="21" t="s">
        <v>552</v>
      </c>
      <c r="E88" s="521"/>
      <c r="F88" s="525"/>
      <c r="G88" s="296" t="s">
        <v>524</v>
      </c>
      <c r="H88" s="162">
        <f t="shared" si="7"/>
        <v>0</v>
      </c>
      <c r="I88" s="729"/>
      <c r="J88" s="729"/>
    </row>
    <row r="89" spans="1:10" s="293" customFormat="1" ht="15" customHeight="1" x14ac:dyDescent="0.2">
      <c r="A89" s="20" t="s">
        <v>107</v>
      </c>
      <c r="B89" s="26" t="s">
        <v>582</v>
      </c>
      <c r="C89" s="20" t="s">
        <v>137</v>
      </c>
      <c r="D89" s="21" t="s">
        <v>552</v>
      </c>
      <c r="E89" s="521"/>
      <c r="F89" s="525"/>
      <c r="G89" s="296" t="s">
        <v>524</v>
      </c>
      <c r="H89" s="162">
        <f t="shared" si="7"/>
        <v>0</v>
      </c>
      <c r="I89" s="729"/>
      <c r="J89" s="729"/>
    </row>
    <row r="90" spans="1:10" s="293" customFormat="1" ht="15" customHeight="1" x14ac:dyDescent="0.2">
      <c r="A90" s="20" t="s">
        <v>123</v>
      </c>
      <c r="B90" s="26" t="s">
        <v>583</v>
      </c>
      <c r="C90" s="20" t="s">
        <v>137</v>
      </c>
      <c r="D90" s="21" t="s">
        <v>552</v>
      </c>
      <c r="E90" s="521"/>
      <c r="F90" s="525"/>
      <c r="G90" s="296" t="s">
        <v>524</v>
      </c>
      <c r="H90" s="162">
        <f t="shared" si="7"/>
        <v>0</v>
      </c>
      <c r="I90" s="729"/>
      <c r="J90" s="729"/>
    </row>
    <row r="91" spans="1:10" s="293" customFormat="1" ht="15" customHeight="1" x14ac:dyDescent="0.2">
      <c r="A91" s="20" t="s">
        <v>131</v>
      </c>
      <c r="B91" s="26" t="s">
        <v>584</v>
      </c>
      <c r="C91" s="20" t="s">
        <v>137</v>
      </c>
      <c r="D91" s="21" t="s">
        <v>552</v>
      </c>
      <c r="E91" s="521"/>
      <c r="F91" s="525"/>
      <c r="G91" s="296" t="s">
        <v>524</v>
      </c>
      <c r="H91" s="162">
        <f t="shared" si="7"/>
        <v>0</v>
      </c>
      <c r="I91" s="729"/>
      <c r="J91" s="729"/>
    </row>
    <row r="92" spans="1:10" s="293" customFormat="1" ht="15" customHeight="1" x14ac:dyDescent="0.2">
      <c r="A92" s="20" t="s">
        <v>132</v>
      </c>
      <c r="B92" s="26" t="s">
        <v>585</v>
      </c>
      <c r="C92" s="20" t="s">
        <v>137</v>
      </c>
      <c r="D92" s="21" t="s">
        <v>552</v>
      </c>
      <c r="E92" s="521"/>
      <c r="F92" s="525"/>
      <c r="G92" s="296" t="s">
        <v>524</v>
      </c>
      <c r="H92" s="162">
        <f t="shared" si="7"/>
        <v>0</v>
      </c>
      <c r="I92" s="729"/>
      <c r="J92" s="729"/>
    </row>
    <row r="93" spans="1:10" s="293" customFormat="1" ht="15" customHeight="1" x14ac:dyDescent="0.2">
      <c r="E93" s="524"/>
      <c r="F93" s="526"/>
      <c r="G93" s="526"/>
      <c r="H93" s="529"/>
      <c r="I93" s="487"/>
      <c r="J93" s="487"/>
    </row>
    <row r="94" spans="1:10" s="293" customFormat="1" ht="15" customHeight="1" x14ac:dyDescent="0.2">
      <c r="A94" s="19" t="s">
        <v>791</v>
      </c>
      <c r="B94" s="335"/>
      <c r="C94" s="336"/>
      <c r="D94" s="335"/>
      <c r="E94" s="523"/>
      <c r="F94" s="337"/>
      <c r="G94" s="337"/>
      <c r="H94" s="338"/>
      <c r="I94" s="486"/>
      <c r="J94" s="486"/>
    </row>
    <row r="95" spans="1:10" s="293" customFormat="1" ht="15" customHeight="1" x14ac:dyDescent="0.2">
      <c r="A95" s="19" t="s">
        <v>166</v>
      </c>
      <c r="B95" s="19" t="s">
        <v>59</v>
      </c>
      <c r="C95" s="4"/>
      <c r="D95" s="4"/>
      <c r="E95" s="107"/>
      <c r="F95" s="339"/>
      <c r="G95" s="5"/>
      <c r="H95" s="173"/>
      <c r="I95" s="225"/>
      <c r="J95" s="225"/>
    </row>
    <row r="96" spans="1:10" s="293" customFormat="1" ht="15" customHeight="1" x14ac:dyDescent="0.2">
      <c r="A96" s="20" t="s">
        <v>167</v>
      </c>
      <c r="B96" s="212" t="s">
        <v>939</v>
      </c>
      <c r="C96" s="20" t="s">
        <v>25</v>
      </c>
      <c r="D96" s="21" t="s">
        <v>815</v>
      </c>
      <c r="E96" s="521"/>
      <c r="F96" s="296">
        <v>10.5</v>
      </c>
      <c r="G96" s="296">
        <v>21</v>
      </c>
      <c r="H96" s="162">
        <f>E96*F96</f>
        <v>0</v>
      </c>
      <c r="I96" s="604"/>
      <c r="J96" s="733"/>
    </row>
    <row r="97" spans="1:10" s="293" customFormat="1" ht="15" customHeight="1" x14ac:dyDescent="0.2">
      <c r="A97" s="20" t="s">
        <v>168</v>
      </c>
      <c r="B97" s="212" t="s">
        <v>975</v>
      </c>
      <c r="C97" s="20" t="s">
        <v>25</v>
      </c>
      <c r="D97" s="21" t="s">
        <v>121</v>
      </c>
      <c r="E97" s="521"/>
      <c r="F97" s="296">
        <v>10.5</v>
      </c>
      <c r="G97" s="296" t="s">
        <v>524</v>
      </c>
      <c r="H97" s="162">
        <f>E97*F97</f>
        <v>0</v>
      </c>
      <c r="I97" s="604"/>
      <c r="J97" s="733"/>
    </row>
    <row r="98" spans="1:10" s="293" customFormat="1" ht="15" customHeight="1" x14ac:dyDescent="0.2">
      <c r="A98" s="20" t="s">
        <v>169</v>
      </c>
      <c r="B98" s="212" t="s">
        <v>940</v>
      </c>
      <c r="C98" s="20" t="s">
        <v>25</v>
      </c>
      <c r="D98" s="21" t="s">
        <v>815</v>
      </c>
      <c r="E98" s="521"/>
      <c r="F98" s="296">
        <v>7</v>
      </c>
      <c r="G98" s="296">
        <v>21</v>
      </c>
      <c r="H98" s="162">
        <f>E98*F98</f>
        <v>0</v>
      </c>
      <c r="I98" s="604"/>
      <c r="J98" s="733"/>
    </row>
    <row r="99" spans="1:10" s="293" customFormat="1" ht="15" customHeight="1" x14ac:dyDescent="0.2">
      <c r="A99" s="4"/>
      <c r="B99" s="4"/>
      <c r="C99" s="4"/>
      <c r="D99" s="4"/>
      <c r="E99" s="107"/>
      <c r="F99" s="5"/>
      <c r="G99" s="5"/>
      <c r="H99" s="173"/>
      <c r="I99" s="225"/>
      <c r="J99" s="225"/>
    </row>
    <row r="100" spans="1:10" s="293" customFormat="1" ht="15" customHeight="1" x14ac:dyDescent="0.2">
      <c r="A100" s="19" t="s">
        <v>171</v>
      </c>
      <c r="B100" s="40" t="s">
        <v>856</v>
      </c>
      <c r="C100" s="4"/>
      <c r="D100" s="4"/>
      <c r="E100" s="107"/>
      <c r="F100" s="5"/>
      <c r="G100" s="5"/>
      <c r="H100" s="173"/>
      <c r="I100" s="225"/>
      <c r="J100" s="225"/>
    </row>
    <row r="101" spans="1:10" s="293" customFormat="1" ht="15" customHeight="1" x14ac:dyDescent="0.2">
      <c r="A101" s="20" t="s">
        <v>172</v>
      </c>
      <c r="B101" s="21" t="s">
        <v>135</v>
      </c>
      <c r="C101" s="20" t="s">
        <v>25</v>
      </c>
      <c r="D101" s="21" t="s">
        <v>815</v>
      </c>
      <c r="E101" s="521"/>
      <c r="F101" s="296">
        <v>2</v>
      </c>
      <c r="G101" s="296" t="s">
        <v>524</v>
      </c>
      <c r="H101" s="162">
        <f>E101*F101</f>
        <v>0</v>
      </c>
      <c r="I101" s="604"/>
      <c r="J101" s="733"/>
    </row>
    <row r="102" spans="1:10" s="293" customFormat="1" ht="15" customHeight="1" x14ac:dyDescent="0.2">
      <c r="A102" s="20" t="s">
        <v>398</v>
      </c>
      <c r="B102" s="21" t="s">
        <v>792</v>
      </c>
      <c r="C102" s="20" t="s">
        <v>32</v>
      </c>
      <c r="D102" s="21" t="s">
        <v>432</v>
      </c>
      <c r="E102" s="521"/>
      <c r="F102" s="525"/>
      <c r="G102" s="296" t="s">
        <v>524</v>
      </c>
      <c r="H102" s="162">
        <f t="shared" ref="H102:H112" si="8">E102*F102</f>
        <v>0</v>
      </c>
      <c r="I102" s="729"/>
      <c r="J102" s="729"/>
    </row>
    <row r="103" spans="1:10" s="293" customFormat="1" ht="15" customHeight="1" x14ac:dyDescent="0.2">
      <c r="A103" s="20" t="s">
        <v>399</v>
      </c>
      <c r="B103" s="21" t="s">
        <v>373</v>
      </c>
      <c r="C103" s="20" t="s">
        <v>32</v>
      </c>
      <c r="D103" s="21" t="s">
        <v>121</v>
      </c>
      <c r="E103" s="521"/>
      <c r="F103" s="525"/>
      <c r="G103" s="296" t="s">
        <v>524</v>
      </c>
      <c r="H103" s="162">
        <f t="shared" si="8"/>
        <v>0</v>
      </c>
      <c r="I103" s="729"/>
      <c r="J103" s="729"/>
    </row>
    <row r="104" spans="1:10" s="293" customFormat="1" ht="15" customHeight="1" x14ac:dyDescent="0.2">
      <c r="A104" s="20" t="s">
        <v>400</v>
      </c>
      <c r="B104" s="21" t="s">
        <v>424</v>
      </c>
      <c r="C104" s="20" t="s">
        <v>32</v>
      </c>
      <c r="D104" s="21" t="s">
        <v>432</v>
      </c>
      <c r="E104" s="521"/>
      <c r="F104" s="525"/>
      <c r="G104" s="296" t="s">
        <v>524</v>
      </c>
      <c r="H104" s="162">
        <f t="shared" si="8"/>
        <v>0</v>
      </c>
      <c r="I104" s="729"/>
      <c r="J104" s="729"/>
    </row>
    <row r="105" spans="1:10" s="293" customFormat="1" ht="15" customHeight="1" x14ac:dyDescent="0.2">
      <c r="A105" s="20" t="s">
        <v>401</v>
      </c>
      <c r="B105" s="29" t="s">
        <v>1032</v>
      </c>
      <c r="C105" s="20" t="s">
        <v>32</v>
      </c>
      <c r="D105" s="21" t="s">
        <v>432</v>
      </c>
      <c r="E105" s="521"/>
      <c r="F105" s="525"/>
      <c r="G105" s="296" t="s">
        <v>524</v>
      </c>
      <c r="H105" s="162">
        <f t="shared" si="8"/>
        <v>0</v>
      </c>
      <c r="I105" s="729"/>
      <c r="J105" s="729"/>
    </row>
    <row r="106" spans="1:10" s="293" customFormat="1" ht="15" customHeight="1" x14ac:dyDescent="0.2">
      <c r="A106" s="20" t="s">
        <v>402</v>
      </c>
      <c r="B106" s="21" t="s">
        <v>374</v>
      </c>
      <c r="C106" s="20" t="s">
        <v>32</v>
      </c>
      <c r="D106" s="21" t="s">
        <v>432</v>
      </c>
      <c r="E106" s="521"/>
      <c r="F106" s="525"/>
      <c r="G106" s="296" t="s">
        <v>524</v>
      </c>
      <c r="H106" s="162">
        <f t="shared" si="8"/>
        <v>0</v>
      </c>
      <c r="I106" s="729"/>
      <c r="J106" s="729"/>
    </row>
    <row r="107" spans="1:10" s="293" customFormat="1" ht="15" customHeight="1" x14ac:dyDescent="0.2">
      <c r="A107" s="20" t="s">
        <v>403</v>
      </c>
      <c r="B107" s="21" t="s">
        <v>1000</v>
      </c>
      <c r="C107" s="20" t="s">
        <v>32</v>
      </c>
      <c r="D107" s="21" t="s">
        <v>432</v>
      </c>
      <c r="E107" s="521"/>
      <c r="F107" s="525"/>
      <c r="G107" s="296" t="s">
        <v>524</v>
      </c>
      <c r="H107" s="162">
        <f t="shared" si="8"/>
        <v>0</v>
      </c>
      <c r="I107" s="729"/>
      <c r="J107" s="729"/>
    </row>
    <row r="108" spans="1:10" s="293" customFormat="1" ht="15" customHeight="1" x14ac:dyDescent="0.2">
      <c r="A108" s="20" t="s">
        <v>404</v>
      </c>
      <c r="B108" s="21" t="s">
        <v>793</v>
      </c>
      <c r="C108" s="20" t="s">
        <v>32</v>
      </c>
      <c r="D108" s="21" t="s">
        <v>432</v>
      </c>
      <c r="E108" s="521"/>
      <c r="F108" s="525"/>
      <c r="G108" s="296" t="s">
        <v>524</v>
      </c>
      <c r="H108" s="162">
        <f t="shared" si="8"/>
        <v>0</v>
      </c>
      <c r="I108" s="729"/>
      <c r="J108" s="729"/>
    </row>
    <row r="109" spans="1:10" s="293" customFormat="1" ht="15" customHeight="1" x14ac:dyDescent="0.2">
      <c r="A109" s="20" t="s">
        <v>405</v>
      </c>
      <c r="B109" s="21" t="s">
        <v>794</v>
      </c>
      <c r="C109" s="20" t="s">
        <v>32</v>
      </c>
      <c r="D109" s="21" t="s">
        <v>432</v>
      </c>
      <c r="E109" s="521"/>
      <c r="F109" s="525"/>
      <c r="G109" s="296" t="s">
        <v>524</v>
      </c>
      <c r="H109" s="162">
        <f t="shared" si="8"/>
        <v>0</v>
      </c>
      <c r="I109" s="729"/>
      <c r="J109" s="729"/>
    </row>
    <row r="110" spans="1:10" s="293" customFormat="1" ht="15" customHeight="1" x14ac:dyDescent="0.2">
      <c r="A110" s="20" t="s">
        <v>406</v>
      </c>
      <c r="B110" s="21" t="s">
        <v>795</v>
      </c>
      <c r="C110" s="20" t="s">
        <v>32</v>
      </c>
      <c r="D110" s="21" t="s">
        <v>432</v>
      </c>
      <c r="E110" s="521"/>
      <c r="F110" s="525"/>
      <c r="G110" s="296" t="s">
        <v>524</v>
      </c>
      <c r="H110" s="162">
        <f t="shared" si="8"/>
        <v>0</v>
      </c>
      <c r="I110" s="729"/>
      <c r="J110" s="729"/>
    </row>
    <row r="111" spans="1:10" s="293" customFormat="1" ht="15" customHeight="1" x14ac:dyDescent="0.2">
      <c r="A111" s="20" t="s">
        <v>785</v>
      </c>
      <c r="B111" s="21" t="s">
        <v>70</v>
      </c>
      <c r="C111" s="20" t="s">
        <v>32</v>
      </c>
      <c r="D111" s="21" t="s">
        <v>432</v>
      </c>
      <c r="E111" s="521"/>
      <c r="F111" s="525"/>
      <c r="G111" s="296" t="s">
        <v>524</v>
      </c>
      <c r="H111" s="162">
        <f t="shared" si="8"/>
        <v>0</v>
      </c>
      <c r="I111" s="729"/>
      <c r="J111" s="729"/>
    </row>
    <row r="112" spans="1:10" s="293" customFormat="1" ht="15" customHeight="1" x14ac:dyDescent="0.2">
      <c r="A112" s="20" t="s">
        <v>787</v>
      </c>
      <c r="B112" s="21" t="s">
        <v>578</v>
      </c>
      <c r="C112" s="20" t="s">
        <v>32</v>
      </c>
      <c r="D112" s="21" t="s">
        <v>432</v>
      </c>
      <c r="E112" s="521"/>
      <c r="F112" s="525"/>
      <c r="G112" s="296" t="s">
        <v>524</v>
      </c>
      <c r="H112" s="162">
        <f t="shared" si="8"/>
        <v>0</v>
      </c>
      <c r="I112" s="732"/>
      <c r="J112" s="732"/>
    </row>
    <row r="113" spans="1:10" s="293" customFormat="1" ht="15" customHeight="1" x14ac:dyDescent="0.2">
      <c r="A113" s="20" t="s">
        <v>181</v>
      </c>
      <c r="B113" s="21" t="s">
        <v>748</v>
      </c>
      <c r="C113" s="20" t="s">
        <v>32</v>
      </c>
      <c r="D113" s="21" t="s">
        <v>121</v>
      </c>
      <c r="E113" s="521"/>
      <c r="F113" s="296">
        <v>10.5</v>
      </c>
      <c r="G113" s="296" t="s">
        <v>524</v>
      </c>
      <c r="H113" s="162">
        <f t="shared" ref="H113:H123" si="9">E113*F113</f>
        <v>0</v>
      </c>
      <c r="I113" s="729"/>
      <c r="J113" s="729"/>
    </row>
    <row r="114" spans="1:10" s="293" customFormat="1" ht="15" customHeight="1" x14ac:dyDescent="0.2">
      <c r="A114" s="20" t="s">
        <v>182</v>
      </c>
      <c r="B114" s="21" t="s">
        <v>42</v>
      </c>
      <c r="C114" s="20" t="s">
        <v>32</v>
      </c>
      <c r="D114" s="21" t="s">
        <v>121</v>
      </c>
      <c r="E114" s="521"/>
      <c r="F114" s="296">
        <v>10.5</v>
      </c>
      <c r="G114" s="296" t="s">
        <v>524</v>
      </c>
      <c r="H114" s="162">
        <f t="shared" si="9"/>
        <v>0</v>
      </c>
      <c r="I114" s="729"/>
      <c r="J114" s="729"/>
    </row>
    <row r="115" spans="1:10" s="293" customFormat="1" ht="15" customHeight="1" x14ac:dyDescent="0.2">
      <c r="A115" s="20" t="s">
        <v>106</v>
      </c>
      <c r="B115" s="21" t="s">
        <v>5</v>
      </c>
      <c r="C115" s="20" t="s">
        <v>137</v>
      </c>
      <c r="D115" s="21" t="s">
        <v>552</v>
      </c>
      <c r="E115" s="521"/>
      <c r="F115" s="296">
        <v>15</v>
      </c>
      <c r="G115" s="296" t="s">
        <v>524</v>
      </c>
      <c r="H115" s="162">
        <f t="shared" si="9"/>
        <v>0</v>
      </c>
      <c r="I115" s="729"/>
      <c r="J115" s="729"/>
    </row>
    <row r="116" spans="1:10" s="293" customFormat="1" ht="15" customHeight="1" x14ac:dyDescent="0.2">
      <c r="A116" s="20" t="s">
        <v>122</v>
      </c>
      <c r="B116" s="21" t="s">
        <v>17</v>
      </c>
      <c r="C116" s="20" t="s">
        <v>137</v>
      </c>
      <c r="D116" s="21" t="s">
        <v>552</v>
      </c>
      <c r="E116" s="521"/>
      <c r="F116" s="296">
        <v>15</v>
      </c>
      <c r="G116" s="296" t="s">
        <v>524</v>
      </c>
      <c r="H116" s="162">
        <f t="shared" si="9"/>
        <v>0</v>
      </c>
      <c r="I116" s="729"/>
      <c r="J116" s="729"/>
    </row>
    <row r="117" spans="1:10" s="293" customFormat="1" ht="15" customHeight="1" x14ac:dyDescent="0.2">
      <c r="A117" s="20" t="s">
        <v>132</v>
      </c>
      <c r="B117" s="26" t="s">
        <v>796</v>
      </c>
      <c r="C117" s="20" t="s">
        <v>137</v>
      </c>
      <c r="D117" s="21" t="s">
        <v>552</v>
      </c>
      <c r="E117" s="521"/>
      <c r="F117" s="525"/>
      <c r="G117" s="296" t="s">
        <v>524</v>
      </c>
      <c r="H117" s="162">
        <f t="shared" si="9"/>
        <v>0</v>
      </c>
      <c r="I117" s="729"/>
      <c r="J117" s="729"/>
    </row>
    <row r="118" spans="1:10" s="293" customFormat="1" ht="15" customHeight="1" x14ac:dyDescent="0.2">
      <c r="A118" s="20" t="s">
        <v>417</v>
      </c>
      <c r="B118" s="21" t="s">
        <v>797</v>
      </c>
      <c r="C118" s="20" t="s">
        <v>137</v>
      </c>
      <c r="D118" s="21" t="s">
        <v>552</v>
      </c>
      <c r="E118" s="521"/>
      <c r="F118" s="525"/>
      <c r="G118" s="296" t="s">
        <v>524</v>
      </c>
      <c r="H118" s="162">
        <f t="shared" si="9"/>
        <v>0</v>
      </c>
      <c r="I118" s="729"/>
      <c r="J118" s="729"/>
    </row>
    <row r="119" spans="1:10" s="293" customFormat="1" ht="15" customHeight="1" x14ac:dyDescent="0.2">
      <c r="A119" s="20" t="s">
        <v>418</v>
      </c>
      <c r="B119" s="21" t="s">
        <v>798</v>
      </c>
      <c r="C119" s="20" t="s">
        <v>137</v>
      </c>
      <c r="D119" s="21" t="s">
        <v>552</v>
      </c>
      <c r="E119" s="521"/>
      <c r="F119" s="525"/>
      <c r="G119" s="296" t="s">
        <v>524</v>
      </c>
      <c r="H119" s="162">
        <f t="shared" si="9"/>
        <v>0</v>
      </c>
      <c r="I119" s="729"/>
      <c r="J119" s="729"/>
    </row>
    <row r="120" spans="1:10" s="293" customFormat="1" ht="15" customHeight="1" x14ac:dyDescent="0.2">
      <c r="A120" s="20" t="s">
        <v>107</v>
      </c>
      <c r="B120" s="26" t="s">
        <v>582</v>
      </c>
      <c r="C120" s="20" t="s">
        <v>137</v>
      </c>
      <c r="D120" s="21" t="s">
        <v>552</v>
      </c>
      <c r="E120" s="521"/>
      <c r="F120" s="525"/>
      <c r="G120" s="296" t="s">
        <v>524</v>
      </c>
      <c r="H120" s="162">
        <f t="shared" si="9"/>
        <v>0</v>
      </c>
      <c r="I120" s="729"/>
      <c r="J120" s="729"/>
    </row>
    <row r="121" spans="1:10" s="293" customFormat="1" ht="15" customHeight="1" x14ac:dyDescent="0.2">
      <c r="A121" s="20" t="s">
        <v>123</v>
      </c>
      <c r="B121" s="26" t="s">
        <v>583</v>
      </c>
      <c r="C121" s="20" t="s">
        <v>137</v>
      </c>
      <c r="D121" s="21" t="s">
        <v>552</v>
      </c>
      <c r="E121" s="521"/>
      <c r="F121" s="525"/>
      <c r="G121" s="296" t="s">
        <v>524</v>
      </c>
      <c r="H121" s="162">
        <f t="shared" si="9"/>
        <v>0</v>
      </c>
      <c r="I121" s="729"/>
      <c r="J121" s="729"/>
    </row>
    <row r="122" spans="1:10" s="293" customFormat="1" ht="15" customHeight="1" x14ac:dyDescent="0.2">
      <c r="A122" s="20" t="s">
        <v>131</v>
      </c>
      <c r="B122" s="26" t="s">
        <v>584</v>
      </c>
      <c r="C122" s="20" t="s">
        <v>137</v>
      </c>
      <c r="D122" s="21" t="s">
        <v>552</v>
      </c>
      <c r="E122" s="521"/>
      <c r="F122" s="525"/>
      <c r="G122" s="296" t="s">
        <v>524</v>
      </c>
      <c r="H122" s="162">
        <f t="shared" si="9"/>
        <v>0</v>
      </c>
      <c r="I122" s="729"/>
      <c r="J122" s="729"/>
    </row>
    <row r="123" spans="1:10" s="293" customFormat="1" ht="15" customHeight="1" x14ac:dyDescent="0.2">
      <c r="A123" s="20" t="s">
        <v>132</v>
      </c>
      <c r="B123" s="26" t="s">
        <v>585</v>
      </c>
      <c r="C123" s="20" t="s">
        <v>137</v>
      </c>
      <c r="D123" s="21" t="s">
        <v>552</v>
      </c>
      <c r="E123" s="521"/>
      <c r="F123" s="525"/>
      <c r="G123" s="296" t="s">
        <v>524</v>
      </c>
      <c r="H123" s="162">
        <f t="shared" si="9"/>
        <v>0</v>
      </c>
      <c r="I123" s="729"/>
      <c r="J123" s="729"/>
    </row>
    <row r="124" spans="1:10" s="293" customFormat="1" ht="15" customHeight="1" x14ac:dyDescent="0.2">
      <c r="E124" s="524"/>
      <c r="F124" s="526"/>
      <c r="G124" s="526"/>
      <c r="H124" s="529"/>
      <c r="I124" s="487"/>
      <c r="J124" s="487"/>
    </row>
    <row r="125" spans="1:10" s="293" customFormat="1" ht="15" customHeight="1" x14ac:dyDescent="0.2">
      <c r="A125" s="19" t="s">
        <v>799</v>
      </c>
      <c r="B125" s="335"/>
      <c r="C125" s="336"/>
      <c r="D125" s="335"/>
      <c r="E125" s="523"/>
      <c r="F125" s="337"/>
      <c r="G125" s="337"/>
      <c r="H125" s="338"/>
      <c r="I125" s="486"/>
      <c r="J125" s="486"/>
    </row>
    <row r="126" spans="1:10" s="293" customFormat="1" ht="15" customHeight="1" x14ac:dyDescent="0.2">
      <c r="A126" s="19" t="s">
        <v>166</v>
      </c>
      <c r="B126" s="19" t="s">
        <v>59</v>
      </c>
      <c r="C126" s="4"/>
      <c r="D126" s="4"/>
      <c r="E126" s="107"/>
      <c r="F126" s="339"/>
      <c r="G126" s="5"/>
      <c r="H126" s="173"/>
      <c r="I126" s="225"/>
      <c r="J126" s="225"/>
    </row>
    <row r="127" spans="1:10" s="293" customFormat="1" ht="15" customHeight="1" x14ac:dyDescent="0.2">
      <c r="A127" s="20" t="s">
        <v>167</v>
      </c>
      <c r="B127" s="212" t="s">
        <v>939</v>
      </c>
      <c r="C127" s="20" t="s">
        <v>25</v>
      </c>
      <c r="D127" s="21" t="s">
        <v>815</v>
      </c>
      <c r="E127" s="521"/>
      <c r="F127" s="296">
        <v>10.5</v>
      </c>
      <c r="G127" s="296">
        <v>21</v>
      </c>
      <c r="H127" s="162">
        <f>E127*F127</f>
        <v>0</v>
      </c>
      <c r="I127" s="729"/>
      <c r="J127" s="729"/>
    </row>
    <row r="128" spans="1:10" s="293" customFormat="1" ht="15" customHeight="1" x14ac:dyDescent="0.2">
      <c r="A128" s="20" t="s">
        <v>168</v>
      </c>
      <c r="B128" s="212" t="s">
        <v>975</v>
      </c>
      <c r="C128" s="20" t="s">
        <v>25</v>
      </c>
      <c r="D128" s="21" t="s">
        <v>121</v>
      </c>
      <c r="E128" s="521"/>
      <c r="F128" s="296">
        <v>10.5</v>
      </c>
      <c r="G128" s="296" t="s">
        <v>524</v>
      </c>
      <c r="H128" s="162">
        <f>E128*F128</f>
        <v>0</v>
      </c>
      <c r="I128" s="729"/>
      <c r="J128" s="729"/>
    </row>
    <row r="129" spans="1:10" s="293" customFormat="1" ht="15" customHeight="1" x14ac:dyDescent="0.2">
      <c r="A129" s="20" t="s">
        <v>169</v>
      </c>
      <c r="B129" s="212" t="s">
        <v>940</v>
      </c>
      <c r="C129" s="20" t="s">
        <v>25</v>
      </c>
      <c r="D129" s="21" t="s">
        <v>815</v>
      </c>
      <c r="E129" s="521"/>
      <c r="F129" s="296">
        <v>7</v>
      </c>
      <c r="G129" s="296">
        <v>21</v>
      </c>
      <c r="H129" s="162">
        <f>E129*F129</f>
        <v>0</v>
      </c>
      <c r="I129" s="729"/>
      <c r="J129" s="729"/>
    </row>
    <row r="130" spans="1:10" s="293" customFormat="1" ht="15" customHeight="1" x14ac:dyDescent="0.2">
      <c r="A130" s="4"/>
      <c r="B130" s="4"/>
      <c r="C130" s="4"/>
      <c r="D130" s="4"/>
      <c r="E130" s="107"/>
      <c r="F130" s="5"/>
      <c r="G130" s="5"/>
      <c r="H130" s="173"/>
      <c r="I130" s="225"/>
      <c r="J130" s="225"/>
    </row>
    <row r="131" spans="1:10" s="293" customFormat="1" ht="15" customHeight="1" x14ac:dyDescent="0.2">
      <c r="A131" s="19" t="s">
        <v>171</v>
      </c>
      <c r="B131" s="40" t="s">
        <v>856</v>
      </c>
      <c r="C131" s="4"/>
      <c r="D131" s="4"/>
      <c r="E131" s="107"/>
      <c r="F131" s="5"/>
      <c r="G131" s="5"/>
      <c r="H131" s="173"/>
      <c r="I131" s="225"/>
      <c r="J131" s="225"/>
    </row>
    <row r="132" spans="1:10" s="293" customFormat="1" ht="15" customHeight="1" x14ac:dyDescent="0.2">
      <c r="A132" s="20" t="s">
        <v>172</v>
      </c>
      <c r="B132" s="21" t="s">
        <v>135</v>
      </c>
      <c r="C132" s="20" t="s">
        <v>25</v>
      </c>
      <c r="D132" s="21" t="s">
        <v>815</v>
      </c>
      <c r="E132" s="521"/>
      <c r="F132" s="296">
        <v>2</v>
      </c>
      <c r="G132" s="296" t="s">
        <v>524</v>
      </c>
      <c r="H132" s="162">
        <f>E132*F132</f>
        <v>0</v>
      </c>
      <c r="I132" s="729"/>
      <c r="J132" s="729"/>
    </row>
    <row r="133" spans="1:10" s="293" customFormat="1" ht="15" customHeight="1" x14ac:dyDescent="0.2">
      <c r="A133" s="20" t="s">
        <v>313</v>
      </c>
      <c r="B133" s="21" t="s">
        <v>444</v>
      </c>
      <c r="C133" s="20" t="s">
        <v>31</v>
      </c>
      <c r="D133" s="21" t="s">
        <v>432</v>
      </c>
      <c r="E133" s="521"/>
      <c r="F133" s="525"/>
      <c r="G133" s="296" t="s">
        <v>524</v>
      </c>
      <c r="H133" s="162">
        <f>E133*F133</f>
        <v>0</v>
      </c>
      <c r="I133" s="729"/>
      <c r="J133" s="729"/>
    </row>
    <row r="134" spans="1:10" s="293" customFormat="1" ht="15" customHeight="1" x14ac:dyDescent="0.2">
      <c r="A134" s="20" t="s">
        <v>314</v>
      </c>
      <c r="B134" s="21" t="s">
        <v>445</v>
      </c>
      <c r="C134" s="20" t="s">
        <v>31</v>
      </c>
      <c r="D134" s="21" t="s">
        <v>432</v>
      </c>
      <c r="E134" s="521"/>
      <c r="F134" s="525"/>
      <c r="G134" s="296" t="s">
        <v>524</v>
      </c>
      <c r="H134" s="162">
        <f>E134*F134</f>
        <v>0</v>
      </c>
      <c r="I134" s="729"/>
      <c r="J134" s="729"/>
    </row>
    <row r="135" spans="1:10" s="293" customFormat="1" ht="15" customHeight="1" x14ac:dyDescent="0.2">
      <c r="A135" s="20" t="s">
        <v>315</v>
      </c>
      <c r="B135" s="21" t="s">
        <v>446</v>
      </c>
      <c r="C135" s="20" t="s">
        <v>31</v>
      </c>
      <c r="D135" s="21" t="s">
        <v>432</v>
      </c>
      <c r="E135" s="521"/>
      <c r="F135" s="525"/>
      <c r="G135" s="296" t="s">
        <v>524</v>
      </c>
      <c r="H135" s="162">
        <f>E135*F135</f>
        <v>0</v>
      </c>
      <c r="I135" s="729"/>
      <c r="J135" s="729"/>
    </row>
    <row r="136" spans="1:10" ht="15" customHeight="1" x14ac:dyDescent="0.2">
      <c r="A136" s="20" t="s">
        <v>316</v>
      </c>
      <c r="B136" s="21" t="s">
        <v>443</v>
      </c>
      <c r="C136" s="20" t="s">
        <v>31</v>
      </c>
      <c r="D136" s="21" t="s">
        <v>432</v>
      </c>
      <c r="E136" s="521"/>
      <c r="F136" s="525"/>
      <c r="G136" s="296" t="s">
        <v>524</v>
      </c>
      <c r="H136" s="162">
        <f>E136*F136</f>
        <v>0</v>
      </c>
      <c r="I136" s="729"/>
      <c r="J136" s="729"/>
    </row>
    <row r="137" spans="1:10" ht="15" customHeight="1" x14ac:dyDescent="0.2">
      <c r="A137" s="20" t="s">
        <v>401</v>
      </c>
      <c r="B137" s="29" t="s">
        <v>979</v>
      </c>
      <c r="C137" s="20" t="s">
        <v>32</v>
      </c>
      <c r="D137" s="21" t="s">
        <v>432</v>
      </c>
      <c r="E137" s="521"/>
      <c r="F137" s="525"/>
      <c r="G137" s="296" t="s">
        <v>524</v>
      </c>
      <c r="H137" s="162">
        <f t="shared" ref="H137:H144" si="10">E137*F137</f>
        <v>0</v>
      </c>
      <c r="I137" s="732"/>
      <c r="J137" s="732"/>
    </row>
    <row r="138" spans="1:10" ht="15" customHeight="1" x14ac:dyDescent="0.2">
      <c r="A138" s="20" t="s">
        <v>402</v>
      </c>
      <c r="B138" s="21" t="s">
        <v>374</v>
      </c>
      <c r="C138" s="20" t="s">
        <v>32</v>
      </c>
      <c r="D138" s="21" t="s">
        <v>432</v>
      </c>
      <c r="E138" s="521"/>
      <c r="F138" s="525"/>
      <c r="G138" s="296" t="s">
        <v>524</v>
      </c>
      <c r="H138" s="162">
        <f t="shared" si="10"/>
        <v>0</v>
      </c>
      <c r="I138" s="732"/>
      <c r="J138" s="732"/>
    </row>
    <row r="139" spans="1:10" ht="15" customHeight="1" x14ac:dyDescent="0.2">
      <c r="A139" s="20" t="s">
        <v>403</v>
      </c>
      <c r="B139" s="21" t="s">
        <v>1000</v>
      </c>
      <c r="C139" s="20" t="s">
        <v>32</v>
      </c>
      <c r="D139" s="21" t="s">
        <v>432</v>
      </c>
      <c r="E139" s="521"/>
      <c r="F139" s="525"/>
      <c r="G139" s="296" t="s">
        <v>524</v>
      </c>
      <c r="H139" s="162">
        <f t="shared" si="10"/>
        <v>0</v>
      </c>
      <c r="I139" s="732"/>
      <c r="J139" s="732"/>
    </row>
    <row r="140" spans="1:10" s="293" customFormat="1" ht="15" customHeight="1" x14ac:dyDescent="0.2">
      <c r="A140" s="24" t="s">
        <v>407</v>
      </c>
      <c r="B140" s="21" t="s">
        <v>425</v>
      </c>
      <c r="C140" s="20" t="s">
        <v>32</v>
      </c>
      <c r="D140" s="21" t="s">
        <v>432</v>
      </c>
      <c r="E140" s="521"/>
      <c r="F140" s="525"/>
      <c r="G140" s="296" t="s">
        <v>524</v>
      </c>
      <c r="H140" s="162">
        <f t="shared" si="10"/>
        <v>0</v>
      </c>
      <c r="I140" s="729"/>
      <c r="J140" s="729"/>
    </row>
    <row r="141" spans="1:10" ht="15" customHeight="1" x14ac:dyDescent="0.2">
      <c r="A141" s="20" t="s">
        <v>579</v>
      </c>
      <c r="B141" s="21" t="s">
        <v>70</v>
      </c>
      <c r="C141" s="20" t="s">
        <v>32</v>
      </c>
      <c r="D141" s="21" t="s">
        <v>432</v>
      </c>
      <c r="E141" s="521"/>
      <c r="F141" s="525"/>
      <c r="G141" s="296" t="s">
        <v>524</v>
      </c>
      <c r="H141" s="162">
        <f t="shared" si="10"/>
        <v>0</v>
      </c>
      <c r="I141" s="732"/>
      <c r="J141" s="732"/>
    </row>
    <row r="142" spans="1:10" ht="15" customHeight="1" x14ac:dyDescent="0.2">
      <c r="A142" s="20" t="s">
        <v>785</v>
      </c>
      <c r="B142" s="21" t="s">
        <v>786</v>
      </c>
      <c r="C142" s="20" t="s">
        <v>32</v>
      </c>
      <c r="D142" s="21" t="s">
        <v>432</v>
      </c>
      <c r="E142" s="521"/>
      <c r="F142" s="525"/>
      <c r="G142" s="296" t="s">
        <v>524</v>
      </c>
      <c r="H142" s="162">
        <f t="shared" si="10"/>
        <v>0</v>
      </c>
      <c r="I142" s="732"/>
      <c r="J142" s="732"/>
    </row>
    <row r="143" spans="1:10" ht="15" customHeight="1" x14ac:dyDescent="0.2">
      <c r="A143" s="20" t="s">
        <v>787</v>
      </c>
      <c r="B143" s="21" t="s">
        <v>788</v>
      </c>
      <c r="C143" s="20" t="s">
        <v>32</v>
      </c>
      <c r="D143" s="21" t="s">
        <v>432</v>
      </c>
      <c r="E143" s="521"/>
      <c r="F143" s="525"/>
      <c r="G143" s="296" t="s">
        <v>524</v>
      </c>
      <c r="H143" s="162">
        <f t="shared" si="10"/>
        <v>0</v>
      </c>
      <c r="I143" s="729"/>
      <c r="J143" s="729"/>
    </row>
    <row r="144" spans="1:10" ht="15" customHeight="1" x14ac:dyDescent="0.2">
      <c r="A144" s="20" t="s">
        <v>789</v>
      </c>
      <c r="B144" s="21" t="s">
        <v>790</v>
      </c>
      <c r="C144" s="20" t="s">
        <v>32</v>
      </c>
      <c r="D144" s="21" t="s">
        <v>432</v>
      </c>
      <c r="E144" s="521"/>
      <c r="F144" s="525"/>
      <c r="G144" s="296" t="s">
        <v>524</v>
      </c>
      <c r="H144" s="162">
        <f t="shared" si="10"/>
        <v>0</v>
      </c>
      <c r="I144" s="729"/>
      <c r="J144" s="729"/>
    </row>
    <row r="145" spans="1:10" ht="15" customHeight="1" x14ac:dyDescent="0.2">
      <c r="A145" s="20" t="s">
        <v>181</v>
      </c>
      <c r="B145" s="21" t="s">
        <v>748</v>
      </c>
      <c r="C145" s="20" t="s">
        <v>32</v>
      </c>
      <c r="D145" s="21" t="s">
        <v>121</v>
      </c>
      <c r="E145" s="521"/>
      <c r="F145" s="296">
        <v>10.5</v>
      </c>
      <c r="G145" s="296" t="s">
        <v>524</v>
      </c>
      <c r="H145" s="162">
        <f t="shared" ref="H145:H154" si="11">E145*F145</f>
        <v>0</v>
      </c>
      <c r="I145" s="729"/>
      <c r="J145" s="729"/>
    </row>
    <row r="146" spans="1:10" ht="15" customHeight="1" x14ac:dyDescent="0.2">
      <c r="A146" s="20" t="s">
        <v>182</v>
      </c>
      <c r="B146" s="21" t="s">
        <v>42</v>
      </c>
      <c r="C146" s="20" t="s">
        <v>32</v>
      </c>
      <c r="D146" s="21" t="s">
        <v>121</v>
      </c>
      <c r="E146" s="521"/>
      <c r="F146" s="296">
        <v>10.5</v>
      </c>
      <c r="G146" s="296" t="s">
        <v>524</v>
      </c>
      <c r="H146" s="162">
        <f t="shared" si="11"/>
        <v>0</v>
      </c>
      <c r="I146" s="729"/>
      <c r="J146" s="729"/>
    </row>
    <row r="147" spans="1:10" ht="15" customHeight="1" x14ac:dyDescent="0.2">
      <c r="A147" s="20" t="s">
        <v>106</v>
      </c>
      <c r="B147" s="21" t="s">
        <v>5</v>
      </c>
      <c r="C147" s="20" t="s">
        <v>137</v>
      </c>
      <c r="D147" s="21" t="s">
        <v>552</v>
      </c>
      <c r="E147" s="521"/>
      <c r="F147" s="296">
        <v>15</v>
      </c>
      <c r="G147" s="296" t="s">
        <v>524</v>
      </c>
      <c r="H147" s="162">
        <f t="shared" si="11"/>
        <v>0</v>
      </c>
      <c r="I147" s="729"/>
      <c r="J147" s="729"/>
    </row>
    <row r="148" spans="1:10" ht="15" customHeight="1" x14ac:dyDescent="0.2">
      <c r="A148" s="20" t="s">
        <v>122</v>
      </c>
      <c r="B148" s="21" t="s">
        <v>17</v>
      </c>
      <c r="C148" s="20" t="s">
        <v>137</v>
      </c>
      <c r="D148" s="21" t="s">
        <v>552</v>
      </c>
      <c r="E148" s="521"/>
      <c r="F148" s="296">
        <v>15</v>
      </c>
      <c r="G148" s="296" t="s">
        <v>524</v>
      </c>
      <c r="H148" s="162">
        <f t="shared" si="11"/>
        <v>0</v>
      </c>
      <c r="I148" s="729"/>
      <c r="J148" s="729"/>
    </row>
    <row r="149" spans="1:10" ht="15" customHeight="1" x14ac:dyDescent="0.2">
      <c r="A149" s="20" t="s">
        <v>132</v>
      </c>
      <c r="B149" s="26" t="s">
        <v>796</v>
      </c>
      <c r="C149" s="20" t="s">
        <v>137</v>
      </c>
      <c r="D149" s="21" t="s">
        <v>552</v>
      </c>
      <c r="E149" s="521"/>
      <c r="F149" s="525"/>
      <c r="G149" s="296" t="s">
        <v>524</v>
      </c>
      <c r="H149" s="162">
        <f t="shared" si="11"/>
        <v>0</v>
      </c>
      <c r="I149" s="729"/>
      <c r="J149" s="729"/>
    </row>
    <row r="150" spans="1:10" ht="15" customHeight="1" x14ac:dyDescent="0.2">
      <c r="A150" s="20" t="s">
        <v>133</v>
      </c>
      <c r="B150" s="21" t="s">
        <v>47</v>
      </c>
      <c r="C150" s="20" t="s">
        <v>137</v>
      </c>
      <c r="D150" s="21" t="s">
        <v>552</v>
      </c>
      <c r="E150" s="521"/>
      <c r="F150" s="525"/>
      <c r="G150" s="296" t="s">
        <v>524</v>
      </c>
      <c r="H150" s="162">
        <f t="shared" si="11"/>
        <v>0</v>
      </c>
      <c r="I150" s="729"/>
      <c r="J150" s="729"/>
    </row>
    <row r="151" spans="1:10" ht="15" customHeight="1" x14ac:dyDescent="0.2">
      <c r="A151" s="20" t="s">
        <v>107</v>
      </c>
      <c r="B151" s="26" t="s">
        <v>582</v>
      </c>
      <c r="C151" s="20" t="s">
        <v>137</v>
      </c>
      <c r="D151" s="21" t="s">
        <v>552</v>
      </c>
      <c r="E151" s="521"/>
      <c r="F151" s="525"/>
      <c r="G151" s="296" t="s">
        <v>524</v>
      </c>
      <c r="H151" s="162">
        <f t="shared" si="11"/>
        <v>0</v>
      </c>
      <c r="I151" s="729"/>
      <c r="J151" s="729"/>
    </row>
    <row r="152" spans="1:10" ht="15" customHeight="1" x14ac:dyDescent="0.2">
      <c r="A152" s="20" t="s">
        <v>123</v>
      </c>
      <c r="B152" s="26" t="s">
        <v>583</v>
      </c>
      <c r="C152" s="20" t="s">
        <v>137</v>
      </c>
      <c r="D152" s="21" t="s">
        <v>552</v>
      </c>
      <c r="E152" s="521"/>
      <c r="F152" s="525"/>
      <c r="G152" s="296" t="s">
        <v>524</v>
      </c>
      <c r="H152" s="162">
        <f t="shared" si="11"/>
        <v>0</v>
      </c>
      <c r="I152" s="729"/>
      <c r="J152" s="729"/>
    </row>
    <row r="153" spans="1:10" ht="15" customHeight="1" x14ac:dyDescent="0.2">
      <c r="A153" s="20" t="s">
        <v>131</v>
      </c>
      <c r="B153" s="26" t="s">
        <v>584</v>
      </c>
      <c r="C153" s="20" t="s">
        <v>137</v>
      </c>
      <c r="D153" s="21" t="s">
        <v>552</v>
      </c>
      <c r="E153" s="521"/>
      <c r="F153" s="525"/>
      <c r="G153" s="296" t="s">
        <v>524</v>
      </c>
      <c r="H153" s="162">
        <f t="shared" si="11"/>
        <v>0</v>
      </c>
      <c r="I153" s="729"/>
      <c r="J153" s="729"/>
    </row>
    <row r="154" spans="1:10" ht="15" customHeight="1" x14ac:dyDescent="0.2">
      <c r="A154" s="20" t="s">
        <v>132</v>
      </c>
      <c r="B154" s="26" t="s">
        <v>585</v>
      </c>
      <c r="C154" s="20" t="s">
        <v>137</v>
      </c>
      <c r="D154" s="21" t="s">
        <v>552</v>
      </c>
      <c r="E154" s="521"/>
      <c r="F154" s="525"/>
      <c r="G154" s="296" t="s">
        <v>524</v>
      </c>
      <c r="H154" s="162">
        <f t="shared" si="11"/>
        <v>0</v>
      </c>
      <c r="I154" s="729"/>
      <c r="J154" s="729"/>
    </row>
    <row r="155" spans="1:10" ht="15" customHeight="1" x14ac:dyDescent="0.2">
      <c r="A155" s="4"/>
      <c r="B155" s="4"/>
      <c r="C155" s="4"/>
      <c r="D155" s="4"/>
      <c r="E155" s="107"/>
      <c r="F155" s="5"/>
      <c r="G155" s="5"/>
      <c r="H155" s="173"/>
      <c r="I155" s="225"/>
      <c r="J155" s="225"/>
    </row>
    <row r="156" spans="1:10" s="293" customFormat="1" ht="15" customHeight="1" x14ac:dyDescent="0.2">
      <c r="A156" s="19" t="s">
        <v>800</v>
      </c>
      <c r="B156" s="335"/>
      <c r="C156" s="336"/>
      <c r="D156" s="335"/>
      <c r="E156" s="523"/>
      <c r="F156" s="337"/>
      <c r="G156" s="337"/>
      <c r="H156" s="338"/>
      <c r="I156" s="486"/>
      <c r="J156" s="486"/>
    </row>
    <row r="157" spans="1:10" s="293" customFormat="1" ht="15" customHeight="1" x14ac:dyDescent="0.2">
      <c r="A157" s="19" t="s">
        <v>166</v>
      </c>
      <c r="B157" s="19" t="s">
        <v>59</v>
      </c>
      <c r="C157" s="4"/>
      <c r="D157" s="4"/>
      <c r="E157" s="107"/>
      <c r="F157" s="339"/>
      <c r="G157" s="5"/>
      <c r="H157" s="173"/>
      <c r="I157" s="225"/>
      <c r="J157" s="225"/>
    </row>
    <row r="158" spans="1:10" s="293" customFormat="1" ht="15" customHeight="1" x14ac:dyDescent="0.2">
      <c r="A158" s="20" t="s">
        <v>167</v>
      </c>
      <c r="B158" s="212" t="s">
        <v>939</v>
      </c>
      <c r="C158" s="20" t="s">
        <v>25</v>
      </c>
      <c r="D158" s="21" t="s">
        <v>815</v>
      </c>
      <c r="E158" s="521"/>
      <c r="F158" s="296">
        <v>10.5</v>
      </c>
      <c r="G158" s="296">
        <v>21</v>
      </c>
      <c r="H158" s="162">
        <f>E158*F158</f>
        <v>0</v>
      </c>
      <c r="I158" s="729"/>
      <c r="J158" s="729"/>
    </row>
    <row r="159" spans="1:10" s="293" customFormat="1" ht="15" customHeight="1" x14ac:dyDescent="0.2">
      <c r="A159" s="20" t="s">
        <v>168</v>
      </c>
      <c r="B159" s="212" t="s">
        <v>975</v>
      </c>
      <c r="C159" s="20" t="s">
        <v>25</v>
      </c>
      <c r="D159" s="21" t="s">
        <v>121</v>
      </c>
      <c r="E159" s="521"/>
      <c r="F159" s="296">
        <v>10.5</v>
      </c>
      <c r="G159" s="296" t="s">
        <v>524</v>
      </c>
      <c r="H159" s="162">
        <f>E159*F159</f>
        <v>0</v>
      </c>
      <c r="I159" s="729"/>
      <c r="J159" s="729"/>
    </row>
    <row r="160" spans="1:10" s="293" customFormat="1" ht="15" customHeight="1" x14ac:dyDescent="0.2">
      <c r="A160" s="20" t="s">
        <v>169</v>
      </c>
      <c r="B160" s="212" t="s">
        <v>940</v>
      </c>
      <c r="C160" s="20" t="s">
        <v>25</v>
      </c>
      <c r="D160" s="21" t="s">
        <v>815</v>
      </c>
      <c r="E160" s="521"/>
      <c r="F160" s="296">
        <v>7</v>
      </c>
      <c r="G160" s="296">
        <v>21</v>
      </c>
      <c r="H160" s="162">
        <f>E160*F160</f>
        <v>0</v>
      </c>
      <c r="I160" s="729"/>
      <c r="J160" s="729"/>
    </row>
    <row r="161" spans="1:10" s="293" customFormat="1" ht="15" customHeight="1" x14ac:dyDescent="0.2">
      <c r="A161" s="4"/>
      <c r="B161" s="4"/>
      <c r="C161" s="4"/>
      <c r="D161" s="4"/>
      <c r="E161" s="107"/>
      <c r="F161" s="5"/>
      <c r="G161" s="5"/>
      <c r="H161" s="173"/>
      <c r="I161" s="225"/>
      <c r="J161" s="225"/>
    </row>
    <row r="162" spans="1:10" s="293" customFormat="1" ht="15" customHeight="1" x14ac:dyDescent="0.2">
      <c r="A162" s="19" t="s">
        <v>171</v>
      </c>
      <c r="B162" s="40" t="s">
        <v>856</v>
      </c>
      <c r="C162" s="4"/>
      <c r="D162" s="4"/>
      <c r="E162" s="107"/>
      <c r="F162" s="5"/>
      <c r="G162" s="5"/>
      <c r="H162" s="173"/>
      <c r="I162" s="225"/>
      <c r="J162" s="225"/>
    </row>
    <row r="163" spans="1:10" s="293" customFormat="1" ht="15" customHeight="1" x14ac:dyDescent="0.2">
      <c r="A163" s="20" t="s">
        <v>172</v>
      </c>
      <c r="B163" s="21" t="s">
        <v>904</v>
      </c>
      <c r="C163" s="20" t="s">
        <v>25</v>
      </c>
      <c r="D163" s="21" t="s">
        <v>815</v>
      </c>
      <c r="E163" s="521"/>
      <c r="F163" s="296">
        <v>2</v>
      </c>
      <c r="G163" s="296" t="s">
        <v>524</v>
      </c>
      <c r="H163" s="162">
        <f t="shared" ref="H163:H174" si="12">E163*F163</f>
        <v>0</v>
      </c>
      <c r="I163" s="729"/>
      <c r="J163" s="729"/>
    </row>
    <row r="164" spans="1:10" s="293" customFormat="1" ht="15" customHeight="1" x14ac:dyDescent="0.2">
      <c r="A164" s="20" t="s">
        <v>785</v>
      </c>
      <c r="B164" s="21" t="s">
        <v>801</v>
      </c>
      <c r="C164" s="20" t="s">
        <v>32</v>
      </c>
      <c r="D164" s="21" t="s">
        <v>432</v>
      </c>
      <c r="E164" s="521"/>
      <c r="F164" s="525"/>
      <c r="G164" s="296" t="s">
        <v>524</v>
      </c>
      <c r="H164" s="162">
        <f t="shared" si="12"/>
        <v>0</v>
      </c>
      <c r="I164" s="729"/>
      <c r="J164" s="729"/>
    </row>
    <row r="165" spans="1:10" s="293" customFormat="1" ht="15" customHeight="1" x14ac:dyDescent="0.2">
      <c r="A165" s="20" t="s">
        <v>787</v>
      </c>
      <c r="B165" s="21" t="s">
        <v>802</v>
      </c>
      <c r="C165" s="20" t="s">
        <v>32</v>
      </c>
      <c r="D165" s="21" t="s">
        <v>432</v>
      </c>
      <c r="E165" s="521"/>
      <c r="F165" s="296">
        <v>15</v>
      </c>
      <c r="G165" s="296" t="s">
        <v>524</v>
      </c>
      <c r="H165" s="162">
        <f t="shared" si="12"/>
        <v>0</v>
      </c>
      <c r="I165" s="729"/>
      <c r="J165" s="729"/>
    </row>
    <row r="166" spans="1:10" s="293" customFormat="1" ht="15" customHeight="1" x14ac:dyDescent="0.2">
      <c r="A166" s="20" t="s">
        <v>181</v>
      </c>
      <c r="B166" s="21" t="s">
        <v>748</v>
      </c>
      <c r="C166" s="20" t="s">
        <v>32</v>
      </c>
      <c r="D166" s="21" t="s">
        <v>121</v>
      </c>
      <c r="E166" s="521"/>
      <c r="F166" s="296">
        <v>10.5</v>
      </c>
      <c r="G166" s="296" t="s">
        <v>524</v>
      </c>
      <c r="H166" s="162">
        <f t="shared" si="12"/>
        <v>0</v>
      </c>
      <c r="I166" s="729"/>
      <c r="J166" s="729"/>
    </row>
    <row r="167" spans="1:10" s="293" customFormat="1" ht="15" customHeight="1" x14ac:dyDescent="0.2">
      <c r="A167" s="20" t="s">
        <v>182</v>
      </c>
      <c r="B167" s="21" t="s">
        <v>42</v>
      </c>
      <c r="C167" s="20" t="s">
        <v>32</v>
      </c>
      <c r="D167" s="21" t="s">
        <v>121</v>
      </c>
      <c r="E167" s="521"/>
      <c r="F167" s="296">
        <v>10.5</v>
      </c>
      <c r="G167" s="296" t="s">
        <v>524</v>
      </c>
      <c r="H167" s="162">
        <f t="shared" si="12"/>
        <v>0</v>
      </c>
      <c r="I167" s="729"/>
      <c r="J167" s="729"/>
    </row>
    <row r="168" spans="1:10" s="293" customFormat="1" ht="15" customHeight="1" x14ac:dyDescent="0.2">
      <c r="A168" s="20" t="s">
        <v>106</v>
      </c>
      <c r="B168" s="21" t="s">
        <v>5</v>
      </c>
      <c r="C168" s="20" t="s">
        <v>137</v>
      </c>
      <c r="D168" s="21" t="s">
        <v>552</v>
      </c>
      <c r="E168" s="521"/>
      <c r="F168" s="296">
        <v>15</v>
      </c>
      <c r="G168" s="296" t="s">
        <v>524</v>
      </c>
      <c r="H168" s="162">
        <f t="shared" si="12"/>
        <v>0</v>
      </c>
      <c r="I168" s="729"/>
      <c r="J168" s="729"/>
    </row>
    <row r="169" spans="1:10" s="293" customFormat="1" ht="15" customHeight="1" x14ac:dyDescent="0.2">
      <c r="A169" s="20" t="s">
        <v>122</v>
      </c>
      <c r="B169" s="21" t="s">
        <v>17</v>
      </c>
      <c r="C169" s="20" t="s">
        <v>137</v>
      </c>
      <c r="D169" s="21" t="s">
        <v>552</v>
      </c>
      <c r="E169" s="521"/>
      <c r="F169" s="296">
        <v>15</v>
      </c>
      <c r="G169" s="296" t="s">
        <v>524</v>
      </c>
      <c r="H169" s="162">
        <f t="shared" si="12"/>
        <v>0</v>
      </c>
      <c r="I169" s="729"/>
      <c r="J169" s="729"/>
    </row>
    <row r="170" spans="1:10" s="293" customFormat="1" ht="15" customHeight="1" x14ac:dyDescent="0.2">
      <c r="A170" s="20" t="s">
        <v>419</v>
      </c>
      <c r="B170" s="26" t="s">
        <v>803</v>
      </c>
      <c r="C170" s="20" t="s">
        <v>137</v>
      </c>
      <c r="D170" s="21" t="s">
        <v>552</v>
      </c>
      <c r="E170" s="521"/>
      <c r="F170" s="525"/>
      <c r="G170" s="296" t="s">
        <v>524</v>
      </c>
      <c r="H170" s="162">
        <f t="shared" si="12"/>
        <v>0</v>
      </c>
      <c r="I170" s="729"/>
      <c r="J170" s="729"/>
    </row>
    <row r="171" spans="1:10" s="293" customFormat="1" ht="15" customHeight="1" x14ac:dyDescent="0.2">
      <c r="A171" s="20" t="s">
        <v>107</v>
      </c>
      <c r="B171" s="26" t="s">
        <v>582</v>
      </c>
      <c r="C171" s="20" t="s">
        <v>137</v>
      </c>
      <c r="D171" s="21" t="s">
        <v>552</v>
      </c>
      <c r="E171" s="521"/>
      <c r="F171" s="525"/>
      <c r="G171" s="296" t="s">
        <v>524</v>
      </c>
      <c r="H171" s="162">
        <f t="shared" si="12"/>
        <v>0</v>
      </c>
      <c r="I171" s="729"/>
      <c r="J171" s="729"/>
    </row>
    <row r="172" spans="1:10" s="293" customFormat="1" ht="15" customHeight="1" x14ac:dyDescent="0.2">
      <c r="A172" s="20" t="s">
        <v>123</v>
      </c>
      <c r="B172" s="26" t="s">
        <v>583</v>
      </c>
      <c r="C172" s="20" t="s">
        <v>137</v>
      </c>
      <c r="D172" s="21" t="s">
        <v>552</v>
      </c>
      <c r="E172" s="521"/>
      <c r="F172" s="525"/>
      <c r="G172" s="296" t="s">
        <v>524</v>
      </c>
      <c r="H172" s="162">
        <f t="shared" si="12"/>
        <v>0</v>
      </c>
      <c r="I172" s="729"/>
      <c r="J172" s="729"/>
    </row>
    <row r="173" spans="1:10" s="293" customFormat="1" ht="15" customHeight="1" x14ac:dyDescent="0.2">
      <c r="A173" s="20" t="s">
        <v>131</v>
      </c>
      <c r="B173" s="26" t="s">
        <v>584</v>
      </c>
      <c r="C173" s="20" t="s">
        <v>137</v>
      </c>
      <c r="D173" s="21" t="s">
        <v>552</v>
      </c>
      <c r="E173" s="521"/>
      <c r="F173" s="525"/>
      <c r="G173" s="296" t="s">
        <v>524</v>
      </c>
      <c r="H173" s="162">
        <f t="shared" si="12"/>
        <v>0</v>
      </c>
      <c r="I173" s="729"/>
      <c r="J173" s="729"/>
    </row>
    <row r="174" spans="1:10" s="293" customFormat="1" ht="15" customHeight="1" x14ac:dyDescent="0.2">
      <c r="A174" s="20" t="s">
        <v>132</v>
      </c>
      <c r="B174" s="26" t="s">
        <v>585</v>
      </c>
      <c r="C174" s="20" t="s">
        <v>137</v>
      </c>
      <c r="D174" s="21" t="s">
        <v>552</v>
      </c>
      <c r="E174" s="521"/>
      <c r="F174" s="525"/>
      <c r="G174" s="296" t="s">
        <v>524</v>
      </c>
      <c r="H174" s="162">
        <f t="shared" si="12"/>
        <v>0</v>
      </c>
      <c r="I174" s="729"/>
      <c r="J174" s="729"/>
    </row>
    <row r="175" spans="1:10" s="293" customFormat="1" ht="15" customHeight="1" x14ac:dyDescent="0.2">
      <c r="E175" s="524"/>
      <c r="F175" s="526"/>
      <c r="G175" s="526"/>
      <c r="H175" s="529"/>
      <c r="I175" s="487"/>
      <c r="J175" s="487"/>
    </row>
    <row r="176" spans="1:10" s="293" customFormat="1" ht="15" customHeight="1" x14ac:dyDescent="0.2">
      <c r="A176" s="19" t="s">
        <v>485</v>
      </c>
      <c r="B176" s="40" t="s">
        <v>1103</v>
      </c>
      <c r="C176" s="4"/>
      <c r="D176" s="4"/>
      <c r="E176" s="107"/>
      <c r="F176" s="5"/>
      <c r="G176" s="5"/>
      <c r="H176" s="173"/>
      <c r="I176" s="225"/>
      <c r="J176" s="225"/>
    </row>
    <row r="177" spans="1:10" s="293" customFormat="1" ht="15" customHeight="1" x14ac:dyDescent="0.2">
      <c r="A177" s="27" t="s">
        <v>485</v>
      </c>
      <c r="B177" s="396"/>
      <c r="C177" s="396" t="s">
        <v>485</v>
      </c>
      <c r="D177" s="21" t="s">
        <v>432</v>
      </c>
      <c r="E177" s="521"/>
      <c r="F177" s="525"/>
      <c r="G177" s="296" t="s">
        <v>524</v>
      </c>
      <c r="H177" s="162">
        <f t="shared" ref="H177:H191" si="13">E177*F177</f>
        <v>0</v>
      </c>
      <c r="I177" s="729"/>
      <c r="J177" s="729"/>
    </row>
    <row r="178" spans="1:10" s="293" customFormat="1" ht="15" customHeight="1" x14ac:dyDescent="0.2">
      <c r="A178" s="27" t="s">
        <v>485</v>
      </c>
      <c r="B178" s="396"/>
      <c r="C178" s="396" t="s">
        <v>485</v>
      </c>
      <c r="D178" s="21" t="s">
        <v>432</v>
      </c>
      <c r="E178" s="521"/>
      <c r="F178" s="525"/>
      <c r="G178" s="296" t="s">
        <v>524</v>
      </c>
      <c r="H178" s="162">
        <f t="shared" si="13"/>
        <v>0</v>
      </c>
      <c r="I178" s="729"/>
      <c r="J178" s="729"/>
    </row>
    <row r="179" spans="1:10" s="293" customFormat="1" ht="15" customHeight="1" x14ac:dyDescent="0.2">
      <c r="A179" s="27" t="s">
        <v>485</v>
      </c>
      <c r="B179" s="396"/>
      <c r="C179" s="396" t="s">
        <v>485</v>
      </c>
      <c r="D179" s="21" t="s">
        <v>432</v>
      </c>
      <c r="E179" s="521"/>
      <c r="F179" s="525"/>
      <c r="G179" s="296" t="s">
        <v>524</v>
      </c>
      <c r="H179" s="162">
        <f t="shared" si="13"/>
        <v>0</v>
      </c>
      <c r="I179" s="729"/>
      <c r="J179" s="729"/>
    </row>
    <row r="180" spans="1:10" s="293" customFormat="1" ht="15" customHeight="1" x14ac:dyDescent="0.2">
      <c r="A180" s="27" t="s">
        <v>485</v>
      </c>
      <c r="B180" s="396"/>
      <c r="C180" s="396" t="s">
        <v>485</v>
      </c>
      <c r="D180" s="21" t="s">
        <v>432</v>
      </c>
      <c r="E180" s="521"/>
      <c r="F180" s="525"/>
      <c r="G180" s="296" t="s">
        <v>524</v>
      </c>
      <c r="H180" s="162">
        <f t="shared" ref="H180:H183" si="14">E180*F180</f>
        <v>0</v>
      </c>
      <c r="I180" s="729"/>
      <c r="J180" s="729"/>
    </row>
    <row r="181" spans="1:10" s="293" customFormat="1" ht="15" customHeight="1" x14ac:dyDescent="0.2">
      <c r="A181" s="27" t="s">
        <v>485</v>
      </c>
      <c r="B181" s="412"/>
      <c r="C181" s="396" t="s">
        <v>485</v>
      </c>
      <c r="D181" s="21" t="s">
        <v>432</v>
      </c>
      <c r="E181" s="521"/>
      <c r="F181" s="525"/>
      <c r="G181" s="296" t="s">
        <v>524</v>
      </c>
      <c r="H181" s="162">
        <f t="shared" si="14"/>
        <v>0</v>
      </c>
      <c r="I181" s="729"/>
      <c r="J181" s="729"/>
    </row>
    <row r="182" spans="1:10" s="293" customFormat="1" ht="15" customHeight="1" x14ac:dyDescent="0.2">
      <c r="A182" s="27" t="s">
        <v>485</v>
      </c>
      <c r="B182" s="412"/>
      <c r="C182" s="396" t="s">
        <v>485</v>
      </c>
      <c r="D182" s="21" t="s">
        <v>432</v>
      </c>
      <c r="E182" s="521"/>
      <c r="F182" s="525"/>
      <c r="G182" s="296" t="s">
        <v>524</v>
      </c>
      <c r="H182" s="162">
        <f t="shared" si="14"/>
        <v>0</v>
      </c>
      <c r="I182" s="729"/>
      <c r="J182" s="729"/>
    </row>
    <row r="183" spans="1:10" s="293" customFormat="1" ht="15" customHeight="1" x14ac:dyDescent="0.2">
      <c r="A183" s="27" t="s">
        <v>485</v>
      </c>
      <c r="B183" s="412"/>
      <c r="C183" s="396" t="s">
        <v>485</v>
      </c>
      <c r="D183" s="21" t="s">
        <v>432</v>
      </c>
      <c r="E183" s="521"/>
      <c r="F183" s="525"/>
      <c r="G183" s="296" t="s">
        <v>524</v>
      </c>
      <c r="H183" s="162">
        <f t="shared" si="14"/>
        <v>0</v>
      </c>
      <c r="I183" s="729"/>
      <c r="J183" s="729"/>
    </row>
    <row r="184" spans="1:10" s="293" customFormat="1" ht="15" customHeight="1" x14ac:dyDescent="0.2">
      <c r="A184" s="27" t="s">
        <v>485</v>
      </c>
      <c r="B184" s="396"/>
      <c r="C184" s="396" t="s">
        <v>485</v>
      </c>
      <c r="D184" s="21" t="s">
        <v>432</v>
      </c>
      <c r="E184" s="521"/>
      <c r="F184" s="525"/>
      <c r="G184" s="296" t="s">
        <v>524</v>
      </c>
      <c r="H184" s="162">
        <f t="shared" si="13"/>
        <v>0</v>
      </c>
      <c r="I184" s="729"/>
      <c r="J184" s="729"/>
    </row>
    <row r="185" spans="1:10" s="293" customFormat="1" ht="15" customHeight="1" x14ac:dyDescent="0.2">
      <c r="A185" s="27" t="s">
        <v>485</v>
      </c>
      <c r="B185" s="412"/>
      <c r="C185" s="396" t="s">
        <v>485</v>
      </c>
      <c r="D185" s="21" t="s">
        <v>432</v>
      </c>
      <c r="E185" s="521"/>
      <c r="F185" s="525"/>
      <c r="G185" s="296" t="s">
        <v>524</v>
      </c>
      <c r="H185" s="162">
        <f t="shared" si="13"/>
        <v>0</v>
      </c>
      <c r="I185" s="729"/>
      <c r="J185" s="729"/>
    </row>
    <row r="186" spans="1:10" s="293" customFormat="1" ht="15" customHeight="1" x14ac:dyDescent="0.2">
      <c r="A186" s="27" t="s">
        <v>485</v>
      </c>
      <c r="B186" s="412"/>
      <c r="C186" s="396" t="s">
        <v>485</v>
      </c>
      <c r="D186" s="21" t="s">
        <v>432</v>
      </c>
      <c r="E186" s="521"/>
      <c r="F186" s="525"/>
      <c r="G186" s="296" t="s">
        <v>524</v>
      </c>
      <c r="H186" s="162">
        <f t="shared" si="13"/>
        <v>0</v>
      </c>
      <c r="I186" s="729"/>
      <c r="J186" s="729"/>
    </row>
    <row r="187" spans="1:10" s="293" customFormat="1" ht="15" customHeight="1" x14ac:dyDescent="0.2">
      <c r="A187" s="27" t="s">
        <v>485</v>
      </c>
      <c r="B187" s="412"/>
      <c r="C187" s="396" t="s">
        <v>485</v>
      </c>
      <c r="D187" s="21" t="s">
        <v>432</v>
      </c>
      <c r="E187" s="521"/>
      <c r="F187" s="525"/>
      <c r="G187" s="296" t="s">
        <v>524</v>
      </c>
      <c r="H187" s="162">
        <f t="shared" si="13"/>
        <v>0</v>
      </c>
      <c r="I187" s="729"/>
      <c r="J187" s="729"/>
    </row>
    <row r="188" spans="1:10" s="293" customFormat="1" ht="15" customHeight="1" x14ac:dyDescent="0.2">
      <c r="A188" s="27" t="s">
        <v>485</v>
      </c>
      <c r="B188" s="412"/>
      <c r="C188" s="396" t="s">
        <v>485</v>
      </c>
      <c r="D188" s="21" t="s">
        <v>432</v>
      </c>
      <c r="E188" s="521"/>
      <c r="F188" s="525"/>
      <c r="G188" s="296" t="s">
        <v>524</v>
      </c>
      <c r="H188" s="162">
        <f t="shared" si="13"/>
        <v>0</v>
      </c>
      <c r="I188" s="729"/>
      <c r="J188" s="729"/>
    </row>
    <row r="189" spans="1:10" s="293" customFormat="1" ht="15" customHeight="1" x14ac:dyDescent="0.2">
      <c r="A189" s="27" t="s">
        <v>485</v>
      </c>
      <c r="B189" s="412"/>
      <c r="C189" s="396" t="s">
        <v>485</v>
      </c>
      <c r="D189" s="21" t="s">
        <v>432</v>
      </c>
      <c r="E189" s="521"/>
      <c r="F189" s="525"/>
      <c r="G189" s="296" t="s">
        <v>524</v>
      </c>
      <c r="H189" s="162">
        <f t="shared" si="13"/>
        <v>0</v>
      </c>
      <c r="I189" s="729"/>
      <c r="J189" s="729"/>
    </row>
    <row r="190" spans="1:10" s="293" customFormat="1" ht="15" customHeight="1" x14ac:dyDescent="0.2">
      <c r="A190" s="27" t="s">
        <v>485</v>
      </c>
      <c r="B190" s="412"/>
      <c r="C190" s="396" t="s">
        <v>485</v>
      </c>
      <c r="D190" s="21" t="s">
        <v>432</v>
      </c>
      <c r="E190" s="521"/>
      <c r="F190" s="525"/>
      <c r="G190" s="296" t="s">
        <v>524</v>
      </c>
      <c r="H190" s="162">
        <f t="shared" si="13"/>
        <v>0</v>
      </c>
      <c r="I190" s="729"/>
      <c r="J190" s="729"/>
    </row>
    <row r="191" spans="1:10" s="293" customFormat="1" ht="15" customHeight="1" x14ac:dyDescent="0.2">
      <c r="A191" s="27" t="s">
        <v>485</v>
      </c>
      <c r="B191" s="412"/>
      <c r="C191" s="396" t="s">
        <v>485</v>
      </c>
      <c r="D191" s="21" t="s">
        <v>432</v>
      </c>
      <c r="E191" s="521"/>
      <c r="F191" s="525"/>
      <c r="G191" s="296" t="s">
        <v>524</v>
      </c>
      <c r="H191" s="162">
        <f t="shared" si="13"/>
        <v>0</v>
      </c>
      <c r="I191" s="729"/>
      <c r="J191" s="729"/>
    </row>
    <row r="192" spans="1:10" s="293" customFormat="1" ht="15" customHeight="1" x14ac:dyDescent="0.2">
      <c r="A192" s="27" t="s">
        <v>485</v>
      </c>
      <c r="B192" s="412"/>
      <c r="C192" s="396" t="s">
        <v>485</v>
      </c>
      <c r="D192" s="21" t="s">
        <v>432</v>
      </c>
      <c r="E192" s="521"/>
      <c r="F192" s="525"/>
      <c r="G192" s="296" t="s">
        <v>524</v>
      </c>
      <c r="H192" s="162">
        <f t="shared" ref="H192:H196" si="15">E192*F192</f>
        <v>0</v>
      </c>
      <c r="I192" s="729"/>
      <c r="J192" s="729"/>
    </row>
    <row r="193" spans="1:10" s="293" customFormat="1" ht="15" customHeight="1" x14ac:dyDescent="0.2">
      <c r="A193" s="27" t="s">
        <v>485</v>
      </c>
      <c r="B193" s="412"/>
      <c r="C193" s="396" t="s">
        <v>485</v>
      </c>
      <c r="D193" s="21" t="s">
        <v>432</v>
      </c>
      <c r="E193" s="521"/>
      <c r="F193" s="525"/>
      <c r="G193" s="296" t="s">
        <v>524</v>
      </c>
      <c r="H193" s="162">
        <f t="shared" si="15"/>
        <v>0</v>
      </c>
      <c r="I193" s="729"/>
      <c r="J193" s="729"/>
    </row>
    <row r="194" spans="1:10" s="293" customFormat="1" ht="15" customHeight="1" x14ac:dyDescent="0.2">
      <c r="A194" s="27" t="s">
        <v>485</v>
      </c>
      <c r="B194" s="412"/>
      <c r="C194" s="396" t="s">
        <v>485</v>
      </c>
      <c r="D194" s="21" t="s">
        <v>432</v>
      </c>
      <c r="E194" s="521"/>
      <c r="F194" s="525"/>
      <c r="G194" s="296" t="s">
        <v>524</v>
      </c>
      <c r="H194" s="162">
        <f t="shared" si="15"/>
        <v>0</v>
      </c>
      <c r="I194" s="729"/>
      <c r="J194" s="729"/>
    </row>
    <row r="195" spans="1:10" s="293" customFormat="1" ht="15" customHeight="1" x14ac:dyDescent="0.2">
      <c r="A195" s="27" t="s">
        <v>485</v>
      </c>
      <c r="B195" s="412"/>
      <c r="C195" s="396" t="s">
        <v>485</v>
      </c>
      <c r="D195" s="21" t="s">
        <v>432</v>
      </c>
      <c r="E195" s="521"/>
      <c r="F195" s="525"/>
      <c r="G195" s="296" t="s">
        <v>524</v>
      </c>
      <c r="H195" s="162">
        <f t="shared" si="15"/>
        <v>0</v>
      </c>
      <c r="I195" s="729"/>
      <c r="J195" s="729"/>
    </row>
    <row r="196" spans="1:10" s="293" customFormat="1" ht="15" customHeight="1" x14ac:dyDescent="0.2">
      <c r="A196" s="27" t="s">
        <v>485</v>
      </c>
      <c r="B196" s="412"/>
      <c r="C196" s="396" t="s">
        <v>485</v>
      </c>
      <c r="D196" s="21" t="s">
        <v>432</v>
      </c>
      <c r="E196" s="521"/>
      <c r="F196" s="525"/>
      <c r="G196" s="296" t="s">
        <v>524</v>
      </c>
      <c r="H196" s="162">
        <f t="shared" si="15"/>
        <v>0</v>
      </c>
      <c r="I196" s="729"/>
      <c r="J196" s="729"/>
    </row>
    <row r="197" spans="1:10" s="293" customFormat="1" ht="15" customHeight="1" x14ac:dyDescent="0.2">
      <c r="A197" s="27" t="s">
        <v>485</v>
      </c>
      <c r="B197" s="412"/>
      <c r="C197" s="396" t="s">
        <v>485</v>
      </c>
      <c r="D197" s="21" t="s">
        <v>432</v>
      </c>
      <c r="E197" s="521"/>
      <c r="F197" s="525"/>
      <c r="G197" s="296" t="s">
        <v>524</v>
      </c>
      <c r="H197" s="162">
        <f t="shared" ref="H197:H201" si="16">E197*F197</f>
        <v>0</v>
      </c>
      <c r="I197" s="729"/>
      <c r="J197" s="729"/>
    </row>
    <row r="198" spans="1:10" s="293" customFormat="1" ht="15" customHeight="1" x14ac:dyDescent="0.2">
      <c r="A198" s="27" t="s">
        <v>485</v>
      </c>
      <c r="B198" s="412"/>
      <c r="C198" s="396" t="s">
        <v>485</v>
      </c>
      <c r="D198" s="21" t="s">
        <v>432</v>
      </c>
      <c r="E198" s="521"/>
      <c r="F198" s="525"/>
      <c r="G198" s="296" t="s">
        <v>524</v>
      </c>
      <c r="H198" s="162">
        <f t="shared" si="16"/>
        <v>0</v>
      </c>
      <c r="I198" s="729"/>
      <c r="J198" s="729"/>
    </row>
    <row r="199" spans="1:10" s="293" customFormat="1" ht="15" customHeight="1" x14ac:dyDescent="0.2">
      <c r="A199" s="27" t="s">
        <v>485</v>
      </c>
      <c r="B199" s="412"/>
      <c r="C199" s="396" t="s">
        <v>485</v>
      </c>
      <c r="D199" s="21" t="s">
        <v>432</v>
      </c>
      <c r="E199" s="521"/>
      <c r="F199" s="525"/>
      <c r="G199" s="296" t="s">
        <v>524</v>
      </c>
      <c r="H199" s="162">
        <f t="shared" si="16"/>
        <v>0</v>
      </c>
      <c r="I199" s="729"/>
      <c r="J199" s="729"/>
    </row>
    <row r="200" spans="1:10" s="293" customFormat="1" ht="15" customHeight="1" x14ac:dyDescent="0.2">
      <c r="A200" s="27" t="s">
        <v>485</v>
      </c>
      <c r="B200" s="412"/>
      <c r="C200" s="396" t="s">
        <v>485</v>
      </c>
      <c r="D200" s="21" t="s">
        <v>432</v>
      </c>
      <c r="E200" s="521"/>
      <c r="F200" s="525"/>
      <c r="G200" s="296" t="s">
        <v>524</v>
      </c>
      <c r="H200" s="162">
        <f t="shared" si="16"/>
        <v>0</v>
      </c>
      <c r="I200" s="729"/>
      <c r="J200" s="729"/>
    </row>
    <row r="201" spans="1:10" s="293" customFormat="1" ht="15" customHeight="1" x14ac:dyDescent="0.2">
      <c r="A201" s="27" t="s">
        <v>485</v>
      </c>
      <c r="B201" s="412"/>
      <c r="C201" s="396" t="s">
        <v>485</v>
      </c>
      <c r="D201" s="21" t="s">
        <v>432</v>
      </c>
      <c r="E201" s="521"/>
      <c r="F201" s="525"/>
      <c r="G201" s="296" t="s">
        <v>524</v>
      </c>
      <c r="H201" s="162">
        <f t="shared" si="16"/>
        <v>0</v>
      </c>
      <c r="I201" s="729"/>
      <c r="J201" s="729"/>
    </row>
    <row r="202" spans="1:10" s="293" customFormat="1" ht="15" customHeight="1" x14ac:dyDescent="0.2">
      <c r="A202" s="27" t="s">
        <v>485</v>
      </c>
      <c r="B202" s="412"/>
      <c r="C202" s="396" t="s">
        <v>485</v>
      </c>
      <c r="D202" s="21" t="s">
        <v>432</v>
      </c>
      <c r="E202" s="521"/>
      <c r="F202" s="525"/>
      <c r="G202" s="296" t="s">
        <v>524</v>
      </c>
      <c r="H202" s="162">
        <f t="shared" ref="H202:H206" si="17">E202*F202</f>
        <v>0</v>
      </c>
      <c r="I202" s="729"/>
      <c r="J202" s="729"/>
    </row>
    <row r="203" spans="1:10" s="293" customFormat="1" ht="15" customHeight="1" x14ac:dyDescent="0.2">
      <c r="A203" s="27" t="s">
        <v>485</v>
      </c>
      <c r="B203" s="412"/>
      <c r="C203" s="396" t="s">
        <v>485</v>
      </c>
      <c r="D203" s="21" t="s">
        <v>432</v>
      </c>
      <c r="E203" s="521"/>
      <c r="F203" s="525"/>
      <c r="G203" s="296" t="s">
        <v>524</v>
      </c>
      <c r="H203" s="162">
        <f t="shared" si="17"/>
        <v>0</v>
      </c>
      <c r="I203" s="729"/>
      <c r="J203" s="729"/>
    </row>
    <row r="204" spans="1:10" s="293" customFormat="1" ht="15" customHeight="1" x14ac:dyDescent="0.2">
      <c r="A204" s="27" t="s">
        <v>485</v>
      </c>
      <c r="B204" s="412"/>
      <c r="C204" s="396" t="s">
        <v>485</v>
      </c>
      <c r="D204" s="21" t="s">
        <v>432</v>
      </c>
      <c r="E204" s="521"/>
      <c r="F204" s="525"/>
      <c r="G204" s="296" t="s">
        <v>524</v>
      </c>
      <c r="H204" s="162">
        <f t="shared" si="17"/>
        <v>0</v>
      </c>
      <c r="I204" s="729"/>
      <c r="J204" s="729"/>
    </row>
    <row r="205" spans="1:10" s="293" customFormat="1" ht="15" customHeight="1" x14ac:dyDescent="0.2">
      <c r="A205" s="27" t="s">
        <v>485</v>
      </c>
      <c r="B205" s="412"/>
      <c r="C205" s="396" t="s">
        <v>485</v>
      </c>
      <c r="D205" s="21" t="s">
        <v>432</v>
      </c>
      <c r="E205" s="521"/>
      <c r="F205" s="525"/>
      <c r="G205" s="296" t="s">
        <v>524</v>
      </c>
      <c r="H205" s="162">
        <f t="shared" si="17"/>
        <v>0</v>
      </c>
      <c r="I205" s="729"/>
      <c r="J205" s="729"/>
    </row>
    <row r="206" spans="1:10" s="293" customFormat="1" ht="15" customHeight="1" x14ac:dyDescent="0.2">
      <c r="A206" s="27" t="s">
        <v>485</v>
      </c>
      <c r="B206" s="412"/>
      <c r="C206" s="396" t="s">
        <v>485</v>
      </c>
      <c r="D206" s="21" t="s">
        <v>432</v>
      </c>
      <c r="E206" s="521"/>
      <c r="F206" s="525"/>
      <c r="G206" s="296" t="s">
        <v>524</v>
      </c>
      <c r="H206" s="162">
        <f t="shared" si="17"/>
        <v>0</v>
      </c>
      <c r="I206" s="729"/>
      <c r="J206" s="729"/>
    </row>
    <row r="207" spans="1:10" ht="15" customHeight="1" x14ac:dyDescent="0.2">
      <c r="A207" s="4"/>
      <c r="B207" s="4"/>
      <c r="C207" s="4"/>
      <c r="D207" s="4"/>
      <c r="E207" s="4"/>
      <c r="F207" s="4"/>
      <c r="G207" s="4"/>
      <c r="H207" s="161"/>
      <c r="I207" s="61"/>
      <c r="J207" s="61"/>
    </row>
    <row r="208" spans="1:10" s="18" customFormat="1" ht="15" customHeight="1" x14ac:dyDescent="0.2">
      <c r="A208" s="19" t="s">
        <v>129</v>
      </c>
      <c r="B208" s="394" t="s">
        <v>130</v>
      </c>
      <c r="C208" s="342"/>
      <c r="D208" s="343"/>
      <c r="E208" s="343"/>
      <c r="F208" s="344"/>
      <c r="G208" s="343"/>
      <c r="H208" s="345">
        <f>H227</f>
        <v>0</v>
      </c>
      <c r="I208" s="289" t="s">
        <v>330</v>
      </c>
      <c r="J208" s="397"/>
    </row>
    <row r="209" spans="1:267" s="33" customFormat="1" ht="15" customHeight="1" x14ac:dyDescent="0.2">
      <c r="A209" s="4"/>
      <c r="B209" s="4"/>
      <c r="C209" s="4"/>
      <c r="D209" s="4"/>
      <c r="E209" s="4"/>
      <c r="F209" s="4"/>
      <c r="G209" s="4"/>
      <c r="H209" s="161"/>
      <c r="I209" s="4"/>
      <c r="J209" s="4"/>
      <c r="K209" s="4"/>
      <c r="L209" s="4"/>
      <c r="M209" s="4"/>
      <c r="N209" s="4"/>
      <c r="O209" s="4"/>
      <c r="P209" s="4"/>
      <c r="Q209" s="4"/>
      <c r="R209" s="4"/>
      <c r="S209" s="4"/>
      <c r="T209" s="6"/>
      <c r="U209" s="6"/>
      <c r="V209" s="6"/>
      <c r="W209" s="31"/>
      <c r="X209" s="31"/>
      <c r="Y209" s="31"/>
      <c r="Z209" s="31"/>
      <c r="AA209" s="31"/>
      <c r="AB209" s="31"/>
      <c r="AC209" s="31"/>
      <c r="AD209" s="31"/>
      <c r="AE209" s="31"/>
      <c r="AF209" s="31"/>
      <c r="AG209" s="31"/>
      <c r="AH209" s="31"/>
      <c r="AI209" s="31"/>
      <c r="AJ209" s="31"/>
      <c r="AK209" s="31"/>
      <c r="AL209" s="31"/>
      <c r="AM209" s="31"/>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2"/>
      <c r="BQ209" s="32"/>
      <c r="BR209" s="32"/>
      <c r="BS209" s="32"/>
      <c r="BT209" s="32"/>
      <c r="BU209" s="32"/>
      <c r="BV209" s="32"/>
      <c r="BW209" s="32"/>
      <c r="BX209" s="32"/>
      <c r="BY209" s="32"/>
      <c r="BZ209" s="32"/>
      <c r="CA209" s="32"/>
      <c r="CB209" s="32"/>
      <c r="CC209" s="32"/>
      <c r="CD209" s="32"/>
      <c r="CE209" s="32"/>
      <c r="CF209" s="32"/>
      <c r="CG209" s="32"/>
      <c r="CH209" s="32"/>
      <c r="CI209" s="32"/>
      <c r="CJ209" s="32"/>
      <c r="CK209" s="32"/>
      <c r="CL209" s="32"/>
      <c r="CM209" s="32"/>
      <c r="CN209" s="32"/>
      <c r="CO209" s="32"/>
      <c r="CP209" s="32"/>
      <c r="CQ209" s="32"/>
      <c r="CR209" s="32"/>
      <c r="CS209" s="32"/>
      <c r="CT209" s="32"/>
      <c r="CU209" s="32"/>
      <c r="CV209" s="32"/>
      <c r="CW209" s="32"/>
      <c r="CX209" s="32"/>
      <c r="CY209" s="32"/>
      <c r="CZ209" s="32"/>
      <c r="DA209" s="32"/>
      <c r="DB209" s="32"/>
      <c r="DC209" s="32"/>
      <c r="DD209" s="32"/>
      <c r="DE209" s="32"/>
      <c r="DF209" s="32"/>
      <c r="DG209" s="32"/>
      <c r="DH209" s="32"/>
      <c r="DI209" s="32"/>
      <c r="DJ209" s="32"/>
      <c r="DK209" s="32"/>
      <c r="DL209" s="32"/>
      <c r="DM209" s="32"/>
      <c r="DN209" s="32"/>
      <c r="DO209" s="32"/>
      <c r="DP209" s="32"/>
      <c r="DQ209" s="32"/>
      <c r="DR209" s="32"/>
      <c r="DS209" s="32"/>
      <c r="DT209" s="32"/>
      <c r="DU209" s="32"/>
      <c r="DV209" s="32"/>
      <c r="DW209" s="32"/>
      <c r="DX209" s="32"/>
      <c r="DY209" s="32"/>
      <c r="DZ209" s="32"/>
      <c r="EA209" s="32"/>
      <c r="EB209" s="32"/>
      <c r="EC209" s="32"/>
      <c r="ED209" s="32"/>
      <c r="EE209" s="32"/>
      <c r="EF209" s="32"/>
      <c r="EG209" s="32"/>
      <c r="EH209" s="32"/>
      <c r="EI209" s="32"/>
      <c r="EJ209" s="32"/>
      <c r="EK209" s="32"/>
      <c r="EL209" s="32"/>
      <c r="EM209" s="32"/>
      <c r="EN209" s="32"/>
      <c r="EO209" s="32"/>
      <c r="EP209" s="32"/>
      <c r="EQ209" s="32"/>
      <c r="ER209" s="32"/>
      <c r="ES209" s="32"/>
      <c r="ET209" s="32"/>
      <c r="EU209" s="32"/>
      <c r="EV209" s="32"/>
      <c r="EW209" s="32"/>
      <c r="EX209" s="32"/>
      <c r="EY209" s="32"/>
      <c r="EZ209" s="32"/>
      <c r="FA209" s="32"/>
      <c r="FB209" s="32"/>
      <c r="FC209" s="32"/>
      <c r="FD209" s="32"/>
      <c r="FE209" s="32"/>
      <c r="FF209" s="32"/>
      <c r="FG209" s="32"/>
      <c r="FH209" s="32"/>
      <c r="FI209" s="32"/>
      <c r="FJ209" s="32"/>
      <c r="FK209" s="32"/>
      <c r="FL209" s="32"/>
      <c r="FM209" s="32"/>
      <c r="FN209" s="32"/>
      <c r="FO209" s="32"/>
      <c r="FP209" s="32"/>
      <c r="FQ209" s="32"/>
      <c r="FR209" s="32"/>
      <c r="FS209" s="32"/>
      <c r="FT209" s="32"/>
      <c r="FU209" s="32"/>
      <c r="FV209" s="32"/>
      <c r="FW209" s="32"/>
      <c r="FX209" s="32"/>
      <c r="FY209" s="32"/>
      <c r="FZ209" s="32"/>
      <c r="GA209" s="32"/>
      <c r="GB209" s="32"/>
      <c r="GC209" s="32"/>
      <c r="GD209" s="32"/>
      <c r="GE209" s="32"/>
      <c r="GF209" s="32"/>
      <c r="GG209" s="32"/>
      <c r="GH209" s="32"/>
      <c r="GI209" s="32"/>
      <c r="GJ209" s="32"/>
      <c r="GK209" s="32"/>
      <c r="GL209" s="32"/>
      <c r="GM209" s="32"/>
      <c r="GN209" s="32"/>
      <c r="GO209" s="32"/>
      <c r="GP209" s="32"/>
      <c r="GQ209" s="32"/>
      <c r="GR209" s="32"/>
      <c r="GS209" s="32"/>
      <c r="GT209" s="32"/>
      <c r="GU209" s="32"/>
      <c r="GV209" s="32"/>
      <c r="GW209" s="32"/>
      <c r="GX209" s="32"/>
      <c r="GY209" s="32"/>
      <c r="GZ209" s="32"/>
      <c r="HA209" s="32"/>
      <c r="HB209" s="32"/>
      <c r="HC209" s="32"/>
      <c r="HD209" s="32"/>
      <c r="HE209" s="32"/>
      <c r="HF209" s="32"/>
      <c r="HG209" s="32"/>
      <c r="HH209" s="32"/>
      <c r="HI209" s="32"/>
      <c r="HJ209" s="32"/>
      <c r="HK209" s="32"/>
      <c r="HL209" s="32"/>
      <c r="HM209" s="32"/>
      <c r="HN209" s="32"/>
      <c r="HO209" s="32"/>
      <c r="HP209" s="32"/>
      <c r="HQ209" s="32"/>
      <c r="HR209" s="32"/>
      <c r="HS209" s="32"/>
      <c r="HT209" s="32"/>
      <c r="HU209" s="32"/>
      <c r="HV209" s="32"/>
      <c r="HW209" s="32"/>
      <c r="HX209" s="32"/>
      <c r="HY209" s="32"/>
      <c r="HZ209" s="32"/>
      <c r="IA209" s="32"/>
      <c r="IB209" s="32"/>
      <c r="IC209" s="32"/>
      <c r="ID209" s="32"/>
      <c r="IE209" s="32"/>
      <c r="IF209" s="32"/>
      <c r="IG209" s="32"/>
      <c r="IH209" s="32"/>
      <c r="II209" s="32"/>
      <c r="IJ209" s="32"/>
      <c r="IK209" s="32"/>
      <c r="IL209" s="32"/>
      <c r="IM209" s="32"/>
      <c r="IN209" s="32"/>
      <c r="IO209" s="32"/>
      <c r="IP209" s="32"/>
      <c r="IQ209" s="32"/>
      <c r="IR209" s="32"/>
      <c r="IS209" s="32"/>
      <c r="IT209" s="32"/>
      <c r="IU209" s="32"/>
      <c r="IV209" s="32"/>
      <c r="IW209" s="32"/>
      <c r="IX209" s="32"/>
      <c r="IY209" s="32"/>
      <c r="IZ209" s="32"/>
      <c r="JA209" s="32"/>
      <c r="JB209" s="32"/>
      <c r="JC209" s="32"/>
      <c r="JD209" s="32"/>
      <c r="JE209" s="32"/>
      <c r="JF209" s="32"/>
      <c r="JG209" s="32"/>
    </row>
    <row r="210" spans="1:267" s="33" customFormat="1" ht="15" customHeight="1" x14ac:dyDescent="0.2">
      <c r="A210" s="19" t="s">
        <v>71</v>
      </c>
      <c r="B210" s="394" t="s">
        <v>933</v>
      </c>
      <c r="C210" s="342"/>
      <c r="D210" s="343"/>
      <c r="E210" s="343"/>
      <c r="F210" s="344"/>
      <c r="G210" s="343"/>
      <c r="H210" s="345">
        <f>SUMIF($C$16:$C$206,"NNF 7",$H$16:$H$206)</f>
        <v>0</v>
      </c>
      <c r="I210" s="289" t="s">
        <v>330</v>
      </c>
      <c r="J210" s="397"/>
      <c r="K210" s="4"/>
      <c r="L210" s="4"/>
      <c r="M210" s="4"/>
      <c r="N210" s="4"/>
      <c r="O210" s="4"/>
      <c r="P210" s="4"/>
      <c r="Q210" s="4"/>
      <c r="R210" s="4"/>
      <c r="S210" s="4"/>
      <c r="T210" s="6"/>
      <c r="U210" s="6"/>
      <c r="V210" s="6"/>
      <c r="W210" s="31"/>
      <c r="X210" s="31"/>
      <c r="Y210" s="31"/>
      <c r="Z210" s="31"/>
      <c r="AA210" s="31"/>
      <c r="AB210" s="31"/>
      <c r="AC210" s="31"/>
      <c r="AD210" s="31"/>
      <c r="AE210" s="31"/>
      <c r="AF210" s="31"/>
      <c r="AG210" s="31"/>
      <c r="AH210" s="31"/>
      <c r="AI210" s="31"/>
      <c r="AJ210" s="31"/>
      <c r="AK210" s="31"/>
      <c r="AL210" s="31"/>
      <c r="AM210" s="31"/>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2"/>
      <c r="BQ210" s="32"/>
      <c r="BR210" s="32"/>
      <c r="BS210" s="32"/>
      <c r="BT210" s="32"/>
      <c r="BU210" s="32"/>
      <c r="BV210" s="32"/>
      <c r="BW210" s="32"/>
      <c r="BX210" s="32"/>
      <c r="BY210" s="32"/>
      <c r="BZ210" s="32"/>
      <c r="CA210" s="32"/>
      <c r="CB210" s="32"/>
      <c r="CC210" s="32"/>
      <c r="CD210" s="32"/>
      <c r="CE210" s="32"/>
      <c r="CF210" s="32"/>
      <c r="CG210" s="32"/>
      <c r="CH210" s="32"/>
      <c r="CI210" s="32"/>
      <c r="CJ210" s="32"/>
      <c r="CK210" s="32"/>
      <c r="CL210" s="32"/>
      <c r="CM210" s="32"/>
      <c r="CN210" s="32"/>
      <c r="CO210" s="32"/>
      <c r="CP210" s="32"/>
      <c r="CQ210" s="32"/>
      <c r="CR210" s="32"/>
      <c r="CS210" s="32"/>
      <c r="CT210" s="32"/>
      <c r="CU210" s="32"/>
      <c r="CV210" s="32"/>
      <c r="CW210" s="32"/>
      <c r="CX210" s="32"/>
      <c r="CY210" s="32"/>
      <c r="CZ210" s="32"/>
      <c r="DA210" s="32"/>
      <c r="DB210" s="32"/>
      <c r="DC210" s="32"/>
      <c r="DD210" s="32"/>
      <c r="DE210" s="32"/>
      <c r="DF210" s="32"/>
      <c r="DG210" s="32"/>
      <c r="DH210" s="32"/>
      <c r="DI210" s="32"/>
      <c r="DJ210" s="32"/>
      <c r="DK210" s="32"/>
      <c r="DL210" s="32"/>
      <c r="DM210" s="32"/>
      <c r="DN210" s="32"/>
      <c r="DO210" s="32"/>
      <c r="DP210" s="32"/>
      <c r="DQ210" s="32"/>
      <c r="DR210" s="32"/>
      <c r="DS210" s="32"/>
      <c r="DT210" s="32"/>
      <c r="DU210" s="32"/>
      <c r="DV210" s="32"/>
      <c r="DW210" s="32"/>
      <c r="DX210" s="32"/>
      <c r="DY210" s="32"/>
      <c r="DZ210" s="32"/>
      <c r="EA210" s="32"/>
      <c r="EB210" s="32"/>
      <c r="EC210" s="32"/>
      <c r="ED210" s="32"/>
      <c r="EE210" s="32"/>
      <c r="EF210" s="32"/>
      <c r="EG210" s="32"/>
      <c r="EH210" s="32"/>
      <c r="EI210" s="32"/>
      <c r="EJ210" s="32"/>
      <c r="EK210" s="32"/>
      <c r="EL210" s="32"/>
      <c r="EM210" s="32"/>
      <c r="EN210" s="32"/>
      <c r="EO210" s="32"/>
      <c r="EP210" s="32"/>
      <c r="EQ210" s="32"/>
      <c r="ER210" s="32"/>
      <c r="ES210" s="32"/>
      <c r="ET210" s="32"/>
      <c r="EU210" s="32"/>
      <c r="EV210" s="32"/>
      <c r="EW210" s="32"/>
      <c r="EX210" s="32"/>
      <c r="EY210" s="32"/>
      <c r="EZ210" s="32"/>
      <c r="FA210" s="32"/>
      <c r="FB210" s="32"/>
      <c r="FC210" s="32"/>
      <c r="FD210" s="32"/>
      <c r="FE210" s="32"/>
      <c r="FF210" s="32"/>
      <c r="FG210" s="32"/>
      <c r="FH210" s="32"/>
      <c r="FI210" s="32"/>
      <c r="FJ210" s="32"/>
      <c r="FK210" s="32"/>
      <c r="FL210" s="32"/>
      <c r="FM210" s="32"/>
      <c r="FN210" s="32"/>
      <c r="FO210" s="32"/>
      <c r="FP210" s="32"/>
      <c r="FQ210" s="32"/>
      <c r="FR210" s="32"/>
      <c r="FS210" s="32"/>
      <c r="FT210" s="32"/>
      <c r="FU210" s="32"/>
      <c r="FV210" s="32"/>
      <c r="FW210" s="32"/>
      <c r="FX210" s="32"/>
      <c r="FY210" s="32"/>
      <c r="FZ210" s="32"/>
      <c r="GA210" s="32"/>
      <c r="GB210" s="32"/>
      <c r="GC210" s="32"/>
      <c r="GD210" s="32"/>
      <c r="GE210" s="32"/>
      <c r="GF210" s="32"/>
      <c r="GG210" s="32"/>
      <c r="GH210" s="32"/>
      <c r="GI210" s="32"/>
      <c r="GJ210" s="32"/>
      <c r="GK210" s="32"/>
      <c r="GL210" s="32"/>
      <c r="GM210" s="32"/>
      <c r="GN210" s="32"/>
      <c r="GO210" s="32"/>
      <c r="GP210" s="32"/>
      <c r="GQ210" s="32"/>
      <c r="GR210" s="32"/>
      <c r="GS210" s="32"/>
      <c r="GT210" s="32"/>
      <c r="GU210" s="32"/>
      <c r="GV210" s="32"/>
      <c r="GW210" s="32"/>
      <c r="GX210" s="32"/>
      <c r="GY210" s="32"/>
      <c r="GZ210" s="32"/>
      <c r="HA210" s="32"/>
      <c r="HB210" s="32"/>
      <c r="HC210" s="32"/>
      <c r="HD210" s="32"/>
      <c r="HE210" s="32"/>
      <c r="HF210" s="32"/>
      <c r="HG210" s="32"/>
      <c r="HH210" s="32"/>
      <c r="HI210" s="32"/>
      <c r="HJ210" s="32"/>
      <c r="HK210" s="32"/>
      <c r="HL210" s="32"/>
      <c r="HM210" s="32"/>
      <c r="HN210" s="32"/>
      <c r="HO210" s="32"/>
      <c r="HP210" s="32"/>
      <c r="HQ210" s="32"/>
      <c r="HR210" s="32"/>
      <c r="HS210" s="32"/>
      <c r="HT210" s="32"/>
      <c r="HU210" s="32"/>
      <c r="HV210" s="32"/>
      <c r="HW210" s="32"/>
      <c r="HX210" s="32"/>
      <c r="HY210" s="32"/>
      <c r="HZ210" s="32"/>
      <c r="IA210" s="32"/>
      <c r="IB210" s="32"/>
      <c r="IC210" s="32"/>
      <c r="ID210" s="32"/>
      <c r="IE210" s="32"/>
      <c r="IF210" s="32"/>
      <c r="IG210" s="32"/>
      <c r="IH210" s="32"/>
      <c r="II210" s="32"/>
      <c r="IJ210" s="32"/>
      <c r="IK210" s="32"/>
      <c r="IL210" s="32"/>
      <c r="IM210" s="32"/>
      <c r="IN210" s="32"/>
      <c r="IO210" s="32"/>
      <c r="IP210" s="32"/>
      <c r="IQ210" s="32"/>
      <c r="IR210" s="32"/>
      <c r="IS210" s="32"/>
      <c r="IT210" s="32"/>
      <c r="IU210" s="32"/>
      <c r="IV210" s="32"/>
      <c r="IW210" s="32"/>
      <c r="IX210" s="32"/>
      <c r="IY210" s="32"/>
      <c r="IZ210" s="32"/>
      <c r="JA210" s="32"/>
      <c r="JB210" s="32"/>
      <c r="JC210" s="32"/>
      <c r="JD210" s="32"/>
      <c r="JE210" s="32"/>
      <c r="JF210" s="32"/>
      <c r="JG210" s="32"/>
    </row>
    <row r="211" spans="1:267" s="33" customFormat="1" ht="15" customHeight="1" x14ac:dyDescent="0.2">
      <c r="A211" s="4"/>
      <c r="B211" s="4"/>
      <c r="C211" s="4"/>
      <c r="D211" s="4"/>
      <c r="E211" s="4"/>
      <c r="F211" s="4"/>
      <c r="G211" s="4"/>
      <c r="H211" s="161"/>
      <c r="I211" s="4"/>
      <c r="J211" s="4"/>
      <c r="K211" s="4"/>
      <c r="L211" s="4"/>
      <c r="M211" s="4"/>
      <c r="N211" s="4"/>
      <c r="O211" s="4"/>
      <c r="P211" s="4"/>
      <c r="Q211" s="4"/>
      <c r="R211" s="4"/>
      <c r="S211" s="4"/>
      <c r="T211" s="6"/>
      <c r="U211" s="6"/>
      <c r="V211" s="6"/>
      <c r="W211" s="31"/>
      <c r="X211" s="31"/>
      <c r="Y211" s="31"/>
      <c r="Z211" s="31"/>
      <c r="AA211" s="31"/>
      <c r="AB211" s="31"/>
      <c r="AC211" s="31"/>
      <c r="AD211" s="31"/>
      <c r="AE211" s="31"/>
      <c r="AF211" s="31"/>
      <c r="AG211" s="31"/>
      <c r="AH211" s="31"/>
      <c r="AI211" s="31"/>
      <c r="AJ211" s="31"/>
      <c r="AK211" s="31"/>
      <c r="AL211" s="31"/>
      <c r="AM211" s="31"/>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c r="DD211" s="32"/>
      <c r="DE211" s="32"/>
      <c r="DF211" s="32"/>
      <c r="DG211" s="32"/>
      <c r="DH211" s="32"/>
      <c r="DI211" s="32"/>
      <c r="DJ211" s="32"/>
      <c r="DK211" s="32"/>
      <c r="DL211" s="32"/>
      <c r="DM211" s="32"/>
      <c r="DN211" s="32"/>
      <c r="DO211" s="32"/>
      <c r="DP211" s="32"/>
      <c r="DQ211" s="32"/>
      <c r="DR211" s="32"/>
      <c r="DS211" s="32"/>
      <c r="DT211" s="32"/>
      <c r="DU211" s="32"/>
      <c r="DV211" s="32"/>
      <c r="DW211" s="32"/>
      <c r="DX211" s="32"/>
      <c r="DY211" s="32"/>
      <c r="DZ211" s="32"/>
      <c r="EA211" s="32"/>
      <c r="EB211" s="32"/>
      <c r="EC211" s="32"/>
      <c r="ED211" s="32"/>
      <c r="EE211" s="32"/>
      <c r="EF211" s="32"/>
      <c r="EG211" s="32"/>
      <c r="EH211" s="32"/>
      <c r="EI211" s="32"/>
      <c r="EJ211" s="32"/>
      <c r="EK211" s="32"/>
      <c r="EL211" s="32"/>
      <c r="EM211" s="32"/>
      <c r="EN211" s="32"/>
      <c r="EO211" s="32"/>
      <c r="EP211" s="32"/>
      <c r="EQ211" s="32"/>
      <c r="ER211" s="32"/>
      <c r="ES211" s="32"/>
      <c r="ET211" s="32"/>
      <c r="EU211" s="32"/>
      <c r="EV211" s="32"/>
      <c r="EW211" s="32"/>
      <c r="EX211" s="32"/>
      <c r="EY211" s="32"/>
      <c r="EZ211" s="32"/>
      <c r="FA211" s="32"/>
      <c r="FB211" s="32"/>
      <c r="FC211" s="32"/>
      <c r="FD211" s="32"/>
      <c r="FE211" s="32"/>
      <c r="FF211" s="32"/>
      <c r="FG211" s="32"/>
      <c r="FH211" s="32"/>
      <c r="FI211" s="32"/>
      <c r="FJ211" s="32"/>
      <c r="FK211" s="32"/>
      <c r="FL211" s="32"/>
      <c r="FM211" s="32"/>
      <c r="FN211" s="32"/>
      <c r="FO211" s="32"/>
      <c r="FP211" s="32"/>
      <c r="FQ211" s="32"/>
      <c r="FR211" s="32"/>
      <c r="FS211" s="32"/>
      <c r="FT211" s="32"/>
      <c r="FU211" s="32"/>
      <c r="FV211" s="32"/>
      <c r="FW211" s="32"/>
      <c r="FX211" s="32"/>
      <c r="FY211" s="32"/>
      <c r="FZ211" s="32"/>
      <c r="GA211" s="32"/>
      <c r="GB211" s="32"/>
      <c r="GC211" s="32"/>
      <c r="GD211" s="32"/>
      <c r="GE211" s="32"/>
      <c r="GF211" s="32"/>
      <c r="GG211" s="32"/>
      <c r="GH211" s="32"/>
      <c r="GI211" s="32"/>
      <c r="GJ211" s="32"/>
      <c r="GK211" s="32"/>
      <c r="GL211" s="32"/>
      <c r="GM211" s="32"/>
      <c r="GN211" s="32"/>
      <c r="GO211" s="32"/>
      <c r="GP211" s="32"/>
      <c r="GQ211" s="32"/>
      <c r="GR211" s="32"/>
      <c r="GS211" s="32"/>
      <c r="GT211" s="32"/>
      <c r="GU211" s="32"/>
      <c r="GV211" s="32"/>
      <c r="GW211" s="32"/>
      <c r="GX211" s="32"/>
      <c r="GY211" s="32"/>
      <c r="GZ211" s="32"/>
      <c r="HA211" s="32"/>
      <c r="HB211" s="32"/>
      <c r="HC211" s="32"/>
      <c r="HD211" s="32"/>
      <c r="HE211" s="32"/>
      <c r="HF211" s="32"/>
      <c r="HG211" s="32"/>
      <c r="HH211" s="32"/>
      <c r="HI211" s="32"/>
      <c r="HJ211" s="32"/>
      <c r="HK211" s="32"/>
      <c r="HL211" s="32"/>
      <c r="HM211" s="32"/>
      <c r="HN211" s="32"/>
      <c r="HO211" s="32"/>
      <c r="HP211" s="32"/>
      <c r="HQ211" s="32"/>
      <c r="HR211" s="32"/>
      <c r="HS211" s="32"/>
      <c r="HT211" s="32"/>
      <c r="HU211" s="32"/>
      <c r="HV211" s="32"/>
      <c r="HW211" s="32"/>
      <c r="HX211" s="32"/>
      <c r="HY211" s="32"/>
      <c r="HZ211" s="32"/>
      <c r="IA211" s="32"/>
      <c r="IB211" s="32"/>
      <c r="IC211" s="32"/>
      <c r="ID211" s="32"/>
      <c r="IE211" s="32"/>
      <c r="IF211" s="32"/>
      <c r="IG211" s="32"/>
      <c r="IH211" s="32"/>
      <c r="II211" s="32"/>
      <c r="IJ211" s="32"/>
      <c r="IK211" s="32"/>
      <c r="IL211" s="32"/>
      <c r="IM211" s="32"/>
      <c r="IN211" s="32"/>
      <c r="IO211" s="32"/>
      <c r="IP211" s="32"/>
      <c r="IQ211" s="32"/>
      <c r="IR211" s="32"/>
      <c r="IS211" s="32"/>
      <c r="IT211" s="32"/>
      <c r="IU211" s="32"/>
      <c r="IV211" s="32"/>
      <c r="IW211" s="32"/>
      <c r="IX211" s="32"/>
      <c r="IY211" s="32"/>
      <c r="IZ211" s="32"/>
      <c r="JA211" s="32"/>
      <c r="JB211" s="32"/>
      <c r="JC211" s="32"/>
      <c r="JD211" s="32"/>
      <c r="JE211" s="32"/>
      <c r="JF211" s="32"/>
      <c r="JG211" s="32"/>
    </row>
    <row r="212" spans="1:267" s="33" customFormat="1" ht="15" customHeight="1" x14ac:dyDescent="0.2">
      <c r="A212" s="19" t="s">
        <v>72</v>
      </c>
      <c r="B212" s="394" t="s">
        <v>934</v>
      </c>
      <c r="C212" s="342"/>
      <c r="D212" s="343"/>
      <c r="E212" s="343"/>
      <c r="F212" s="344"/>
      <c r="G212" s="343"/>
      <c r="H212" s="345">
        <f>SUMIF($C$16:$C$206,"FF 8",$H$16:$H$206)</f>
        <v>0</v>
      </c>
      <c r="I212" s="289" t="s">
        <v>330</v>
      </c>
      <c r="J212" s="397"/>
      <c r="K212" s="4"/>
      <c r="L212" s="4"/>
      <c r="M212" s="4"/>
      <c r="N212" s="4"/>
      <c r="O212" s="4"/>
      <c r="P212" s="4"/>
      <c r="Q212" s="4"/>
      <c r="R212" s="4"/>
      <c r="S212" s="4"/>
      <c r="T212" s="6"/>
      <c r="U212" s="6"/>
      <c r="V212" s="6"/>
      <c r="W212" s="31"/>
      <c r="X212" s="31"/>
      <c r="Y212" s="31"/>
      <c r="Z212" s="31"/>
      <c r="AA212" s="31"/>
      <c r="AB212" s="31"/>
      <c r="AC212" s="31"/>
      <c r="AD212" s="31"/>
      <c r="AE212" s="31"/>
      <c r="AF212" s="31"/>
      <c r="AG212" s="31"/>
      <c r="AH212" s="31"/>
      <c r="AI212" s="31"/>
      <c r="AJ212" s="31"/>
      <c r="AK212" s="31"/>
      <c r="AL212" s="31"/>
      <c r="AM212" s="31"/>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row>
    <row r="213" spans="1:267" s="33" customFormat="1" ht="15" customHeight="1" x14ac:dyDescent="0.2">
      <c r="A213" s="4"/>
      <c r="B213" s="4"/>
      <c r="C213" s="4"/>
      <c r="D213" s="4"/>
      <c r="E213" s="4"/>
      <c r="F213" s="4"/>
      <c r="G213" s="4"/>
      <c r="H213" s="161"/>
      <c r="I213" s="4"/>
      <c r="J213" s="4"/>
      <c r="K213" s="4"/>
      <c r="L213" s="4"/>
      <c r="M213" s="4"/>
      <c r="N213" s="4"/>
      <c r="O213" s="4"/>
      <c r="P213" s="4"/>
      <c r="Q213" s="4"/>
      <c r="R213" s="4"/>
      <c r="S213" s="4"/>
      <c r="T213" s="6"/>
      <c r="U213" s="6"/>
      <c r="V213" s="6"/>
      <c r="W213" s="31"/>
      <c r="X213" s="31"/>
      <c r="Y213" s="31"/>
      <c r="Z213" s="31"/>
      <c r="AA213" s="31"/>
      <c r="AB213" s="31"/>
      <c r="AC213" s="31"/>
      <c r="AD213" s="31"/>
      <c r="AE213" s="31"/>
      <c r="AF213" s="31"/>
      <c r="AG213" s="31"/>
      <c r="AH213" s="31"/>
      <c r="AI213" s="31"/>
      <c r="AJ213" s="31"/>
      <c r="AK213" s="31"/>
      <c r="AL213" s="31"/>
      <c r="AM213" s="31"/>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32"/>
      <c r="DD213" s="32"/>
      <c r="DE213" s="32"/>
      <c r="DF213" s="32"/>
      <c r="DG213" s="32"/>
      <c r="DH213" s="32"/>
      <c r="DI213" s="32"/>
      <c r="DJ213" s="32"/>
      <c r="DK213" s="32"/>
      <c r="DL213" s="32"/>
      <c r="DM213" s="32"/>
      <c r="DN213" s="32"/>
      <c r="DO213" s="32"/>
      <c r="DP213" s="32"/>
      <c r="DQ213" s="32"/>
      <c r="DR213" s="32"/>
      <c r="DS213" s="32"/>
      <c r="DT213" s="32"/>
      <c r="DU213" s="32"/>
      <c r="DV213" s="32"/>
      <c r="DW213" s="32"/>
      <c r="DX213" s="32"/>
      <c r="DY213" s="32"/>
      <c r="DZ213" s="32"/>
      <c r="EA213" s="32"/>
      <c r="EB213" s="32"/>
      <c r="EC213" s="32"/>
      <c r="ED213" s="32"/>
      <c r="EE213" s="32"/>
      <c r="EF213" s="32"/>
      <c r="EG213" s="32"/>
      <c r="EH213" s="32"/>
      <c r="EI213" s="32"/>
      <c r="EJ213" s="32"/>
      <c r="EK213" s="32"/>
      <c r="EL213" s="32"/>
      <c r="EM213" s="32"/>
      <c r="EN213" s="32"/>
      <c r="EO213" s="32"/>
      <c r="EP213" s="32"/>
      <c r="EQ213" s="32"/>
      <c r="ER213" s="32"/>
      <c r="ES213" s="32"/>
      <c r="ET213" s="32"/>
      <c r="EU213" s="32"/>
      <c r="EV213" s="32"/>
      <c r="EW213" s="32"/>
      <c r="EX213" s="32"/>
      <c r="EY213" s="32"/>
      <c r="EZ213" s="32"/>
      <c r="FA213" s="32"/>
      <c r="FB213" s="32"/>
      <c r="FC213" s="32"/>
      <c r="FD213" s="32"/>
      <c r="FE213" s="32"/>
      <c r="FF213" s="32"/>
      <c r="FG213" s="32"/>
      <c r="FH213" s="32"/>
      <c r="FI213" s="32"/>
      <c r="FJ213" s="32"/>
      <c r="FK213" s="32"/>
      <c r="FL213" s="32"/>
      <c r="FM213" s="32"/>
      <c r="FN213" s="32"/>
      <c r="FO213" s="32"/>
      <c r="FP213" s="32"/>
      <c r="FQ213" s="32"/>
      <c r="FR213" s="32"/>
      <c r="FS213" s="32"/>
      <c r="FT213" s="32"/>
      <c r="FU213" s="32"/>
      <c r="FV213" s="32"/>
      <c r="FW213" s="32"/>
      <c r="FX213" s="32"/>
      <c r="FY213" s="32"/>
      <c r="FZ213" s="32"/>
      <c r="GA213" s="32"/>
      <c r="GB213" s="32"/>
      <c r="GC213" s="32"/>
      <c r="GD213" s="32"/>
      <c r="GE213" s="32"/>
      <c r="GF213" s="32"/>
      <c r="GG213" s="32"/>
      <c r="GH213" s="32"/>
      <c r="GI213" s="32"/>
      <c r="GJ213" s="32"/>
      <c r="GK213" s="32"/>
      <c r="GL213" s="32"/>
      <c r="GM213" s="32"/>
      <c r="GN213" s="32"/>
      <c r="GO213" s="32"/>
      <c r="GP213" s="32"/>
      <c r="GQ213" s="32"/>
      <c r="GR213" s="32"/>
      <c r="GS213" s="32"/>
      <c r="GT213" s="32"/>
      <c r="GU213" s="32"/>
      <c r="GV213" s="32"/>
      <c r="GW213" s="32"/>
      <c r="GX213" s="32"/>
      <c r="GY213" s="32"/>
      <c r="GZ213" s="32"/>
      <c r="HA213" s="32"/>
      <c r="HB213" s="32"/>
      <c r="HC213" s="32"/>
      <c r="HD213" s="32"/>
      <c r="HE213" s="32"/>
      <c r="HF213" s="32"/>
      <c r="HG213" s="32"/>
      <c r="HH213" s="32"/>
      <c r="HI213" s="32"/>
      <c r="HJ213" s="32"/>
      <c r="HK213" s="32"/>
      <c r="HL213" s="32"/>
      <c r="HM213" s="32"/>
      <c r="HN213" s="32"/>
      <c r="HO213" s="32"/>
      <c r="HP213" s="32"/>
      <c r="HQ213" s="32"/>
      <c r="HR213" s="32"/>
      <c r="HS213" s="32"/>
      <c r="HT213" s="32"/>
      <c r="HU213" s="32"/>
      <c r="HV213" s="32"/>
      <c r="HW213" s="32"/>
      <c r="HX213" s="32"/>
      <c r="HY213" s="32"/>
      <c r="HZ213" s="32"/>
      <c r="IA213" s="32"/>
      <c r="IB213" s="32"/>
      <c r="IC213" s="32"/>
      <c r="ID213" s="32"/>
      <c r="IE213" s="32"/>
      <c r="IF213" s="32"/>
      <c r="IG213" s="32"/>
      <c r="IH213" s="32"/>
      <c r="II213" s="32"/>
      <c r="IJ213" s="32"/>
      <c r="IK213" s="32"/>
      <c r="IL213" s="32"/>
      <c r="IM213" s="32"/>
      <c r="IN213" s="32"/>
      <c r="IO213" s="32"/>
      <c r="IP213" s="32"/>
      <c r="IQ213" s="32"/>
      <c r="IR213" s="32"/>
      <c r="IS213" s="32"/>
      <c r="IT213" s="32"/>
      <c r="IU213" s="32"/>
      <c r="IV213" s="32"/>
      <c r="IW213" s="32"/>
      <c r="IX213" s="32"/>
      <c r="IY213" s="32"/>
      <c r="IZ213" s="32"/>
      <c r="JA213" s="32"/>
      <c r="JB213" s="32"/>
      <c r="JC213" s="32"/>
      <c r="JD213" s="32"/>
      <c r="JE213" s="32"/>
      <c r="JF213" s="32"/>
      <c r="JG213" s="32"/>
    </row>
    <row r="214" spans="1:267" s="33" customFormat="1" ht="15" customHeight="1" x14ac:dyDescent="0.2">
      <c r="A214" s="19" t="s">
        <v>73</v>
      </c>
      <c r="B214" s="394" t="s">
        <v>937</v>
      </c>
      <c r="C214" s="342"/>
      <c r="D214" s="343"/>
      <c r="E214" s="343"/>
      <c r="F214" s="344"/>
      <c r="G214" s="343"/>
      <c r="H214" s="345">
        <f>SUMIF($C$16:$C$206,"VF 9",$H$16:$H$206)</f>
        <v>0</v>
      </c>
      <c r="I214" s="289" t="s">
        <v>330</v>
      </c>
      <c r="J214" s="397"/>
      <c r="K214" s="4"/>
      <c r="L214" s="4"/>
      <c r="M214" s="4"/>
      <c r="N214" s="4"/>
      <c r="O214" s="4"/>
      <c r="P214" s="4"/>
      <c r="Q214" s="4"/>
      <c r="R214" s="4"/>
      <c r="S214" s="4"/>
      <c r="T214" s="6"/>
      <c r="U214" s="6"/>
      <c r="V214" s="6"/>
      <c r="W214" s="31"/>
      <c r="X214" s="31"/>
      <c r="Y214" s="31"/>
      <c r="Z214" s="31"/>
      <c r="AA214" s="31"/>
      <c r="AB214" s="31"/>
      <c r="AC214" s="31"/>
      <c r="AD214" s="31"/>
      <c r="AE214" s="31"/>
      <c r="AF214" s="31"/>
      <c r="AG214" s="31"/>
      <c r="AH214" s="31"/>
      <c r="AI214" s="31"/>
      <c r="AJ214" s="31"/>
      <c r="AK214" s="31"/>
      <c r="AL214" s="31"/>
      <c r="AM214" s="31"/>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2"/>
      <c r="BQ214" s="32"/>
      <c r="BR214" s="32"/>
      <c r="BS214" s="32"/>
      <c r="BT214" s="32"/>
      <c r="BU214" s="32"/>
      <c r="BV214" s="32"/>
      <c r="BW214" s="32"/>
      <c r="BX214" s="32"/>
      <c r="BY214" s="32"/>
      <c r="BZ214" s="32"/>
      <c r="CA214" s="32"/>
      <c r="CB214" s="32"/>
      <c r="CC214" s="32"/>
      <c r="CD214" s="32"/>
      <c r="CE214" s="32"/>
      <c r="CF214" s="32"/>
      <c r="CG214" s="32"/>
      <c r="CH214" s="32"/>
      <c r="CI214" s="32"/>
      <c r="CJ214" s="32"/>
      <c r="CK214" s="32"/>
      <c r="CL214" s="32"/>
      <c r="CM214" s="32"/>
      <c r="CN214" s="32"/>
      <c r="CO214" s="32"/>
      <c r="CP214" s="32"/>
      <c r="CQ214" s="32"/>
      <c r="CR214" s="32"/>
      <c r="CS214" s="32"/>
      <c r="CT214" s="32"/>
      <c r="CU214" s="32"/>
      <c r="CV214" s="32"/>
      <c r="CW214" s="32"/>
      <c r="CX214" s="32"/>
      <c r="CY214" s="32"/>
      <c r="CZ214" s="32"/>
      <c r="DA214" s="32"/>
      <c r="DB214" s="32"/>
      <c r="DC214" s="32"/>
      <c r="DD214" s="32"/>
      <c r="DE214" s="32"/>
      <c r="DF214" s="32"/>
      <c r="DG214" s="32"/>
      <c r="DH214" s="32"/>
      <c r="DI214" s="32"/>
      <c r="DJ214" s="32"/>
      <c r="DK214" s="32"/>
      <c r="DL214" s="32"/>
      <c r="DM214" s="32"/>
      <c r="DN214" s="32"/>
      <c r="DO214" s="32"/>
      <c r="DP214" s="32"/>
      <c r="DQ214" s="32"/>
      <c r="DR214" s="32"/>
      <c r="DS214" s="32"/>
      <c r="DT214" s="32"/>
      <c r="DU214" s="32"/>
      <c r="DV214" s="32"/>
      <c r="DW214" s="32"/>
      <c r="DX214" s="32"/>
      <c r="DY214" s="32"/>
      <c r="DZ214" s="32"/>
      <c r="EA214" s="32"/>
      <c r="EB214" s="32"/>
      <c r="EC214" s="32"/>
      <c r="ED214" s="32"/>
      <c r="EE214" s="32"/>
      <c r="EF214" s="32"/>
      <c r="EG214" s="32"/>
      <c r="EH214" s="32"/>
      <c r="EI214" s="32"/>
      <c r="EJ214" s="32"/>
      <c r="EK214" s="32"/>
      <c r="EL214" s="32"/>
      <c r="EM214" s="32"/>
      <c r="EN214" s="32"/>
      <c r="EO214" s="32"/>
      <c r="EP214" s="32"/>
      <c r="EQ214" s="32"/>
      <c r="ER214" s="32"/>
      <c r="ES214" s="32"/>
      <c r="ET214" s="32"/>
      <c r="EU214" s="32"/>
      <c r="EV214" s="32"/>
      <c r="EW214" s="32"/>
      <c r="EX214" s="32"/>
      <c r="EY214" s="32"/>
      <c r="EZ214" s="32"/>
      <c r="FA214" s="32"/>
      <c r="FB214" s="32"/>
      <c r="FC214" s="32"/>
      <c r="FD214" s="32"/>
      <c r="FE214" s="32"/>
      <c r="FF214" s="32"/>
      <c r="FG214" s="32"/>
      <c r="FH214" s="32"/>
      <c r="FI214" s="32"/>
      <c r="FJ214" s="32"/>
      <c r="FK214" s="32"/>
      <c r="FL214" s="32"/>
      <c r="FM214" s="32"/>
      <c r="FN214" s="32"/>
      <c r="FO214" s="32"/>
      <c r="FP214" s="32"/>
      <c r="FQ214" s="32"/>
      <c r="FR214" s="32"/>
      <c r="FS214" s="32"/>
      <c r="FT214" s="32"/>
      <c r="FU214" s="32"/>
      <c r="FV214" s="32"/>
      <c r="FW214" s="32"/>
      <c r="FX214" s="32"/>
      <c r="FY214" s="32"/>
      <c r="FZ214" s="32"/>
      <c r="GA214" s="32"/>
      <c r="GB214" s="32"/>
      <c r="GC214" s="32"/>
      <c r="GD214" s="32"/>
      <c r="GE214" s="32"/>
      <c r="GF214" s="32"/>
      <c r="GG214" s="32"/>
      <c r="GH214" s="32"/>
      <c r="GI214" s="32"/>
      <c r="GJ214" s="32"/>
      <c r="GK214" s="32"/>
      <c r="GL214" s="32"/>
      <c r="GM214" s="32"/>
      <c r="GN214" s="32"/>
      <c r="GO214" s="32"/>
      <c r="GP214" s="32"/>
      <c r="GQ214" s="32"/>
      <c r="GR214" s="32"/>
      <c r="GS214" s="32"/>
      <c r="GT214" s="32"/>
      <c r="GU214" s="32"/>
      <c r="GV214" s="32"/>
      <c r="GW214" s="32"/>
      <c r="GX214" s="32"/>
      <c r="GY214" s="32"/>
      <c r="GZ214" s="32"/>
      <c r="HA214" s="32"/>
      <c r="HB214" s="32"/>
      <c r="HC214" s="32"/>
      <c r="HD214" s="32"/>
      <c r="HE214" s="32"/>
      <c r="HF214" s="32"/>
      <c r="HG214" s="32"/>
      <c r="HH214" s="32"/>
      <c r="HI214" s="32"/>
      <c r="HJ214" s="32"/>
      <c r="HK214" s="32"/>
      <c r="HL214" s="32"/>
      <c r="HM214" s="32"/>
      <c r="HN214" s="32"/>
      <c r="HO214" s="32"/>
      <c r="HP214" s="32"/>
      <c r="HQ214" s="32"/>
      <c r="HR214" s="32"/>
      <c r="HS214" s="32"/>
      <c r="HT214" s="32"/>
      <c r="HU214" s="32"/>
      <c r="HV214" s="32"/>
      <c r="HW214" s="32"/>
      <c r="HX214" s="32"/>
      <c r="HY214" s="32"/>
      <c r="HZ214" s="32"/>
      <c r="IA214" s="32"/>
      <c r="IB214" s="32"/>
      <c r="IC214" s="32"/>
      <c r="ID214" s="32"/>
      <c r="IE214" s="32"/>
      <c r="IF214" s="32"/>
      <c r="IG214" s="32"/>
      <c r="IH214" s="32"/>
      <c r="II214" s="32"/>
      <c r="IJ214" s="32"/>
      <c r="IK214" s="32"/>
      <c r="IL214" s="32"/>
      <c r="IM214" s="32"/>
      <c r="IN214" s="32"/>
      <c r="IO214" s="32"/>
      <c r="IP214" s="32"/>
      <c r="IQ214" s="32"/>
      <c r="IR214" s="32"/>
      <c r="IS214" s="32"/>
      <c r="IT214" s="32"/>
      <c r="IU214" s="32"/>
      <c r="IV214" s="32"/>
      <c r="IW214" s="32"/>
      <c r="IX214" s="32"/>
      <c r="IY214" s="32"/>
      <c r="IZ214" s="32"/>
      <c r="JA214" s="32"/>
      <c r="JB214" s="32"/>
      <c r="JC214" s="32"/>
      <c r="JD214" s="32"/>
      <c r="JE214" s="32"/>
      <c r="JF214" s="32"/>
      <c r="JG214" s="32"/>
    </row>
    <row r="215" spans="1:267" ht="15" customHeight="1" x14ac:dyDescent="0.2">
      <c r="A215" s="100"/>
      <c r="B215" s="4"/>
      <c r="C215" s="4"/>
      <c r="D215" s="4"/>
      <c r="E215" s="4"/>
      <c r="F215" s="5"/>
      <c r="G215" s="4"/>
      <c r="H215" s="161"/>
      <c r="I215" s="4"/>
      <c r="J215" s="4"/>
    </row>
    <row r="216" spans="1:267" s="18" customFormat="1" ht="15" customHeight="1" x14ac:dyDescent="0.2">
      <c r="A216" s="19" t="s">
        <v>137</v>
      </c>
      <c r="B216" s="394" t="s">
        <v>941</v>
      </c>
      <c r="C216" s="342"/>
      <c r="D216" s="343"/>
      <c r="E216" s="343"/>
      <c r="F216" s="344"/>
      <c r="G216" s="343"/>
      <c r="H216" s="345">
        <f>SUMIF($C$16:$C$206,"BUF 10",$H$16:$H$206)</f>
        <v>0</v>
      </c>
      <c r="I216" s="289" t="s">
        <v>330</v>
      </c>
      <c r="J216" s="397"/>
    </row>
    <row r="217" spans="1:267" s="4" customFormat="1" ht="15" customHeight="1" x14ac:dyDescent="0.2">
      <c r="F217" s="5"/>
      <c r="H217" s="161"/>
    </row>
    <row r="218" spans="1:267" s="4" customFormat="1" ht="15" customHeight="1" x14ac:dyDescent="0.2">
      <c r="A218" s="34"/>
      <c r="B218" s="125"/>
      <c r="C218" s="125"/>
      <c r="D218" s="125"/>
      <c r="E218" s="125"/>
      <c r="F218" s="36"/>
      <c r="G218" s="125"/>
      <c r="H218" s="514"/>
      <c r="I218" s="125"/>
      <c r="J218" s="38"/>
    </row>
    <row r="219" spans="1:267" s="4" customFormat="1" ht="15" customHeight="1" x14ac:dyDescent="0.2">
      <c r="A219" s="657" t="s">
        <v>526</v>
      </c>
      <c r="B219" s="697"/>
      <c r="H219" s="161"/>
      <c r="I219" s="382"/>
      <c r="J219" s="237"/>
    </row>
    <row r="220" spans="1:267" s="4" customFormat="1" ht="15" customHeight="1" x14ac:dyDescent="0.2">
      <c r="A220" s="40" t="s">
        <v>129</v>
      </c>
      <c r="B220" s="3" t="s">
        <v>546</v>
      </c>
      <c r="D220" s="157" t="s">
        <v>453</v>
      </c>
      <c r="E220" s="157" t="s">
        <v>475</v>
      </c>
      <c r="F220" s="115"/>
      <c r="G220" s="115"/>
      <c r="H220" s="174" t="s">
        <v>456</v>
      </c>
      <c r="I220" s="157" t="s">
        <v>452</v>
      </c>
      <c r="J220" s="237"/>
    </row>
    <row r="221" spans="1:267" s="4" customFormat="1" ht="15" customHeight="1" x14ac:dyDescent="0.2">
      <c r="A221" s="26" t="s">
        <v>18</v>
      </c>
      <c r="B221" s="41" t="s">
        <v>325</v>
      </c>
      <c r="D221" s="402">
        <v>6100</v>
      </c>
      <c r="E221" s="159">
        <f>D221*H221</f>
        <v>0</v>
      </c>
      <c r="F221" s="115"/>
      <c r="G221" s="115" t="s">
        <v>18</v>
      </c>
      <c r="H221" s="158">
        <f>SUMIF($C$16:$C$206,"HNF 1",$H$16:$H$206)</f>
        <v>0</v>
      </c>
      <c r="I221" s="175">
        <v>1.4</v>
      </c>
      <c r="J221" s="346"/>
    </row>
    <row r="222" spans="1:267" s="4" customFormat="1" ht="15" customHeight="1" x14ac:dyDescent="0.2">
      <c r="A222" s="26" t="s">
        <v>25</v>
      </c>
      <c r="B222" s="26" t="s">
        <v>22</v>
      </c>
      <c r="D222" s="402">
        <v>9000</v>
      </c>
      <c r="E222" s="159">
        <f t="shared" ref="E222:E225" si="18">D222*H222</f>
        <v>0</v>
      </c>
      <c r="F222" s="115"/>
      <c r="G222" s="115" t="s">
        <v>25</v>
      </c>
      <c r="H222" s="158">
        <f>SUMIF($C$16:$C$206,"HNF 2",$H$16:$H$206)</f>
        <v>0</v>
      </c>
      <c r="I222" s="176">
        <v>1.45</v>
      </c>
      <c r="J222" s="347"/>
    </row>
    <row r="223" spans="1:267" s="4" customFormat="1" ht="15" customHeight="1" x14ac:dyDescent="0.2">
      <c r="A223" s="26" t="s">
        <v>31</v>
      </c>
      <c r="B223" s="43" t="s">
        <v>26</v>
      </c>
      <c r="D223" s="402">
        <v>7200</v>
      </c>
      <c r="E223" s="159">
        <f t="shared" si="18"/>
        <v>0</v>
      </c>
      <c r="F223" s="115"/>
      <c r="G223" s="115" t="s">
        <v>31</v>
      </c>
      <c r="H223" s="158">
        <f>SUMIF($C$16:$C$206,"HNF 3",$H$16:$H$206)</f>
        <v>0</v>
      </c>
      <c r="I223" s="176">
        <v>1.24</v>
      </c>
      <c r="J223" s="347"/>
    </row>
    <row r="224" spans="1:267" s="4" customFormat="1" ht="15" customHeight="1" x14ac:dyDescent="0.2">
      <c r="A224" s="26" t="s">
        <v>32</v>
      </c>
      <c r="B224" s="43" t="s">
        <v>27</v>
      </c>
      <c r="D224" s="402">
        <v>3600</v>
      </c>
      <c r="E224" s="159">
        <f t="shared" si="18"/>
        <v>0</v>
      </c>
      <c r="F224" s="115"/>
      <c r="G224" s="115" t="s">
        <v>32</v>
      </c>
      <c r="H224" s="158">
        <f>SUMIF($C$16:$C$206,"HNF 4",$H$16:$H$206)</f>
        <v>0</v>
      </c>
      <c r="I224" s="176">
        <v>1.19</v>
      </c>
      <c r="J224" s="347"/>
    </row>
    <row r="225" spans="1:10" s="4" customFormat="1" ht="15" customHeight="1" x14ac:dyDescent="0.2">
      <c r="A225" s="26" t="s">
        <v>63</v>
      </c>
      <c r="B225" s="43" t="s">
        <v>34</v>
      </c>
      <c r="D225" s="402">
        <v>6300</v>
      </c>
      <c r="E225" s="159">
        <f t="shared" si="18"/>
        <v>0</v>
      </c>
      <c r="F225" s="115"/>
      <c r="G225" s="115" t="s">
        <v>63</v>
      </c>
      <c r="H225" s="158">
        <f>SUMIF($C$16:$C$206,"HNF 5",$H$16:$H$206)</f>
        <v>0</v>
      </c>
      <c r="I225" s="176">
        <v>1.35</v>
      </c>
      <c r="J225" s="347"/>
    </row>
    <row r="226" spans="1:10" s="4" customFormat="1" ht="15" customHeight="1" x14ac:dyDescent="0.2">
      <c r="A226" s="26" t="s">
        <v>64</v>
      </c>
      <c r="B226" s="43" t="s">
        <v>454</v>
      </c>
      <c r="D226" s="402">
        <v>8900</v>
      </c>
      <c r="E226" s="159">
        <f>D226*H226</f>
        <v>0</v>
      </c>
      <c r="F226" s="115"/>
      <c r="G226" s="115" t="s">
        <v>64</v>
      </c>
      <c r="H226" s="158">
        <f>SUMIF($C$16:$C$206,"HNF 6",$H$16:$H$206)</f>
        <v>0</v>
      </c>
      <c r="I226" s="176">
        <v>1.83</v>
      </c>
      <c r="J226" s="347"/>
    </row>
    <row r="227" spans="1:10" s="4" customFormat="1" ht="15" customHeight="1" thickBot="1" x14ac:dyDescent="0.25">
      <c r="A227" s="44"/>
      <c r="D227" s="167" t="s">
        <v>130</v>
      </c>
      <c r="E227" s="205">
        <f>SUM(E221:E226)</f>
        <v>0</v>
      </c>
      <c r="F227" s="165"/>
      <c r="G227" s="165" t="s">
        <v>935</v>
      </c>
      <c r="H227" s="160">
        <f>SUM(H221:H226)</f>
        <v>0</v>
      </c>
      <c r="I227" s="198">
        <v>1</v>
      </c>
      <c r="J227" s="347"/>
    </row>
    <row r="228" spans="1:10" s="4" customFormat="1" ht="15" customHeight="1" thickTop="1" x14ac:dyDescent="0.2">
      <c r="A228" s="44"/>
      <c r="D228" s="115"/>
      <c r="E228" s="115"/>
      <c r="F228" s="115"/>
      <c r="G228" s="115"/>
      <c r="H228" s="161"/>
      <c r="I228" s="115"/>
      <c r="J228" s="39"/>
    </row>
    <row r="229" spans="1:10" s="4" customFormat="1" ht="15" customHeight="1" thickBot="1" x14ac:dyDescent="0.25">
      <c r="A229" s="40" t="s">
        <v>68</v>
      </c>
      <c r="B229" s="3" t="s">
        <v>69</v>
      </c>
      <c r="D229" s="115"/>
      <c r="E229" s="115"/>
      <c r="F229" s="165"/>
      <c r="G229" s="165" t="s">
        <v>455</v>
      </c>
      <c r="H229" s="160">
        <f>(H221*I221)+(H222*I222)+(H223*I223)+(H224*I224)+(H225*I225)+(H226*I226)</f>
        <v>0</v>
      </c>
      <c r="I229" s="198" t="e">
        <f>I227/H227*H229</f>
        <v>#DIV/0!</v>
      </c>
      <c r="J229" s="347"/>
    </row>
    <row r="230" spans="1:10" s="4" customFormat="1" ht="15" customHeight="1" thickTop="1" x14ac:dyDescent="0.2">
      <c r="C230" s="46"/>
      <c r="D230" s="157" t="s">
        <v>453</v>
      </c>
      <c r="E230" s="157" t="s">
        <v>476</v>
      </c>
      <c r="F230" s="115"/>
      <c r="G230" s="115"/>
      <c r="H230" s="298"/>
      <c r="I230" s="241"/>
      <c r="J230" s="346"/>
    </row>
    <row r="231" spans="1:10" s="4" customFormat="1" ht="15" customHeight="1" thickBot="1" x14ac:dyDescent="0.25">
      <c r="A231" s="40" t="s">
        <v>137</v>
      </c>
      <c r="B231" s="3" t="s">
        <v>950</v>
      </c>
      <c r="D231" s="402">
        <v>300</v>
      </c>
      <c r="E231" s="159">
        <f>D231*H231</f>
        <v>0</v>
      </c>
      <c r="F231" s="165"/>
      <c r="G231" s="165" t="s">
        <v>806</v>
      </c>
      <c r="H231" s="160">
        <f>H216</f>
        <v>0</v>
      </c>
      <c r="I231" s="241"/>
      <c r="J231" s="237"/>
    </row>
    <row r="232" spans="1:10" s="4" customFormat="1" ht="15" customHeight="1" thickTop="1" thickBot="1" x14ac:dyDescent="0.25">
      <c r="A232" s="384"/>
      <c r="B232" s="382"/>
      <c r="D232" s="167" t="s">
        <v>656</v>
      </c>
      <c r="E232" s="205">
        <f>SUM(E231)</f>
        <v>0</v>
      </c>
      <c r="F232" s="165"/>
      <c r="G232" s="241"/>
      <c r="H232" s="203"/>
      <c r="I232" s="241"/>
      <c r="J232" s="237"/>
    </row>
    <row r="233" spans="1:10" s="4" customFormat="1" ht="15" customHeight="1" thickTop="1" x14ac:dyDescent="0.2">
      <c r="A233" s="254"/>
      <c r="B233" s="385"/>
      <c r="C233" s="386"/>
      <c r="D233" s="121"/>
      <c r="E233" s="124"/>
      <c r="F233" s="322"/>
      <c r="G233" s="385"/>
      <c r="H233" s="527"/>
      <c r="I233" s="385"/>
      <c r="J233" s="393"/>
    </row>
    <row r="234" spans="1:10" s="4" customFormat="1" ht="15" customHeight="1" x14ac:dyDescent="0.2">
      <c r="A234" s="44"/>
      <c r="H234" s="115"/>
      <c r="I234" s="382"/>
      <c r="J234" s="39"/>
    </row>
    <row r="235" spans="1:10" s="4" customFormat="1" ht="15" customHeight="1" x14ac:dyDescent="0.2">
      <c r="A235" s="657" t="s">
        <v>527</v>
      </c>
      <c r="B235" s="656"/>
      <c r="H235" s="218"/>
      <c r="I235" s="143"/>
      <c r="J235" s="39"/>
    </row>
    <row r="236" spans="1:10" s="4" customFormat="1" ht="15" customHeight="1" x14ac:dyDescent="0.2">
      <c r="A236" s="40" t="s">
        <v>966</v>
      </c>
      <c r="B236" s="40" t="s">
        <v>959</v>
      </c>
      <c r="C236" s="166" t="s">
        <v>962</v>
      </c>
      <c r="D236" s="166" t="s">
        <v>963</v>
      </c>
      <c r="E236" s="170">
        <f>E232+E227</f>
        <v>0</v>
      </c>
      <c r="F236" s="57">
        <v>1</v>
      </c>
      <c r="G236" s="143"/>
      <c r="H236" s="57"/>
      <c r="I236" s="143"/>
      <c r="J236" s="39"/>
    </row>
    <row r="237" spans="1:10" s="4" customFormat="1" ht="15" customHeight="1" x14ac:dyDescent="0.2">
      <c r="A237" s="22">
        <v>1</v>
      </c>
      <c r="B237" s="137" t="s">
        <v>874</v>
      </c>
      <c r="C237" s="217">
        <v>0</v>
      </c>
      <c r="D237" s="184">
        <f>E236/F236*C237</f>
        <v>0</v>
      </c>
      <c r="E237" s="164" t="s">
        <v>485</v>
      </c>
      <c r="F237" s="57"/>
      <c r="G237" s="143"/>
      <c r="H237" s="57"/>
      <c r="I237" s="143"/>
      <c r="J237" s="39"/>
    </row>
    <row r="238" spans="1:10" s="4" customFormat="1" ht="15" customHeight="1" x14ac:dyDescent="0.2">
      <c r="A238" s="22">
        <v>2</v>
      </c>
      <c r="B238" s="137" t="s">
        <v>921</v>
      </c>
      <c r="C238" s="217" t="s">
        <v>485</v>
      </c>
      <c r="D238" s="183" t="s">
        <v>485</v>
      </c>
      <c r="E238" s="164" t="s">
        <v>955</v>
      </c>
      <c r="F238" s="57"/>
      <c r="G238" s="143"/>
      <c r="H238" s="57"/>
      <c r="I238" s="143"/>
      <c r="J238" s="39"/>
    </row>
    <row r="239" spans="1:10" s="4" customFormat="1" ht="15" customHeight="1" x14ac:dyDescent="0.2">
      <c r="A239" s="22">
        <v>3</v>
      </c>
      <c r="B239" s="137" t="s">
        <v>869</v>
      </c>
      <c r="C239" s="217" t="s">
        <v>485</v>
      </c>
      <c r="D239" s="183" t="s">
        <v>485</v>
      </c>
      <c r="E239" s="164" t="s">
        <v>955</v>
      </c>
      <c r="F239" s="57"/>
      <c r="G239" s="143"/>
      <c r="H239" s="57"/>
      <c r="I239" s="143"/>
      <c r="J239" s="39"/>
    </row>
    <row r="240" spans="1:10" s="4" customFormat="1" ht="15" customHeight="1" x14ac:dyDescent="0.2">
      <c r="A240" s="22">
        <v>4</v>
      </c>
      <c r="B240" s="137" t="s">
        <v>938</v>
      </c>
      <c r="C240" s="290" t="s">
        <v>954</v>
      </c>
      <c r="D240" s="184">
        <f>E232/100*75</f>
        <v>0</v>
      </c>
      <c r="E240" s="164" t="str">
        <f>D238</f>
        <v>---</v>
      </c>
      <c r="F240" s="57"/>
      <c r="G240" s="143"/>
      <c r="H240" s="57"/>
      <c r="I240" s="143"/>
      <c r="J240" s="39"/>
    </row>
    <row r="241" spans="1:10" s="4" customFormat="1" ht="15" customHeight="1" x14ac:dyDescent="0.2">
      <c r="A241" s="22">
        <v>5</v>
      </c>
      <c r="B241" s="137" t="s">
        <v>922</v>
      </c>
      <c r="C241" s="290">
        <v>0.1</v>
      </c>
      <c r="D241" s="184">
        <f>(E236+D237+D240)/F236*C241</f>
        <v>0</v>
      </c>
      <c r="E241" s="164" t="s">
        <v>485</v>
      </c>
      <c r="F241" s="57"/>
      <c r="G241" s="143"/>
      <c r="H241" s="57"/>
      <c r="I241" s="143"/>
      <c r="J241" s="39"/>
    </row>
    <row r="242" spans="1:10" s="4" customFormat="1" ht="15" customHeight="1" thickBot="1" x14ac:dyDescent="0.25">
      <c r="A242" s="44"/>
      <c r="C242" s="115"/>
      <c r="D242" s="165" t="s">
        <v>964</v>
      </c>
      <c r="E242" s="205">
        <f>E236+(D237+D240+D241)</f>
        <v>0</v>
      </c>
      <c r="F242" s="144"/>
      <c r="G242" s="62"/>
      <c r="H242" s="144"/>
      <c r="I242" s="62"/>
      <c r="J242" s="39"/>
    </row>
    <row r="243" spans="1:10" s="4" customFormat="1" ht="15" customHeight="1" thickTop="1" x14ac:dyDescent="0.2">
      <c r="A243" s="44"/>
      <c r="C243" s="115"/>
      <c r="D243" s="165"/>
      <c r="E243" s="171"/>
      <c r="F243" s="144"/>
      <c r="G243" s="62"/>
      <c r="H243" s="144"/>
      <c r="I243" s="62"/>
      <c r="J243" s="39"/>
    </row>
    <row r="244" spans="1:10" s="4" customFormat="1" ht="15" customHeight="1" x14ac:dyDescent="0.2">
      <c r="A244" s="40" t="s">
        <v>966</v>
      </c>
      <c r="B244" s="40" t="s">
        <v>958</v>
      </c>
      <c r="C244" s="623" t="s">
        <v>961</v>
      </c>
      <c r="D244" s="624"/>
      <c r="E244" s="170">
        <f>E242</f>
        <v>0</v>
      </c>
      <c r="F244" s="57"/>
      <c r="G244" s="143"/>
      <c r="H244" s="57"/>
      <c r="I244" s="143"/>
      <c r="J244" s="39"/>
    </row>
    <row r="245" spans="1:10" s="4" customFormat="1" ht="15" customHeight="1" x14ac:dyDescent="0.2">
      <c r="A245" s="22">
        <v>1</v>
      </c>
      <c r="B245" s="22" t="s">
        <v>923</v>
      </c>
      <c r="C245" s="608" t="s">
        <v>485</v>
      </c>
      <c r="D245" s="627"/>
      <c r="E245" s="164" t="s">
        <v>955</v>
      </c>
      <c r="F245" s="57"/>
      <c r="G245" s="143"/>
      <c r="H245" s="57"/>
      <c r="I245" s="143"/>
      <c r="J245" s="39"/>
    </row>
    <row r="246" spans="1:10" s="4" customFormat="1" ht="15" customHeight="1" x14ac:dyDescent="0.2">
      <c r="A246" s="22">
        <v>2</v>
      </c>
      <c r="B246" s="22" t="s">
        <v>867</v>
      </c>
      <c r="C246" s="608" t="s">
        <v>485</v>
      </c>
      <c r="D246" s="627"/>
      <c r="E246" s="164" t="s">
        <v>955</v>
      </c>
      <c r="F246" s="57"/>
      <c r="G246" s="143"/>
      <c r="H246" s="57"/>
      <c r="I246" s="143"/>
      <c r="J246" s="39"/>
    </row>
    <row r="247" spans="1:10" s="4" customFormat="1" ht="15" customHeight="1" x14ac:dyDescent="0.2">
      <c r="A247" s="22">
        <v>3</v>
      </c>
      <c r="B247" s="22" t="s">
        <v>928</v>
      </c>
      <c r="C247" s="608" t="s">
        <v>485</v>
      </c>
      <c r="D247" s="627"/>
      <c r="E247" s="164" t="s">
        <v>955</v>
      </c>
      <c r="F247" s="57"/>
      <c r="G247" s="143"/>
      <c r="H247" s="57"/>
      <c r="I247" s="143"/>
      <c r="J247" s="39"/>
    </row>
    <row r="248" spans="1:10" s="4" customFormat="1" ht="15" customHeight="1" x14ac:dyDescent="0.2">
      <c r="A248" s="22">
        <v>4</v>
      </c>
      <c r="B248" s="22" t="s">
        <v>927</v>
      </c>
      <c r="C248" s="608" t="s">
        <v>485</v>
      </c>
      <c r="D248" s="627"/>
      <c r="E248" s="164" t="s">
        <v>955</v>
      </c>
      <c r="F248" s="57"/>
      <c r="G248" s="143"/>
      <c r="H248" s="57"/>
      <c r="I248" s="143"/>
      <c r="J248" s="39"/>
    </row>
    <row r="249" spans="1:10" s="4" customFormat="1" ht="15" customHeight="1" thickBot="1" x14ac:dyDescent="0.25">
      <c r="A249" s="125"/>
      <c r="B249" s="125"/>
      <c r="C249" s="617" t="s">
        <v>965</v>
      </c>
      <c r="D249" s="618"/>
      <c r="E249" s="205">
        <f>E242</f>
        <v>0</v>
      </c>
      <c r="F249" s="144">
        <v>0.4</v>
      </c>
      <c r="G249" s="62" t="s">
        <v>881</v>
      </c>
      <c r="H249" s="144"/>
      <c r="I249" s="62"/>
      <c r="J249" s="39"/>
    </row>
    <row r="250" spans="1:10" s="4" customFormat="1" ht="15" customHeight="1" thickTop="1" x14ac:dyDescent="0.2">
      <c r="A250" s="153"/>
      <c r="B250" s="86"/>
      <c r="C250" s="86"/>
      <c r="D250" s="87"/>
      <c r="E250" s="386"/>
      <c r="H250" s="149"/>
      <c r="I250" s="385"/>
      <c r="J250" s="51"/>
    </row>
    <row r="251" spans="1:10" s="4" customFormat="1" ht="15" customHeight="1" x14ac:dyDescent="0.2">
      <c r="A251" s="69"/>
      <c r="B251" s="125"/>
      <c r="C251" s="125"/>
      <c r="D251" s="125"/>
      <c r="E251" s="307"/>
      <c r="F251" s="36"/>
      <c r="G251" s="125"/>
      <c r="H251" s="147"/>
      <c r="I251" s="114"/>
      <c r="J251" s="38"/>
    </row>
    <row r="252" spans="1:10" s="4" customFormat="1" ht="15" customHeight="1" x14ac:dyDescent="0.2">
      <c r="A252" s="71" t="s">
        <v>459</v>
      </c>
      <c r="B252" s="7"/>
      <c r="C252" s="644" t="s">
        <v>485</v>
      </c>
      <c r="D252" s="720"/>
      <c r="E252" s="721"/>
      <c r="J252" s="39"/>
    </row>
    <row r="253" spans="1:10" s="4" customFormat="1" ht="15" customHeight="1" x14ac:dyDescent="0.2">
      <c r="A253" s="615" t="s">
        <v>657</v>
      </c>
      <c r="B253" s="703"/>
      <c r="C253" s="644" t="s">
        <v>485</v>
      </c>
      <c r="D253" s="720"/>
      <c r="E253" s="721"/>
      <c r="J253" s="39"/>
    </row>
    <row r="254" spans="1:10" s="4" customFormat="1" ht="60" customHeight="1" x14ac:dyDescent="0.2">
      <c r="A254" s="72"/>
      <c r="B254" s="49"/>
      <c r="C254" s="652" t="s">
        <v>1131</v>
      </c>
      <c r="D254" s="730"/>
      <c r="E254" s="731"/>
      <c r="J254" s="39"/>
    </row>
    <row r="255" spans="1:10" s="4" customFormat="1" ht="15" customHeight="1" x14ac:dyDescent="0.2">
      <c r="A255" s="73"/>
      <c r="C255" s="644" t="s">
        <v>485</v>
      </c>
      <c r="D255" s="720"/>
      <c r="E255" s="721"/>
      <c r="J255" s="39"/>
    </row>
    <row r="256" spans="1:10" s="4" customFormat="1" ht="15" customHeight="1" x14ac:dyDescent="0.2">
      <c r="A256" s="74"/>
      <c r="B256" s="386"/>
      <c r="C256" s="645"/>
      <c r="D256" s="645"/>
      <c r="E256" s="308"/>
      <c r="F256" s="75"/>
      <c r="G256" s="386"/>
      <c r="H256" s="149"/>
      <c r="I256" s="385"/>
      <c r="J256" s="51"/>
    </row>
    <row r="257" spans="1:13" s="4" customFormat="1" ht="15" hidden="1" customHeight="1" outlineLevel="1" x14ac:dyDescent="0.2">
      <c r="A257" s="76"/>
      <c r="B257" s="77"/>
      <c r="C257" s="77"/>
      <c r="D257" s="77"/>
      <c r="E257" s="125"/>
      <c r="F257" s="36"/>
      <c r="G257" s="125"/>
      <c r="H257" s="147"/>
      <c r="I257" s="114"/>
      <c r="J257" s="38"/>
    </row>
    <row r="258" spans="1:13" s="4" customFormat="1" ht="15" hidden="1" customHeight="1" outlineLevel="1" x14ac:dyDescent="0.2">
      <c r="A258" s="64"/>
      <c r="B258" s="80" t="s">
        <v>485</v>
      </c>
      <c r="D258" s="81" t="s">
        <v>447</v>
      </c>
      <c r="E258" s="81" t="s">
        <v>18</v>
      </c>
      <c r="F258" s="81" t="s">
        <v>25</v>
      </c>
      <c r="G258" s="81" t="s">
        <v>31</v>
      </c>
      <c r="H258" s="214" t="s">
        <v>32</v>
      </c>
      <c r="I258" s="81" t="s">
        <v>63</v>
      </c>
      <c r="J258" s="81" t="s">
        <v>64</v>
      </c>
      <c r="K258" s="82" t="s">
        <v>448</v>
      </c>
      <c r="M258" s="79"/>
    </row>
    <row r="259" spans="1:13" s="4" customFormat="1" ht="15" hidden="1" customHeight="1" outlineLevel="1" x14ac:dyDescent="0.2">
      <c r="A259" s="64"/>
      <c r="B259" s="26" t="s">
        <v>1082</v>
      </c>
      <c r="D259" s="26" t="s">
        <v>449</v>
      </c>
      <c r="E259" s="83">
        <v>4700</v>
      </c>
      <c r="F259" s="83">
        <v>6000</v>
      </c>
      <c r="G259" s="83">
        <v>5400</v>
      </c>
      <c r="H259" s="159">
        <v>2600</v>
      </c>
      <c r="I259" s="83">
        <v>4500</v>
      </c>
      <c r="J259" s="83">
        <v>6300</v>
      </c>
      <c r="K259" s="84">
        <v>180</v>
      </c>
      <c r="M259" s="79"/>
    </row>
    <row r="260" spans="1:13" s="4" customFormat="1" ht="15" hidden="1" customHeight="1" outlineLevel="1" x14ac:dyDescent="0.2">
      <c r="A260" s="64"/>
      <c r="B260" s="26" t="s">
        <v>1083</v>
      </c>
      <c r="D260" s="26" t="s">
        <v>450</v>
      </c>
      <c r="E260" s="83">
        <v>6100</v>
      </c>
      <c r="F260" s="83">
        <v>9000</v>
      </c>
      <c r="G260" s="83">
        <v>7200</v>
      </c>
      <c r="H260" s="159">
        <v>3600</v>
      </c>
      <c r="I260" s="83">
        <v>6300</v>
      </c>
      <c r="J260" s="83">
        <v>8900</v>
      </c>
      <c r="K260" s="84">
        <v>300</v>
      </c>
      <c r="M260" s="79"/>
    </row>
    <row r="261" spans="1:13" s="4" customFormat="1" ht="15" hidden="1" customHeight="1" outlineLevel="1" x14ac:dyDescent="0.2">
      <c r="A261" s="64"/>
      <c r="B261" s="26" t="s">
        <v>876</v>
      </c>
      <c r="D261" s="26" t="s">
        <v>451</v>
      </c>
      <c r="E261" s="83">
        <v>8300</v>
      </c>
      <c r="F261" s="83">
        <v>11800</v>
      </c>
      <c r="G261" s="83">
        <v>9500</v>
      </c>
      <c r="H261" s="159">
        <v>4700</v>
      </c>
      <c r="I261" s="83">
        <v>9600</v>
      </c>
      <c r="J261" s="83">
        <v>16700</v>
      </c>
      <c r="K261" s="84">
        <v>470</v>
      </c>
      <c r="M261" s="79"/>
    </row>
    <row r="262" spans="1:13" s="4" customFormat="1" ht="15" hidden="1" customHeight="1" outlineLevel="1" x14ac:dyDescent="0.2">
      <c r="A262" s="64"/>
      <c r="B262" s="65"/>
      <c r="D262" s="80" t="s">
        <v>597</v>
      </c>
      <c r="E262" s="83">
        <v>0</v>
      </c>
      <c r="F262" s="83">
        <v>0</v>
      </c>
      <c r="G262" s="83">
        <v>0</v>
      </c>
      <c r="H262" s="159">
        <v>0</v>
      </c>
      <c r="I262" s="83">
        <v>0</v>
      </c>
      <c r="J262" s="83">
        <v>0</v>
      </c>
      <c r="K262" s="84">
        <v>0</v>
      </c>
      <c r="M262" s="79"/>
    </row>
    <row r="263" spans="1:13" s="4" customFormat="1" ht="15" hidden="1" customHeight="1" outlineLevel="1" x14ac:dyDescent="0.2">
      <c r="A263" s="64"/>
      <c r="B263" s="80" t="s">
        <v>485</v>
      </c>
      <c r="H263" s="115"/>
      <c r="M263" s="79"/>
    </row>
    <row r="264" spans="1:13" s="4" customFormat="1" ht="15" hidden="1" customHeight="1" outlineLevel="1" x14ac:dyDescent="0.2">
      <c r="A264" s="64"/>
      <c r="B264" s="26" t="s">
        <v>470</v>
      </c>
      <c r="D264" s="85">
        <v>0</v>
      </c>
      <c r="F264" s="80" t="s">
        <v>485</v>
      </c>
      <c r="H264" s="215">
        <v>0</v>
      </c>
      <c r="M264" s="79"/>
    </row>
    <row r="265" spans="1:13" s="4" customFormat="1" ht="15" hidden="1" customHeight="1" outlineLevel="1" x14ac:dyDescent="0.2">
      <c r="A265" s="64"/>
      <c r="B265" s="26" t="s">
        <v>461</v>
      </c>
      <c r="D265" s="85">
        <v>0.01</v>
      </c>
      <c r="F265" s="85" t="s">
        <v>18</v>
      </c>
      <c r="H265" s="158">
        <v>1</v>
      </c>
      <c r="M265" s="79"/>
    </row>
    <row r="266" spans="1:13" s="4" customFormat="1" ht="15" hidden="1" customHeight="1" outlineLevel="1" x14ac:dyDescent="0.2">
      <c r="A266" s="64"/>
      <c r="B266" s="26" t="s">
        <v>484</v>
      </c>
      <c r="D266" s="85">
        <v>0.02</v>
      </c>
      <c r="F266" s="85" t="s">
        <v>25</v>
      </c>
      <c r="H266" s="158">
        <v>2</v>
      </c>
      <c r="M266" s="79"/>
    </row>
    <row r="267" spans="1:13" s="4" customFormat="1" ht="15" hidden="1" customHeight="1" outlineLevel="1" x14ac:dyDescent="0.2">
      <c r="A267" s="64"/>
      <c r="B267" s="26" t="s">
        <v>457</v>
      </c>
      <c r="D267" s="85">
        <v>0.03</v>
      </c>
      <c r="F267" s="85" t="s">
        <v>31</v>
      </c>
      <c r="H267" s="158">
        <v>3</v>
      </c>
      <c r="M267" s="79"/>
    </row>
    <row r="268" spans="1:13" s="4" customFormat="1" ht="15" hidden="1" customHeight="1" outlineLevel="1" x14ac:dyDescent="0.2">
      <c r="A268" s="64"/>
      <c r="B268" s="26" t="s">
        <v>465</v>
      </c>
      <c r="D268" s="85">
        <v>0.04</v>
      </c>
      <c r="F268" s="85" t="s">
        <v>32</v>
      </c>
      <c r="H268" s="158">
        <v>4</v>
      </c>
      <c r="M268" s="79"/>
    </row>
    <row r="269" spans="1:13" s="4" customFormat="1" ht="15" hidden="1" customHeight="1" outlineLevel="1" x14ac:dyDescent="0.2">
      <c r="A269" s="64"/>
      <c r="B269" s="26" t="s">
        <v>469</v>
      </c>
      <c r="D269" s="85">
        <v>0.05</v>
      </c>
      <c r="F269" s="85" t="s">
        <v>63</v>
      </c>
      <c r="H269" s="158">
        <v>5</v>
      </c>
      <c r="M269" s="79"/>
    </row>
    <row r="270" spans="1:13" s="4" customFormat="1" ht="15" hidden="1" customHeight="1" outlineLevel="1" x14ac:dyDescent="0.2">
      <c r="A270" s="64"/>
      <c r="D270" s="85">
        <v>0.06</v>
      </c>
      <c r="F270" s="85" t="s">
        <v>64</v>
      </c>
      <c r="H270" s="158">
        <v>6</v>
      </c>
      <c r="M270" s="79"/>
    </row>
    <row r="271" spans="1:13" s="4" customFormat="1" ht="15" hidden="1" customHeight="1" outlineLevel="1" x14ac:dyDescent="0.2">
      <c r="A271" s="64"/>
      <c r="B271" s="80" t="s">
        <v>485</v>
      </c>
      <c r="D271" s="85">
        <v>7.0000000000000007E-2</v>
      </c>
      <c r="F271" s="85" t="s">
        <v>137</v>
      </c>
      <c r="H271" s="158">
        <v>7</v>
      </c>
      <c r="M271" s="79"/>
    </row>
    <row r="272" spans="1:13" s="4" customFormat="1" ht="15" hidden="1" customHeight="1" outlineLevel="1" x14ac:dyDescent="0.2">
      <c r="A272" s="64"/>
      <c r="B272" s="26" t="s">
        <v>1219</v>
      </c>
      <c r="D272" s="85">
        <v>0.08</v>
      </c>
      <c r="F272" s="26" t="s">
        <v>71</v>
      </c>
      <c r="H272" s="158">
        <v>8</v>
      </c>
      <c r="M272" s="79"/>
    </row>
    <row r="273" spans="1:13" s="4" customFormat="1" ht="15" hidden="1" customHeight="1" outlineLevel="1" x14ac:dyDescent="0.2">
      <c r="A273" s="64"/>
      <c r="B273" s="26" t="s">
        <v>1220</v>
      </c>
      <c r="D273" s="85">
        <v>0.09</v>
      </c>
      <c r="F273" s="26" t="s">
        <v>72</v>
      </c>
      <c r="H273" s="158">
        <v>9</v>
      </c>
      <c r="M273" s="79"/>
    </row>
    <row r="274" spans="1:13" s="4" customFormat="1" ht="15" hidden="1" customHeight="1" outlineLevel="1" x14ac:dyDescent="0.2">
      <c r="A274" s="64"/>
      <c r="B274" s="26" t="s">
        <v>462</v>
      </c>
      <c r="D274" s="85">
        <v>0.1</v>
      </c>
      <c r="F274" s="43" t="s">
        <v>73</v>
      </c>
      <c r="H274" s="158">
        <v>10</v>
      </c>
      <c r="M274" s="79"/>
    </row>
    <row r="275" spans="1:13" s="4" customFormat="1" ht="15" hidden="1" customHeight="1" outlineLevel="1" x14ac:dyDescent="0.2">
      <c r="A275" s="64"/>
      <c r="B275" s="26" t="s">
        <v>464</v>
      </c>
      <c r="D275" s="85">
        <v>0.11</v>
      </c>
      <c r="H275" s="158">
        <v>11</v>
      </c>
      <c r="M275" s="79"/>
    </row>
    <row r="276" spans="1:13" s="4" customFormat="1" ht="15" hidden="1" customHeight="1" outlineLevel="1" x14ac:dyDescent="0.2">
      <c r="A276" s="64"/>
      <c r="B276" s="26" t="s">
        <v>458</v>
      </c>
      <c r="D276" s="85">
        <v>0.12</v>
      </c>
      <c r="H276" s="158">
        <v>12</v>
      </c>
      <c r="M276" s="79"/>
    </row>
    <row r="277" spans="1:13" s="4" customFormat="1" ht="15" hidden="1" customHeight="1" outlineLevel="1" x14ac:dyDescent="0.2">
      <c r="A277" s="64"/>
      <c r="B277" s="26" t="s">
        <v>1200</v>
      </c>
      <c r="D277" s="85">
        <v>0.13</v>
      </c>
      <c r="H277" s="158">
        <v>13</v>
      </c>
      <c r="M277" s="79"/>
    </row>
    <row r="278" spans="1:13" s="4" customFormat="1" ht="15" hidden="1" customHeight="1" outlineLevel="1" x14ac:dyDescent="0.2">
      <c r="A278" s="64"/>
      <c r="B278" s="26" t="s">
        <v>472</v>
      </c>
      <c r="D278" s="85">
        <v>0.14000000000000001</v>
      </c>
      <c r="H278" s="158">
        <v>14</v>
      </c>
      <c r="M278" s="79"/>
    </row>
    <row r="279" spans="1:13" s="4" customFormat="1" ht="15" hidden="1" customHeight="1" outlineLevel="1" x14ac:dyDescent="0.2">
      <c r="A279" s="64"/>
      <c r="B279" s="26" t="s">
        <v>525</v>
      </c>
      <c r="D279" s="85">
        <v>0.15</v>
      </c>
      <c r="H279" s="158">
        <v>15</v>
      </c>
      <c r="M279" s="79"/>
    </row>
    <row r="280" spans="1:13" s="4" customFormat="1" ht="15" hidden="1" customHeight="1" outlineLevel="1" x14ac:dyDescent="0.2">
      <c r="A280" s="64"/>
      <c r="B280" s="26" t="s">
        <v>1201</v>
      </c>
      <c r="D280" s="85">
        <v>0.16</v>
      </c>
      <c r="H280" s="158">
        <v>16</v>
      </c>
      <c r="M280" s="79"/>
    </row>
    <row r="281" spans="1:13" s="4" customFormat="1" ht="15" hidden="1" customHeight="1" outlineLevel="1" x14ac:dyDescent="0.2">
      <c r="A281" s="64"/>
      <c r="B281" s="26" t="s">
        <v>466</v>
      </c>
      <c r="D281" s="85">
        <v>0.17</v>
      </c>
      <c r="H281" s="158">
        <v>17</v>
      </c>
      <c r="M281" s="79"/>
    </row>
    <row r="282" spans="1:13" s="4" customFormat="1" ht="15" hidden="1" customHeight="1" outlineLevel="1" x14ac:dyDescent="0.2">
      <c r="A282" s="64"/>
      <c r="D282" s="85">
        <v>0.18</v>
      </c>
      <c r="H282" s="158">
        <v>18</v>
      </c>
      <c r="M282" s="79"/>
    </row>
    <row r="283" spans="1:13" s="4" customFormat="1" ht="15" hidden="1" customHeight="1" outlineLevel="1" x14ac:dyDescent="0.2">
      <c r="A283" s="64"/>
      <c r="B283" s="80" t="s">
        <v>485</v>
      </c>
      <c r="D283" s="85">
        <v>0.19</v>
      </c>
      <c r="H283" s="158">
        <v>19</v>
      </c>
      <c r="M283" s="79"/>
    </row>
    <row r="284" spans="1:13" s="4" customFormat="1" ht="15" hidden="1" customHeight="1" outlineLevel="1" x14ac:dyDescent="0.2">
      <c r="A284" s="64"/>
      <c r="B284" s="26" t="s">
        <v>471</v>
      </c>
      <c r="D284" s="85">
        <v>0.2</v>
      </c>
      <c r="H284" s="158">
        <v>20</v>
      </c>
      <c r="M284" s="79"/>
    </row>
    <row r="285" spans="1:13" s="4" customFormat="1" ht="15" hidden="1" customHeight="1" outlineLevel="1" x14ac:dyDescent="0.2">
      <c r="A285" s="64"/>
      <c r="B285" s="26" t="s">
        <v>1217</v>
      </c>
      <c r="D285" s="85">
        <v>0.21</v>
      </c>
      <c r="H285" s="158">
        <v>21</v>
      </c>
      <c r="M285" s="79"/>
    </row>
    <row r="286" spans="1:13" s="4" customFormat="1" ht="15" hidden="1" customHeight="1" outlineLevel="1" x14ac:dyDescent="0.2">
      <c r="A286" s="64"/>
      <c r="B286" s="26" t="s">
        <v>1218</v>
      </c>
      <c r="D286" s="85">
        <v>0.22</v>
      </c>
      <c r="H286" s="158">
        <v>22</v>
      </c>
      <c r="M286" s="79"/>
    </row>
    <row r="287" spans="1:13" s="4" customFormat="1" ht="15" hidden="1" customHeight="1" outlineLevel="1" x14ac:dyDescent="0.2">
      <c r="A287" s="64"/>
      <c r="B287" s="26" t="s">
        <v>463</v>
      </c>
      <c r="D287" s="85">
        <v>0.23</v>
      </c>
      <c r="H287" s="158">
        <v>23</v>
      </c>
      <c r="M287" s="79"/>
    </row>
    <row r="288" spans="1:13" s="4" customFormat="1" ht="15" hidden="1" customHeight="1" outlineLevel="1" x14ac:dyDescent="0.2">
      <c r="A288" s="64"/>
      <c r="B288" s="26" t="s">
        <v>714</v>
      </c>
      <c r="D288" s="85">
        <v>0.24</v>
      </c>
      <c r="H288" s="158">
        <v>24</v>
      </c>
      <c r="M288" s="79"/>
    </row>
    <row r="289" spans="1:13" s="4" customFormat="1" ht="15" hidden="1" customHeight="1" outlineLevel="1" x14ac:dyDescent="0.2">
      <c r="A289" s="64"/>
      <c r="B289" s="26" t="s">
        <v>1202</v>
      </c>
      <c r="D289" s="85">
        <v>0.25</v>
      </c>
      <c r="H289" s="158">
        <v>25</v>
      </c>
      <c r="M289" s="79"/>
    </row>
    <row r="290" spans="1:13" s="4" customFormat="1" ht="15" hidden="1" customHeight="1" outlineLevel="1" x14ac:dyDescent="0.2">
      <c r="A290" s="64"/>
      <c r="B290" s="26" t="s">
        <v>473</v>
      </c>
      <c r="D290" s="85">
        <v>0.26</v>
      </c>
      <c r="H290" s="158">
        <v>26</v>
      </c>
      <c r="M290" s="79"/>
    </row>
    <row r="291" spans="1:13" s="4" customFormat="1" ht="15" hidden="1" customHeight="1" outlineLevel="1" x14ac:dyDescent="0.2">
      <c r="A291" s="64"/>
      <c r="B291" s="26" t="s">
        <v>1205</v>
      </c>
      <c r="D291" s="85">
        <v>0.27</v>
      </c>
      <c r="H291" s="158">
        <v>27</v>
      </c>
      <c r="M291" s="79"/>
    </row>
    <row r="292" spans="1:13" s="4" customFormat="1" ht="15" hidden="1" customHeight="1" outlineLevel="1" x14ac:dyDescent="0.2">
      <c r="A292" s="64"/>
      <c r="B292" s="26" t="s">
        <v>474</v>
      </c>
      <c r="D292" s="85">
        <v>0.28000000000000003</v>
      </c>
      <c r="H292" s="158">
        <v>28</v>
      </c>
      <c r="M292" s="79"/>
    </row>
    <row r="293" spans="1:13" s="4" customFormat="1" ht="15" hidden="1" customHeight="1" outlineLevel="1" x14ac:dyDescent="0.2">
      <c r="A293" s="64"/>
      <c r="B293" s="26" t="s">
        <v>1206</v>
      </c>
      <c r="D293" s="85">
        <v>0.28999999999999998</v>
      </c>
      <c r="H293" s="158">
        <v>29</v>
      </c>
      <c r="M293" s="79"/>
    </row>
    <row r="294" spans="1:13" s="4" customFormat="1" ht="15" hidden="1" customHeight="1" outlineLevel="1" x14ac:dyDescent="0.2">
      <c r="A294" s="64"/>
      <c r="B294" s="26" t="s">
        <v>468</v>
      </c>
      <c r="D294" s="85">
        <v>0.3</v>
      </c>
      <c r="H294" s="158">
        <v>30</v>
      </c>
      <c r="M294" s="79"/>
    </row>
    <row r="295" spans="1:13" s="4" customFormat="1" ht="15" hidden="1" customHeight="1" outlineLevel="1" x14ac:dyDescent="0.2">
      <c r="A295" s="64"/>
      <c r="B295" s="26" t="s">
        <v>1203</v>
      </c>
      <c r="D295" s="85">
        <v>0.35</v>
      </c>
      <c r="H295" s="158">
        <v>31</v>
      </c>
      <c r="M295" s="79"/>
    </row>
    <row r="296" spans="1:13" s="4" customFormat="1" ht="15" hidden="1" customHeight="1" outlineLevel="1" x14ac:dyDescent="0.2">
      <c r="A296" s="64"/>
      <c r="B296" s="26" t="s">
        <v>467</v>
      </c>
      <c r="D296" s="85">
        <v>0.4</v>
      </c>
      <c r="H296" s="158">
        <v>32</v>
      </c>
      <c r="M296" s="79"/>
    </row>
    <row r="297" spans="1:13" s="4" customFormat="1" ht="15" hidden="1" customHeight="1" outlineLevel="1" x14ac:dyDescent="0.2">
      <c r="B297" s="26" t="s">
        <v>1204</v>
      </c>
      <c r="D297" s="85">
        <v>0.45</v>
      </c>
      <c r="H297" s="158">
        <v>33</v>
      </c>
      <c r="M297" s="79"/>
    </row>
    <row r="298" spans="1:13" s="4" customFormat="1" ht="15" hidden="1" customHeight="1" outlineLevel="1" x14ac:dyDescent="0.2">
      <c r="A298" s="64"/>
      <c r="D298" s="85">
        <v>0.5</v>
      </c>
      <c r="H298" s="158">
        <v>34</v>
      </c>
      <c r="M298" s="79"/>
    </row>
    <row r="299" spans="1:13" s="4" customFormat="1" ht="15" hidden="1" customHeight="1" outlineLevel="1" x14ac:dyDescent="0.2">
      <c r="A299" s="64"/>
      <c r="B299" s="26" t="s">
        <v>485</v>
      </c>
      <c r="D299" s="85">
        <v>0.55000000000000004</v>
      </c>
      <c r="H299" s="158">
        <v>35</v>
      </c>
      <c r="M299" s="79"/>
    </row>
    <row r="300" spans="1:13" s="4" customFormat="1" ht="15" hidden="1" customHeight="1" outlineLevel="1" x14ac:dyDescent="0.2">
      <c r="A300" s="64"/>
      <c r="B300" s="26" t="s">
        <v>1199</v>
      </c>
      <c r="D300" s="85">
        <v>0.6</v>
      </c>
      <c r="H300" s="158">
        <v>36</v>
      </c>
      <c r="M300" s="79"/>
    </row>
    <row r="301" spans="1:13" s="4" customFormat="1" ht="15" hidden="1" customHeight="1" outlineLevel="1" x14ac:dyDescent="0.2">
      <c r="A301" s="64"/>
      <c r="B301" s="26" t="s">
        <v>871</v>
      </c>
      <c r="D301" s="85">
        <v>0.65</v>
      </c>
      <c r="H301" s="158">
        <v>37</v>
      </c>
      <c r="M301" s="79"/>
    </row>
    <row r="302" spans="1:13" s="4" customFormat="1" ht="15" hidden="1" customHeight="1" outlineLevel="1" x14ac:dyDescent="0.2">
      <c r="A302" s="64"/>
      <c r="B302" s="26" t="s">
        <v>867</v>
      </c>
      <c r="D302" s="85">
        <v>0.7</v>
      </c>
      <c r="H302" s="158">
        <v>38</v>
      </c>
      <c r="M302" s="79"/>
    </row>
    <row r="303" spans="1:13" s="4" customFormat="1" ht="15" hidden="1" customHeight="1" outlineLevel="1" x14ac:dyDescent="0.2">
      <c r="A303" s="64"/>
      <c r="B303" s="26" t="s">
        <v>869</v>
      </c>
      <c r="D303" s="85">
        <v>0.75</v>
      </c>
      <c r="H303" s="158">
        <v>39</v>
      </c>
      <c r="M303" s="79"/>
    </row>
    <row r="304" spans="1:13" s="4" customFormat="1" ht="15" hidden="1" customHeight="1" outlineLevel="1" x14ac:dyDescent="0.2">
      <c r="A304" s="64"/>
      <c r="B304" s="26" t="s">
        <v>868</v>
      </c>
      <c r="D304" s="85">
        <v>0.8</v>
      </c>
      <c r="H304" s="158">
        <v>40</v>
      </c>
      <c r="M304" s="79"/>
    </row>
    <row r="305" spans="1:13" s="4" customFormat="1" ht="15" hidden="1" customHeight="1" outlineLevel="1" x14ac:dyDescent="0.2">
      <c r="A305" s="64"/>
      <c r="B305" s="26" t="s">
        <v>872</v>
      </c>
      <c r="D305" s="85">
        <v>0.85</v>
      </c>
      <c r="H305" s="158">
        <v>41</v>
      </c>
      <c r="M305" s="79"/>
    </row>
    <row r="306" spans="1:13" s="4" customFormat="1" ht="15" hidden="1" customHeight="1" outlineLevel="1" x14ac:dyDescent="0.2">
      <c r="A306" s="64"/>
      <c r="B306" s="26" t="s">
        <v>875</v>
      </c>
      <c r="D306" s="85">
        <v>0.9</v>
      </c>
      <c r="H306" s="158">
        <v>42</v>
      </c>
      <c r="M306" s="79"/>
    </row>
    <row r="307" spans="1:13" s="4" customFormat="1" ht="15" hidden="1" customHeight="1" outlineLevel="1" x14ac:dyDescent="0.2">
      <c r="A307" s="64"/>
      <c r="B307" s="26" t="s">
        <v>870</v>
      </c>
      <c r="D307" s="85">
        <v>0.95</v>
      </c>
      <c r="H307" s="158">
        <v>43</v>
      </c>
      <c r="M307" s="79"/>
    </row>
    <row r="308" spans="1:13" s="4" customFormat="1" ht="15" hidden="1" customHeight="1" outlineLevel="1" x14ac:dyDescent="0.2">
      <c r="A308" s="64"/>
      <c r="B308" s="26" t="s">
        <v>877</v>
      </c>
      <c r="D308" s="85">
        <v>1</v>
      </c>
      <c r="H308" s="158">
        <v>44</v>
      </c>
      <c r="M308" s="79"/>
    </row>
    <row r="309" spans="1:13" s="4" customFormat="1" ht="15" hidden="1" customHeight="1" outlineLevel="1" x14ac:dyDescent="0.2">
      <c r="A309" s="64"/>
      <c r="B309" s="26" t="s">
        <v>873</v>
      </c>
      <c r="D309" s="66"/>
      <c r="H309" s="158">
        <v>45</v>
      </c>
      <c r="M309" s="79"/>
    </row>
    <row r="310" spans="1:13" s="4" customFormat="1" ht="15" hidden="1" customHeight="1" outlineLevel="1" x14ac:dyDescent="0.2">
      <c r="A310" s="64"/>
      <c r="B310" s="26" t="s">
        <v>878</v>
      </c>
      <c r="D310" s="85">
        <v>0</v>
      </c>
      <c r="H310" s="158">
        <v>46</v>
      </c>
      <c r="L310" s="65"/>
      <c r="M310" s="79"/>
    </row>
    <row r="311" spans="1:13" s="4" customFormat="1" ht="15" hidden="1" customHeight="1" outlineLevel="1" x14ac:dyDescent="0.2">
      <c r="A311" s="64"/>
      <c r="B311" s="65"/>
      <c r="C311" s="65"/>
      <c r="D311" s="85">
        <v>0.05</v>
      </c>
      <c r="E311" s="66"/>
      <c r="F311" s="67"/>
      <c r="G311" s="65"/>
      <c r="H311" s="158">
        <v>47</v>
      </c>
      <c r="I311" s="67"/>
      <c r="J311" s="67"/>
      <c r="K311" s="65"/>
      <c r="L311" s="65"/>
      <c r="M311" s="79"/>
    </row>
    <row r="312" spans="1:13" s="4" customFormat="1" ht="15" hidden="1" customHeight="1" outlineLevel="1" x14ac:dyDescent="0.2">
      <c r="A312" s="64"/>
      <c r="B312" s="26" t="s">
        <v>485</v>
      </c>
      <c r="C312" s="65"/>
      <c r="D312" s="85">
        <v>0.1</v>
      </c>
      <c r="E312" s="66"/>
      <c r="F312" s="67"/>
      <c r="G312" s="65"/>
      <c r="H312" s="158">
        <v>48</v>
      </c>
      <c r="I312" s="67"/>
      <c r="J312" s="67"/>
      <c r="K312" s="65"/>
      <c r="L312" s="65"/>
      <c r="M312" s="79"/>
    </row>
    <row r="313" spans="1:13" s="4" customFormat="1" ht="15" hidden="1" customHeight="1" outlineLevel="1" x14ac:dyDescent="0.2">
      <c r="A313" s="64"/>
      <c r="B313" s="135" t="s">
        <v>518</v>
      </c>
      <c r="C313" s="65"/>
      <c r="D313" s="26" t="s">
        <v>485</v>
      </c>
      <c r="E313" s="66"/>
      <c r="F313" s="67"/>
      <c r="G313" s="65"/>
      <c r="H313" s="158">
        <v>49</v>
      </c>
      <c r="I313" s="67"/>
      <c r="J313" s="67"/>
      <c r="K313" s="65"/>
      <c r="L313" s="65"/>
      <c r="M313" s="79"/>
    </row>
    <row r="314" spans="1:13" s="4" customFormat="1" ht="15" hidden="1" customHeight="1" outlineLevel="1" x14ac:dyDescent="0.2">
      <c r="A314" s="64"/>
      <c r="B314" s="135" t="s">
        <v>519</v>
      </c>
      <c r="C314" s="65"/>
      <c r="D314" s="148" t="s">
        <v>925</v>
      </c>
      <c r="E314" s="66"/>
      <c r="F314" s="67"/>
      <c r="G314" s="65"/>
      <c r="H314" s="158">
        <v>50</v>
      </c>
      <c r="I314" s="67"/>
      <c r="J314" s="67"/>
      <c r="K314" s="65"/>
      <c r="L314" s="65"/>
      <c r="M314" s="79"/>
    </row>
    <row r="315" spans="1:13" s="4" customFormat="1" ht="15" hidden="1" customHeight="1" outlineLevel="1" x14ac:dyDescent="0.2">
      <c r="A315" s="64"/>
      <c r="B315" s="135" t="s">
        <v>520</v>
      </c>
      <c r="C315" s="65"/>
      <c r="D315" s="148" t="s">
        <v>926</v>
      </c>
      <c r="E315" s="66"/>
      <c r="F315" s="67"/>
      <c r="G315" s="65"/>
      <c r="H315" s="67"/>
      <c r="I315" s="65"/>
      <c r="J315" s="67"/>
      <c r="K315" s="65"/>
      <c r="L315" s="65"/>
      <c r="M315" s="79"/>
    </row>
    <row r="316" spans="1:13" s="4" customFormat="1" ht="15" hidden="1" customHeight="1" outlineLevel="1" x14ac:dyDescent="0.2">
      <c r="A316" s="153"/>
      <c r="B316" s="65"/>
      <c r="C316" s="65"/>
      <c r="D316" s="66"/>
      <c r="E316" s="66"/>
      <c r="F316" s="67"/>
      <c r="G316" s="65"/>
      <c r="H316" s="67"/>
      <c r="I316" s="67"/>
      <c r="J316" s="67"/>
      <c r="K316" s="65"/>
    </row>
    <row r="317" spans="1:13" s="4" customFormat="1" ht="15" customHeight="1" collapsed="1" x14ac:dyDescent="0.2">
      <c r="F317" s="5"/>
      <c r="H317" s="115"/>
    </row>
    <row r="318" spans="1:13" s="4" customFormat="1" ht="15" customHeight="1" x14ac:dyDescent="0.2">
      <c r="F318" s="5"/>
      <c r="H318" s="115"/>
    </row>
    <row r="319" spans="1:13" s="4" customFormat="1" ht="15" customHeight="1" x14ac:dyDescent="0.2">
      <c r="F319" s="5"/>
      <c r="H319" s="115"/>
    </row>
    <row r="320" spans="1:13" s="4" customFormat="1" ht="15" customHeight="1" x14ac:dyDescent="0.2">
      <c r="F320" s="5"/>
      <c r="H320" s="115"/>
    </row>
    <row r="321" spans="6:8" s="4" customFormat="1" ht="15" customHeight="1" x14ac:dyDescent="0.2">
      <c r="F321" s="5"/>
      <c r="H321" s="115"/>
    </row>
    <row r="322" spans="6:8" s="4" customFormat="1" ht="15" customHeight="1" x14ac:dyDescent="0.2">
      <c r="F322" s="5"/>
      <c r="H322" s="115"/>
    </row>
    <row r="323" spans="6:8" s="4" customFormat="1" ht="15" customHeight="1" x14ac:dyDescent="0.2">
      <c r="F323" s="5"/>
      <c r="H323" s="115"/>
    </row>
    <row r="324" spans="6:8" s="4" customFormat="1" ht="15" customHeight="1" x14ac:dyDescent="0.2">
      <c r="F324" s="5"/>
      <c r="H324" s="115"/>
    </row>
    <row r="325" spans="6:8" s="4" customFormat="1" ht="15" customHeight="1" x14ac:dyDescent="0.2">
      <c r="F325" s="5"/>
      <c r="H325" s="115"/>
    </row>
    <row r="326" spans="6:8" s="4" customFormat="1" ht="15" customHeight="1" x14ac:dyDescent="0.2">
      <c r="F326" s="5"/>
      <c r="H326" s="115"/>
    </row>
    <row r="327" spans="6:8" s="4" customFormat="1" ht="15" customHeight="1" x14ac:dyDescent="0.2">
      <c r="F327" s="5"/>
      <c r="H327" s="115"/>
    </row>
    <row r="328" spans="6:8" s="4" customFormat="1" ht="15" customHeight="1" x14ac:dyDescent="0.2">
      <c r="F328" s="5"/>
      <c r="H328" s="115"/>
    </row>
    <row r="329" spans="6:8" s="4" customFormat="1" ht="15" customHeight="1" x14ac:dyDescent="0.2">
      <c r="F329" s="5"/>
      <c r="H329" s="115"/>
    </row>
    <row r="330" spans="6:8" s="4" customFormat="1" ht="15" customHeight="1" x14ac:dyDescent="0.2">
      <c r="F330" s="5"/>
      <c r="H330" s="115"/>
    </row>
    <row r="331" spans="6:8" s="4" customFormat="1" ht="15" customHeight="1" x14ac:dyDescent="0.2">
      <c r="F331" s="5"/>
      <c r="H331" s="115"/>
    </row>
    <row r="332" spans="6:8" s="4" customFormat="1" ht="15" customHeight="1" x14ac:dyDescent="0.2">
      <c r="F332" s="5"/>
      <c r="H332" s="115"/>
    </row>
    <row r="333" spans="6:8" s="4" customFormat="1" ht="15" customHeight="1" x14ac:dyDescent="0.2">
      <c r="F333" s="5"/>
      <c r="H333" s="115"/>
    </row>
    <row r="334" spans="6:8" s="4" customFormat="1" ht="15" customHeight="1" x14ac:dyDescent="0.2">
      <c r="F334" s="5"/>
      <c r="H334" s="115"/>
    </row>
    <row r="335" spans="6:8" s="4" customFormat="1" ht="15" customHeight="1" x14ac:dyDescent="0.2">
      <c r="F335" s="5"/>
      <c r="H335" s="115"/>
    </row>
    <row r="336" spans="6:8" s="4" customFormat="1" ht="15" customHeight="1" x14ac:dyDescent="0.2">
      <c r="F336" s="5"/>
      <c r="H336" s="115"/>
    </row>
    <row r="337" spans="6:8" s="4" customFormat="1" ht="15" customHeight="1" x14ac:dyDescent="0.2">
      <c r="F337" s="5"/>
      <c r="H337" s="115"/>
    </row>
    <row r="338" spans="6:8" s="4" customFormat="1" ht="15" customHeight="1" x14ac:dyDescent="0.2">
      <c r="F338" s="5"/>
      <c r="H338" s="115"/>
    </row>
    <row r="339" spans="6:8" s="4" customFormat="1" ht="15" customHeight="1" x14ac:dyDescent="0.2">
      <c r="F339" s="5"/>
      <c r="H339" s="115"/>
    </row>
    <row r="340" spans="6:8" s="4" customFormat="1" ht="15" customHeight="1" x14ac:dyDescent="0.2">
      <c r="F340" s="5"/>
      <c r="H340" s="115"/>
    </row>
    <row r="341" spans="6:8" s="4" customFormat="1" ht="15" customHeight="1" x14ac:dyDescent="0.2">
      <c r="F341" s="5"/>
      <c r="H341" s="115"/>
    </row>
    <row r="342" spans="6:8" s="4" customFormat="1" ht="15" customHeight="1" x14ac:dyDescent="0.2">
      <c r="F342" s="5"/>
      <c r="H342" s="115"/>
    </row>
    <row r="343" spans="6:8" s="4" customFormat="1" ht="15" customHeight="1" x14ac:dyDescent="0.2">
      <c r="F343" s="5"/>
      <c r="H343" s="115"/>
    </row>
    <row r="344" spans="6:8" s="4" customFormat="1" ht="15" customHeight="1" x14ac:dyDescent="0.2">
      <c r="F344" s="5"/>
      <c r="H344" s="115"/>
    </row>
    <row r="345" spans="6:8" s="4" customFormat="1" ht="15" customHeight="1" x14ac:dyDescent="0.2">
      <c r="F345" s="5"/>
      <c r="H345" s="115"/>
    </row>
    <row r="346" spans="6:8" s="4" customFormat="1" ht="15" customHeight="1" x14ac:dyDescent="0.2">
      <c r="F346" s="5"/>
      <c r="H346" s="115"/>
    </row>
    <row r="347" spans="6:8" s="4" customFormat="1" ht="15" customHeight="1" x14ac:dyDescent="0.2">
      <c r="F347" s="5"/>
      <c r="H347" s="115"/>
    </row>
    <row r="348" spans="6:8" s="4" customFormat="1" ht="15" customHeight="1" x14ac:dyDescent="0.2">
      <c r="F348" s="5"/>
      <c r="H348" s="115"/>
    </row>
    <row r="349" spans="6:8" s="4" customFormat="1" ht="15" customHeight="1" x14ac:dyDescent="0.2">
      <c r="F349" s="5"/>
      <c r="H349" s="115"/>
    </row>
    <row r="350" spans="6:8" s="4" customFormat="1" ht="15" customHeight="1" x14ac:dyDescent="0.2">
      <c r="F350" s="5"/>
      <c r="H350" s="115"/>
    </row>
    <row r="351" spans="6:8" s="4" customFormat="1" ht="15" customHeight="1" x14ac:dyDescent="0.2">
      <c r="F351" s="5"/>
      <c r="H351" s="115"/>
    </row>
    <row r="352" spans="6:8" s="4" customFormat="1" ht="15" customHeight="1" x14ac:dyDescent="0.2">
      <c r="F352" s="5"/>
      <c r="H352" s="115"/>
    </row>
    <row r="353" spans="6:8" s="4" customFormat="1" ht="15" customHeight="1" x14ac:dyDescent="0.2">
      <c r="F353" s="5"/>
      <c r="H353" s="115"/>
    </row>
    <row r="354" spans="6:8" s="4" customFormat="1" ht="15" customHeight="1" x14ac:dyDescent="0.2">
      <c r="F354" s="5"/>
      <c r="H354" s="115"/>
    </row>
    <row r="355" spans="6:8" s="4" customFormat="1" ht="15" customHeight="1" x14ac:dyDescent="0.2">
      <c r="F355" s="5"/>
      <c r="H355" s="115"/>
    </row>
    <row r="356" spans="6:8" s="4" customFormat="1" ht="15" customHeight="1" x14ac:dyDescent="0.2">
      <c r="F356" s="5"/>
      <c r="H356" s="115"/>
    </row>
    <row r="357" spans="6:8" s="4" customFormat="1" ht="15" customHeight="1" x14ac:dyDescent="0.2">
      <c r="F357" s="5"/>
      <c r="H357" s="115"/>
    </row>
    <row r="358" spans="6:8" s="4" customFormat="1" ht="15" customHeight="1" x14ac:dyDescent="0.2">
      <c r="F358" s="5"/>
      <c r="H358" s="115"/>
    </row>
    <row r="359" spans="6:8" s="4" customFormat="1" ht="15" customHeight="1" x14ac:dyDescent="0.2">
      <c r="F359" s="5"/>
      <c r="H359" s="115"/>
    </row>
    <row r="360" spans="6:8" s="4" customFormat="1" ht="15" customHeight="1" x14ac:dyDescent="0.2">
      <c r="F360" s="5"/>
      <c r="H360" s="115"/>
    </row>
    <row r="361" spans="6:8" s="4" customFormat="1" ht="15" customHeight="1" x14ac:dyDescent="0.2">
      <c r="F361" s="5"/>
      <c r="H361" s="115"/>
    </row>
    <row r="362" spans="6:8" s="4" customFormat="1" ht="15" customHeight="1" x14ac:dyDescent="0.2">
      <c r="F362" s="5"/>
      <c r="H362" s="115"/>
    </row>
    <row r="363" spans="6:8" s="4" customFormat="1" ht="15" customHeight="1" x14ac:dyDescent="0.2">
      <c r="F363" s="5"/>
      <c r="H363" s="115"/>
    </row>
    <row r="364" spans="6:8" s="4" customFormat="1" ht="15" customHeight="1" x14ac:dyDescent="0.2">
      <c r="F364" s="5"/>
      <c r="H364" s="115"/>
    </row>
    <row r="365" spans="6:8" s="4" customFormat="1" ht="15" customHeight="1" x14ac:dyDescent="0.2">
      <c r="F365" s="5"/>
      <c r="H365" s="115"/>
    </row>
    <row r="366" spans="6:8" s="4" customFormat="1" ht="15" customHeight="1" x14ac:dyDescent="0.2">
      <c r="F366" s="5"/>
      <c r="H366" s="115"/>
    </row>
    <row r="367" spans="6:8" s="4" customFormat="1" ht="15" customHeight="1" x14ac:dyDescent="0.2">
      <c r="F367" s="5"/>
      <c r="H367" s="115"/>
    </row>
    <row r="368" spans="6:8" s="4" customFormat="1" ht="15" customHeight="1" x14ac:dyDescent="0.2">
      <c r="F368" s="5"/>
      <c r="H368" s="115"/>
    </row>
    <row r="369" spans="6:8" s="4" customFormat="1" ht="15" customHeight="1" x14ac:dyDescent="0.2">
      <c r="F369" s="5"/>
      <c r="H369" s="115"/>
    </row>
    <row r="370" spans="6:8" s="4" customFormat="1" ht="15" customHeight="1" x14ac:dyDescent="0.2">
      <c r="F370" s="5"/>
      <c r="H370" s="115"/>
    </row>
    <row r="371" spans="6:8" s="4" customFormat="1" ht="15" customHeight="1" x14ac:dyDescent="0.2">
      <c r="F371" s="5"/>
      <c r="H371" s="115"/>
    </row>
    <row r="372" spans="6:8" s="4" customFormat="1" ht="15" customHeight="1" x14ac:dyDescent="0.2">
      <c r="F372" s="5"/>
      <c r="H372" s="115"/>
    </row>
    <row r="373" spans="6:8" s="4" customFormat="1" ht="15" customHeight="1" x14ac:dyDescent="0.2">
      <c r="F373" s="5"/>
      <c r="H373" s="115"/>
    </row>
    <row r="374" spans="6:8" s="4" customFormat="1" ht="15" customHeight="1" x14ac:dyDescent="0.2">
      <c r="F374" s="5"/>
      <c r="H374" s="115"/>
    </row>
    <row r="375" spans="6:8" s="4" customFormat="1" ht="15" customHeight="1" x14ac:dyDescent="0.2">
      <c r="F375" s="5"/>
      <c r="H375" s="115"/>
    </row>
    <row r="376" spans="6:8" s="4" customFormat="1" ht="15" customHeight="1" x14ac:dyDescent="0.2">
      <c r="F376" s="5"/>
      <c r="H376" s="115"/>
    </row>
    <row r="377" spans="6:8" s="4" customFormat="1" ht="15" customHeight="1" x14ac:dyDescent="0.2">
      <c r="F377" s="5"/>
      <c r="H377" s="115"/>
    </row>
    <row r="378" spans="6:8" s="4" customFormat="1" ht="15" customHeight="1" x14ac:dyDescent="0.2">
      <c r="F378" s="5"/>
      <c r="H378" s="115"/>
    </row>
    <row r="379" spans="6:8" s="4" customFormat="1" ht="15" customHeight="1" x14ac:dyDescent="0.2">
      <c r="F379" s="5"/>
      <c r="H379" s="115"/>
    </row>
    <row r="380" spans="6:8" s="4" customFormat="1" ht="15" customHeight="1" x14ac:dyDescent="0.2">
      <c r="F380" s="5"/>
      <c r="H380" s="115"/>
    </row>
    <row r="381" spans="6:8" s="4" customFormat="1" ht="15" customHeight="1" x14ac:dyDescent="0.2">
      <c r="F381" s="5"/>
      <c r="H381" s="115"/>
    </row>
    <row r="382" spans="6:8" s="4" customFormat="1" ht="15" customHeight="1" x14ac:dyDescent="0.2">
      <c r="F382" s="5"/>
      <c r="H382" s="115"/>
    </row>
    <row r="383" spans="6:8" s="4" customFormat="1" ht="15" customHeight="1" x14ac:dyDescent="0.2">
      <c r="F383" s="5"/>
      <c r="H383" s="115"/>
    </row>
    <row r="384" spans="6:8" s="4" customFormat="1" ht="15" customHeight="1" x14ac:dyDescent="0.2">
      <c r="F384" s="5"/>
      <c r="H384" s="115"/>
    </row>
    <row r="385" spans="6:8" s="4" customFormat="1" ht="15" customHeight="1" x14ac:dyDescent="0.2">
      <c r="F385" s="5"/>
      <c r="H385" s="115"/>
    </row>
    <row r="386" spans="6:8" s="4" customFormat="1" ht="15" customHeight="1" x14ac:dyDescent="0.2">
      <c r="F386" s="5"/>
      <c r="H386" s="115"/>
    </row>
    <row r="387" spans="6:8" s="4" customFormat="1" ht="15" customHeight="1" x14ac:dyDescent="0.2">
      <c r="F387" s="5"/>
      <c r="H387" s="115"/>
    </row>
    <row r="388" spans="6:8" s="4" customFormat="1" ht="15" customHeight="1" x14ac:dyDescent="0.2">
      <c r="F388" s="5"/>
      <c r="H388" s="115"/>
    </row>
    <row r="389" spans="6:8" s="4" customFormat="1" ht="15" customHeight="1" x14ac:dyDescent="0.2">
      <c r="F389" s="5"/>
      <c r="H389" s="115"/>
    </row>
    <row r="390" spans="6:8" s="4" customFormat="1" ht="15" customHeight="1" x14ac:dyDescent="0.2">
      <c r="F390" s="5"/>
      <c r="H390" s="115"/>
    </row>
    <row r="391" spans="6:8" s="4" customFormat="1" ht="15" customHeight="1" x14ac:dyDescent="0.2">
      <c r="F391" s="5"/>
      <c r="H391" s="115"/>
    </row>
    <row r="392" spans="6:8" s="4" customFormat="1" ht="15" customHeight="1" x14ac:dyDescent="0.2">
      <c r="F392" s="5"/>
      <c r="H392" s="115"/>
    </row>
    <row r="393" spans="6:8" s="4" customFormat="1" ht="15" customHeight="1" x14ac:dyDescent="0.2">
      <c r="F393" s="5"/>
      <c r="H393" s="115"/>
    </row>
    <row r="394" spans="6:8" s="4" customFormat="1" ht="15" customHeight="1" x14ac:dyDescent="0.2">
      <c r="F394" s="5"/>
      <c r="H394" s="115"/>
    </row>
    <row r="395" spans="6:8" s="4" customFormat="1" ht="15" customHeight="1" x14ac:dyDescent="0.2">
      <c r="F395" s="5"/>
      <c r="H395" s="115"/>
    </row>
    <row r="396" spans="6:8" s="4" customFormat="1" ht="15" customHeight="1" x14ac:dyDescent="0.2">
      <c r="F396" s="5"/>
      <c r="H396" s="115"/>
    </row>
    <row r="397" spans="6:8" s="4" customFormat="1" ht="15" customHeight="1" x14ac:dyDescent="0.2">
      <c r="F397" s="5"/>
      <c r="H397" s="115"/>
    </row>
    <row r="398" spans="6:8" s="4" customFormat="1" ht="15" customHeight="1" x14ac:dyDescent="0.2">
      <c r="F398" s="5"/>
      <c r="H398" s="115"/>
    </row>
    <row r="399" spans="6:8" s="4" customFormat="1" ht="15" customHeight="1" x14ac:dyDescent="0.2">
      <c r="F399" s="5"/>
      <c r="H399" s="115"/>
    </row>
    <row r="400" spans="6:8" s="4" customFormat="1" ht="15" customHeight="1" x14ac:dyDescent="0.2">
      <c r="F400" s="5"/>
      <c r="H400" s="115"/>
    </row>
    <row r="401" spans="6:8" s="4" customFormat="1" ht="15" customHeight="1" x14ac:dyDescent="0.2">
      <c r="F401" s="5"/>
      <c r="H401" s="115"/>
    </row>
    <row r="402" spans="6:8" s="4" customFormat="1" ht="15" customHeight="1" x14ac:dyDescent="0.2">
      <c r="F402" s="5"/>
      <c r="H402" s="115"/>
    </row>
    <row r="403" spans="6:8" s="4" customFormat="1" ht="15" customHeight="1" x14ac:dyDescent="0.2">
      <c r="F403" s="5"/>
      <c r="H403" s="115"/>
    </row>
    <row r="404" spans="6:8" s="4" customFormat="1" ht="15" customHeight="1" x14ac:dyDescent="0.2">
      <c r="F404" s="5"/>
      <c r="H404" s="115"/>
    </row>
    <row r="405" spans="6:8" s="4" customFormat="1" ht="15" customHeight="1" x14ac:dyDescent="0.2">
      <c r="F405" s="5"/>
      <c r="H405" s="115"/>
    </row>
    <row r="406" spans="6:8" s="4" customFormat="1" ht="15" customHeight="1" x14ac:dyDescent="0.2">
      <c r="F406" s="5"/>
      <c r="H406" s="115"/>
    </row>
    <row r="407" spans="6:8" s="4" customFormat="1" ht="15" customHeight="1" x14ac:dyDescent="0.2">
      <c r="F407" s="5"/>
      <c r="H407" s="115"/>
    </row>
    <row r="408" spans="6:8" s="4" customFormat="1" ht="15" customHeight="1" x14ac:dyDescent="0.2">
      <c r="F408" s="5"/>
      <c r="H408" s="115"/>
    </row>
    <row r="409" spans="6:8" s="4" customFormat="1" ht="15" customHeight="1" x14ac:dyDescent="0.2">
      <c r="F409" s="5"/>
      <c r="H409" s="115"/>
    </row>
    <row r="410" spans="6:8" s="4" customFormat="1" ht="15" customHeight="1" x14ac:dyDescent="0.2">
      <c r="F410" s="5"/>
      <c r="H410" s="115"/>
    </row>
    <row r="411" spans="6:8" s="4" customFormat="1" ht="15" customHeight="1" x14ac:dyDescent="0.2">
      <c r="F411" s="5"/>
      <c r="H411" s="115"/>
    </row>
    <row r="412" spans="6:8" s="4" customFormat="1" ht="15" customHeight="1" x14ac:dyDescent="0.2">
      <c r="F412" s="5"/>
      <c r="H412" s="115"/>
    </row>
    <row r="413" spans="6:8" s="4" customFormat="1" ht="15" customHeight="1" x14ac:dyDescent="0.2">
      <c r="F413" s="5"/>
      <c r="H413" s="115"/>
    </row>
    <row r="414" spans="6:8" s="4" customFormat="1" ht="15" customHeight="1" x14ac:dyDescent="0.2">
      <c r="F414" s="5"/>
      <c r="H414" s="115"/>
    </row>
    <row r="415" spans="6:8" s="4" customFormat="1" ht="15" customHeight="1" x14ac:dyDescent="0.2">
      <c r="F415" s="5"/>
      <c r="H415" s="115"/>
    </row>
    <row r="416" spans="6:8" s="4" customFormat="1" ht="15" customHeight="1" x14ac:dyDescent="0.2">
      <c r="F416" s="5"/>
      <c r="H416" s="115"/>
    </row>
    <row r="417" spans="6:8" s="4" customFormat="1" ht="15" customHeight="1" x14ac:dyDescent="0.2">
      <c r="F417" s="5"/>
      <c r="H417" s="115"/>
    </row>
    <row r="418" spans="6:8" s="4" customFormat="1" ht="15" customHeight="1" x14ac:dyDescent="0.2">
      <c r="F418" s="5"/>
      <c r="H418" s="115"/>
    </row>
    <row r="419" spans="6:8" s="4" customFormat="1" ht="15" customHeight="1" x14ac:dyDescent="0.2">
      <c r="F419" s="5"/>
      <c r="H419" s="115"/>
    </row>
    <row r="420" spans="6:8" s="4" customFormat="1" ht="15" customHeight="1" x14ac:dyDescent="0.2">
      <c r="F420" s="5"/>
      <c r="H420" s="115"/>
    </row>
    <row r="421" spans="6:8" s="4" customFormat="1" ht="15" customHeight="1" x14ac:dyDescent="0.2">
      <c r="F421" s="5"/>
      <c r="H421" s="115"/>
    </row>
    <row r="422" spans="6:8" s="4" customFormat="1" ht="15" customHeight="1" x14ac:dyDescent="0.2">
      <c r="F422" s="5"/>
      <c r="H422" s="115"/>
    </row>
    <row r="423" spans="6:8" s="4" customFormat="1" ht="15" customHeight="1" x14ac:dyDescent="0.2">
      <c r="F423" s="5"/>
      <c r="H423" s="115"/>
    </row>
    <row r="424" spans="6:8" s="4" customFormat="1" ht="15" customHeight="1" x14ac:dyDescent="0.2">
      <c r="F424" s="5"/>
      <c r="H424" s="115"/>
    </row>
    <row r="425" spans="6:8" s="4" customFormat="1" ht="15" customHeight="1" x14ac:dyDescent="0.2">
      <c r="F425" s="5"/>
      <c r="H425" s="115"/>
    </row>
    <row r="426" spans="6:8" s="4" customFormat="1" ht="15" customHeight="1" x14ac:dyDescent="0.2">
      <c r="F426" s="5"/>
      <c r="H426" s="115"/>
    </row>
    <row r="427" spans="6:8" s="4" customFormat="1" ht="15" customHeight="1" x14ac:dyDescent="0.2">
      <c r="F427" s="5"/>
      <c r="H427" s="115"/>
    </row>
    <row r="428" spans="6:8" s="4" customFormat="1" ht="15" customHeight="1" x14ac:dyDescent="0.2">
      <c r="F428" s="5"/>
      <c r="H428" s="115"/>
    </row>
    <row r="429" spans="6:8" s="4" customFormat="1" ht="15" customHeight="1" x14ac:dyDescent="0.2">
      <c r="F429" s="5"/>
      <c r="H429" s="115"/>
    </row>
    <row r="430" spans="6:8" s="4" customFormat="1" ht="15" customHeight="1" x14ac:dyDescent="0.2">
      <c r="F430" s="5"/>
      <c r="H430" s="115"/>
    </row>
    <row r="431" spans="6:8" s="4" customFormat="1" ht="15" customHeight="1" x14ac:dyDescent="0.2">
      <c r="F431" s="5"/>
      <c r="H431" s="115"/>
    </row>
    <row r="432" spans="6:8" s="4" customFormat="1" ht="15" customHeight="1" x14ac:dyDescent="0.2">
      <c r="F432" s="5"/>
      <c r="H432" s="115"/>
    </row>
    <row r="433" spans="6:8" s="4" customFormat="1" ht="15" customHeight="1" x14ac:dyDescent="0.2">
      <c r="F433" s="5"/>
      <c r="H433" s="115"/>
    </row>
    <row r="434" spans="6:8" s="4" customFormat="1" ht="15" customHeight="1" x14ac:dyDescent="0.2">
      <c r="F434" s="5"/>
      <c r="H434" s="115"/>
    </row>
    <row r="435" spans="6:8" s="4" customFormat="1" ht="15" customHeight="1" x14ac:dyDescent="0.2">
      <c r="F435" s="5"/>
      <c r="H435" s="115"/>
    </row>
    <row r="436" spans="6:8" s="4" customFormat="1" ht="15" customHeight="1" x14ac:dyDescent="0.2">
      <c r="F436" s="5"/>
      <c r="H436" s="115"/>
    </row>
    <row r="437" spans="6:8" s="4" customFormat="1" ht="15" customHeight="1" x14ac:dyDescent="0.2">
      <c r="F437" s="5"/>
      <c r="H437" s="115"/>
    </row>
    <row r="438" spans="6:8" s="4" customFormat="1" ht="15" customHeight="1" x14ac:dyDescent="0.2">
      <c r="F438" s="5"/>
      <c r="H438" s="115"/>
    </row>
    <row r="439" spans="6:8" s="4" customFormat="1" ht="15" customHeight="1" x14ac:dyDescent="0.2">
      <c r="F439" s="5"/>
      <c r="H439" s="115"/>
    </row>
    <row r="440" spans="6:8" s="4" customFormat="1" ht="15" customHeight="1" x14ac:dyDescent="0.2">
      <c r="F440" s="5"/>
      <c r="H440" s="115"/>
    </row>
    <row r="441" spans="6:8" s="4" customFormat="1" ht="15" customHeight="1" x14ac:dyDescent="0.2">
      <c r="F441" s="5"/>
      <c r="H441" s="115"/>
    </row>
    <row r="442" spans="6:8" s="4" customFormat="1" ht="15" customHeight="1" x14ac:dyDescent="0.2">
      <c r="F442" s="5"/>
      <c r="H442" s="115"/>
    </row>
    <row r="443" spans="6:8" s="4" customFormat="1" ht="15" customHeight="1" x14ac:dyDescent="0.2">
      <c r="F443" s="5"/>
      <c r="H443" s="115"/>
    </row>
    <row r="444" spans="6:8" s="4" customFormat="1" ht="15" customHeight="1" x14ac:dyDescent="0.2">
      <c r="F444" s="5"/>
      <c r="H444" s="115"/>
    </row>
    <row r="445" spans="6:8" s="4" customFormat="1" ht="15" customHeight="1" x14ac:dyDescent="0.2">
      <c r="F445" s="5"/>
      <c r="H445" s="115"/>
    </row>
    <row r="446" spans="6:8" s="4" customFormat="1" ht="15" customHeight="1" x14ac:dyDescent="0.2">
      <c r="F446" s="5"/>
      <c r="H446" s="115"/>
    </row>
    <row r="447" spans="6:8" s="4" customFormat="1" ht="15" customHeight="1" x14ac:dyDescent="0.2">
      <c r="F447" s="5"/>
      <c r="H447" s="115"/>
    </row>
    <row r="448" spans="6:8" s="4" customFormat="1" ht="15" customHeight="1" x14ac:dyDescent="0.2">
      <c r="F448" s="5"/>
      <c r="H448" s="115"/>
    </row>
    <row r="449" spans="6:8" s="4" customFormat="1" ht="15" customHeight="1" x14ac:dyDescent="0.2">
      <c r="F449" s="5"/>
      <c r="H449" s="115"/>
    </row>
    <row r="450" spans="6:8" s="4" customFormat="1" ht="15" customHeight="1" x14ac:dyDescent="0.2">
      <c r="F450" s="5"/>
      <c r="H450" s="115"/>
    </row>
    <row r="451" spans="6:8" s="4" customFormat="1" ht="15" customHeight="1" x14ac:dyDescent="0.2">
      <c r="F451" s="5"/>
      <c r="H451" s="115"/>
    </row>
    <row r="452" spans="6:8" s="4" customFormat="1" ht="15" customHeight="1" x14ac:dyDescent="0.2">
      <c r="F452" s="5"/>
      <c r="H452" s="115"/>
    </row>
    <row r="453" spans="6:8" s="4" customFormat="1" ht="15" customHeight="1" x14ac:dyDescent="0.2">
      <c r="F453" s="5"/>
      <c r="H453" s="115"/>
    </row>
    <row r="454" spans="6:8" s="4" customFormat="1" ht="15" customHeight="1" x14ac:dyDescent="0.2">
      <c r="F454" s="5"/>
      <c r="H454" s="115"/>
    </row>
    <row r="455" spans="6:8" s="4" customFormat="1" ht="15" customHeight="1" x14ac:dyDescent="0.2">
      <c r="F455" s="5"/>
      <c r="H455" s="115"/>
    </row>
    <row r="456" spans="6:8" s="4" customFormat="1" ht="15" customHeight="1" x14ac:dyDescent="0.2">
      <c r="F456" s="5"/>
      <c r="H456" s="115"/>
    </row>
    <row r="457" spans="6:8" s="4" customFormat="1" ht="15" customHeight="1" x14ac:dyDescent="0.2">
      <c r="F457" s="5"/>
      <c r="H457" s="115"/>
    </row>
    <row r="458" spans="6:8" s="4" customFormat="1" ht="15" customHeight="1" x14ac:dyDescent="0.2">
      <c r="F458" s="5"/>
      <c r="H458" s="115"/>
    </row>
    <row r="459" spans="6:8" s="4" customFormat="1" ht="15" customHeight="1" x14ac:dyDescent="0.2">
      <c r="F459" s="5"/>
      <c r="H459" s="115"/>
    </row>
    <row r="460" spans="6:8" s="4" customFormat="1" ht="15" customHeight="1" x14ac:dyDescent="0.2">
      <c r="F460" s="5"/>
      <c r="H460" s="115"/>
    </row>
    <row r="461" spans="6:8" s="4" customFormat="1" ht="15" customHeight="1" x14ac:dyDescent="0.2">
      <c r="F461" s="5"/>
      <c r="H461" s="115"/>
    </row>
    <row r="462" spans="6:8" s="4" customFormat="1" ht="15" customHeight="1" x14ac:dyDescent="0.2">
      <c r="F462" s="5"/>
      <c r="H462" s="115"/>
    </row>
    <row r="463" spans="6:8" s="4" customFormat="1" ht="15" customHeight="1" x14ac:dyDescent="0.2">
      <c r="F463" s="5"/>
      <c r="H463" s="115"/>
    </row>
    <row r="464" spans="6:8" s="4" customFormat="1" ht="15" customHeight="1" x14ac:dyDescent="0.2">
      <c r="F464" s="5"/>
      <c r="H464" s="115"/>
    </row>
    <row r="465" spans="6:8" s="4" customFormat="1" ht="15" customHeight="1" x14ac:dyDescent="0.2">
      <c r="F465" s="5"/>
      <c r="H465" s="115"/>
    </row>
    <row r="466" spans="6:8" s="4" customFormat="1" ht="15" customHeight="1" x14ac:dyDescent="0.2">
      <c r="F466" s="5"/>
      <c r="H466" s="115"/>
    </row>
    <row r="467" spans="6:8" s="4" customFormat="1" ht="15" customHeight="1" x14ac:dyDescent="0.2">
      <c r="F467" s="5"/>
      <c r="H467" s="115"/>
    </row>
    <row r="468" spans="6:8" s="4" customFormat="1" ht="15" customHeight="1" x14ac:dyDescent="0.2">
      <c r="F468" s="5"/>
      <c r="H468" s="115"/>
    </row>
    <row r="469" spans="6:8" s="4" customFormat="1" ht="15" customHeight="1" x14ac:dyDescent="0.2">
      <c r="F469" s="5"/>
      <c r="H469" s="115"/>
    </row>
    <row r="470" spans="6:8" s="4" customFormat="1" ht="15" customHeight="1" x14ac:dyDescent="0.2">
      <c r="F470" s="5"/>
      <c r="H470" s="115"/>
    </row>
    <row r="471" spans="6:8" s="4" customFormat="1" ht="15" customHeight="1" x14ac:dyDescent="0.2">
      <c r="F471" s="5"/>
      <c r="H471" s="115"/>
    </row>
    <row r="472" spans="6:8" s="4" customFormat="1" ht="15" customHeight="1" x14ac:dyDescent="0.2">
      <c r="F472" s="5"/>
      <c r="H472" s="115"/>
    </row>
    <row r="473" spans="6:8" s="4" customFormat="1" ht="15" customHeight="1" x14ac:dyDescent="0.2">
      <c r="F473" s="5"/>
      <c r="H473" s="115"/>
    </row>
    <row r="474" spans="6:8" s="4" customFormat="1" ht="15" customHeight="1" x14ac:dyDescent="0.2">
      <c r="F474" s="5"/>
      <c r="H474" s="115"/>
    </row>
    <row r="475" spans="6:8" s="4" customFormat="1" ht="15" customHeight="1" x14ac:dyDescent="0.2">
      <c r="F475" s="5"/>
      <c r="H475" s="115"/>
    </row>
    <row r="476" spans="6:8" s="4" customFormat="1" ht="15" customHeight="1" x14ac:dyDescent="0.2">
      <c r="F476" s="5"/>
      <c r="H476" s="115"/>
    </row>
    <row r="477" spans="6:8" s="4" customFormat="1" ht="15" customHeight="1" x14ac:dyDescent="0.2">
      <c r="F477" s="5"/>
      <c r="H477" s="115"/>
    </row>
    <row r="478" spans="6:8" s="4" customFormat="1" ht="15" customHeight="1" x14ac:dyDescent="0.2">
      <c r="F478" s="5"/>
      <c r="H478" s="115"/>
    </row>
    <row r="479" spans="6:8" s="4" customFormat="1" ht="15" customHeight="1" x14ac:dyDescent="0.2">
      <c r="F479" s="5"/>
      <c r="H479" s="115"/>
    </row>
    <row r="480" spans="6:8" s="4" customFormat="1" ht="15" customHeight="1" x14ac:dyDescent="0.2">
      <c r="F480" s="5"/>
      <c r="H480" s="115"/>
    </row>
    <row r="481" spans="6:8" s="4" customFormat="1" ht="15" customHeight="1" x14ac:dyDescent="0.2">
      <c r="F481" s="5"/>
      <c r="H481" s="115"/>
    </row>
    <row r="482" spans="6:8" s="4" customFormat="1" ht="15" customHeight="1" x14ac:dyDescent="0.2">
      <c r="F482" s="5"/>
      <c r="H482" s="115"/>
    </row>
    <row r="483" spans="6:8" s="4" customFormat="1" ht="15" customHeight="1" x14ac:dyDescent="0.2">
      <c r="F483" s="5"/>
      <c r="H483" s="115"/>
    </row>
    <row r="484" spans="6:8" s="4" customFormat="1" ht="15" customHeight="1" x14ac:dyDescent="0.2">
      <c r="F484" s="5"/>
      <c r="H484" s="115"/>
    </row>
    <row r="485" spans="6:8" s="4" customFormat="1" ht="15" customHeight="1" x14ac:dyDescent="0.2">
      <c r="F485" s="5"/>
      <c r="H485" s="115"/>
    </row>
    <row r="486" spans="6:8" s="4" customFormat="1" ht="15" customHeight="1" x14ac:dyDescent="0.2">
      <c r="F486" s="5"/>
      <c r="H486" s="115"/>
    </row>
    <row r="487" spans="6:8" s="4" customFormat="1" ht="15" customHeight="1" x14ac:dyDescent="0.2">
      <c r="F487" s="5"/>
      <c r="H487" s="115"/>
    </row>
    <row r="488" spans="6:8" s="4" customFormat="1" ht="15" customHeight="1" x14ac:dyDescent="0.2">
      <c r="F488" s="5"/>
      <c r="H488" s="115"/>
    </row>
    <row r="489" spans="6:8" s="4" customFormat="1" ht="15" customHeight="1" x14ac:dyDescent="0.2">
      <c r="F489" s="5"/>
      <c r="H489" s="115"/>
    </row>
    <row r="490" spans="6:8" s="4" customFormat="1" ht="15" customHeight="1" x14ac:dyDescent="0.2">
      <c r="F490" s="5"/>
      <c r="H490" s="115"/>
    </row>
    <row r="491" spans="6:8" s="4" customFormat="1" ht="15" customHeight="1" x14ac:dyDescent="0.2">
      <c r="F491" s="5"/>
      <c r="H491" s="115"/>
    </row>
    <row r="492" spans="6:8" s="4" customFormat="1" ht="15" customHeight="1" x14ac:dyDescent="0.2">
      <c r="F492" s="5"/>
      <c r="H492" s="115"/>
    </row>
    <row r="493" spans="6:8" s="4" customFormat="1" ht="15" customHeight="1" x14ac:dyDescent="0.2">
      <c r="F493" s="5"/>
      <c r="H493" s="115"/>
    </row>
    <row r="494" spans="6:8" s="4" customFormat="1" ht="15" customHeight="1" x14ac:dyDescent="0.2">
      <c r="F494" s="5"/>
      <c r="H494" s="115"/>
    </row>
    <row r="495" spans="6:8" s="4" customFormat="1" ht="15" customHeight="1" x14ac:dyDescent="0.2">
      <c r="F495" s="5"/>
      <c r="H495" s="115"/>
    </row>
    <row r="496" spans="6:8" s="4" customFormat="1" ht="15" customHeight="1" x14ac:dyDescent="0.2">
      <c r="F496" s="5"/>
      <c r="H496" s="115"/>
    </row>
    <row r="497" spans="6:8" s="4" customFormat="1" ht="15" customHeight="1" x14ac:dyDescent="0.2">
      <c r="F497" s="5"/>
      <c r="H497" s="115"/>
    </row>
    <row r="498" spans="6:8" s="4" customFormat="1" ht="15" customHeight="1" x14ac:dyDescent="0.2">
      <c r="F498" s="5"/>
      <c r="H498" s="115"/>
    </row>
    <row r="499" spans="6:8" s="4" customFormat="1" ht="15" customHeight="1" x14ac:dyDescent="0.2">
      <c r="F499" s="5"/>
      <c r="H499" s="115"/>
    </row>
    <row r="500" spans="6:8" s="4" customFormat="1" ht="15" customHeight="1" x14ac:dyDescent="0.2">
      <c r="F500" s="5"/>
      <c r="H500" s="115"/>
    </row>
    <row r="501" spans="6:8" s="4" customFormat="1" ht="15" customHeight="1" x14ac:dyDescent="0.2">
      <c r="F501" s="5"/>
      <c r="H501" s="115"/>
    </row>
    <row r="502" spans="6:8" s="4" customFormat="1" ht="15" customHeight="1" x14ac:dyDescent="0.2">
      <c r="F502" s="5"/>
      <c r="H502" s="115"/>
    </row>
    <row r="503" spans="6:8" s="4" customFormat="1" ht="15" customHeight="1" x14ac:dyDescent="0.2">
      <c r="F503" s="5"/>
      <c r="H503" s="115"/>
    </row>
    <row r="504" spans="6:8" s="4" customFormat="1" ht="15" customHeight="1" x14ac:dyDescent="0.2">
      <c r="F504" s="5"/>
      <c r="H504" s="115"/>
    </row>
    <row r="505" spans="6:8" s="4" customFormat="1" ht="15" customHeight="1" x14ac:dyDescent="0.2">
      <c r="F505" s="5"/>
      <c r="H505" s="115"/>
    </row>
    <row r="506" spans="6:8" s="4" customFormat="1" ht="15" customHeight="1" x14ac:dyDescent="0.2">
      <c r="F506" s="5"/>
      <c r="H506" s="115"/>
    </row>
    <row r="507" spans="6:8" s="4" customFormat="1" ht="15" customHeight="1" x14ac:dyDescent="0.2">
      <c r="F507" s="5"/>
      <c r="H507" s="115"/>
    </row>
    <row r="508" spans="6:8" s="4" customFormat="1" ht="15" customHeight="1" x14ac:dyDescent="0.2">
      <c r="F508" s="5"/>
      <c r="H508" s="115"/>
    </row>
    <row r="509" spans="6:8" s="4" customFormat="1" ht="15" customHeight="1" x14ac:dyDescent="0.2">
      <c r="F509" s="5"/>
      <c r="H509" s="115"/>
    </row>
    <row r="510" spans="6:8" s="4" customFormat="1" ht="15" customHeight="1" x14ac:dyDescent="0.2">
      <c r="F510" s="5"/>
      <c r="H510" s="115"/>
    </row>
    <row r="511" spans="6:8" s="4" customFormat="1" ht="15" customHeight="1" x14ac:dyDescent="0.2">
      <c r="F511" s="5"/>
      <c r="H511" s="115"/>
    </row>
    <row r="512" spans="6:8" s="4" customFormat="1" ht="15" customHeight="1" x14ac:dyDescent="0.2">
      <c r="F512" s="5"/>
      <c r="H512" s="115"/>
    </row>
    <row r="513" spans="6:8" s="4" customFormat="1" ht="15" customHeight="1" x14ac:dyDescent="0.2">
      <c r="F513" s="5"/>
      <c r="H513" s="115"/>
    </row>
    <row r="514" spans="6:8" s="4" customFormat="1" ht="15" customHeight="1" x14ac:dyDescent="0.2">
      <c r="F514" s="5"/>
      <c r="H514" s="115"/>
    </row>
    <row r="515" spans="6:8" s="4" customFormat="1" ht="15" customHeight="1" x14ac:dyDescent="0.2">
      <c r="F515" s="5"/>
      <c r="H515" s="115"/>
    </row>
    <row r="516" spans="6:8" s="4" customFormat="1" ht="15" customHeight="1" x14ac:dyDescent="0.2">
      <c r="F516" s="5"/>
      <c r="H516" s="115"/>
    </row>
    <row r="517" spans="6:8" s="4" customFormat="1" ht="15" customHeight="1" x14ac:dyDescent="0.2">
      <c r="F517" s="5"/>
      <c r="H517" s="115"/>
    </row>
    <row r="518" spans="6:8" s="4" customFormat="1" ht="15" customHeight="1" x14ac:dyDescent="0.2">
      <c r="F518" s="5"/>
      <c r="H518" s="115"/>
    </row>
    <row r="519" spans="6:8" s="4" customFormat="1" ht="15" customHeight="1" x14ac:dyDescent="0.2">
      <c r="F519" s="5"/>
      <c r="H519" s="115"/>
    </row>
    <row r="520" spans="6:8" s="4" customFormat="1" ht="15" customHeight="1" x14ac:dyDescent="0.2">
      <c r="F520" s="5"/>
      <c r="H520" s="115"/>
    </row>
    <row r="521" spans="6:8" s="4" customFormat="1" ht="15" customHeight="1" x14ac:dyDescent="0.2">
      <c r="F521" s="5"/>
      <c r="H521" s="115"/>
    </row>
    <row r="522" spans="6:8" s="4" customFormat="1" ht="15" customHeight="1" x14ac:dyDescent="0.2">
      <c r="F522" s="5"/>
      <c r="H522" s="115"/>
    </row>
    <row r="523" spans="6:8" s="4" customFormat="1" ht="15" customHeight="1" x14ac:dyDescent="0.2">
      <c r="F523" s="5"/>
      <c r="H523" s="115"/>
    </row>
    <row r="524" spans="6:8" s="4" customFormat="1" ht="15" customHeight="1" x14ac:dyDescent="0.2">
      <c r="F524" s="5"/>
      <c r="H524" s="115"/>
    </row>
    <row r="525" spans="6:8" s="4" customFormat="1" ht="15" customHeight="1" x14ac:dyDescent="0.2">
      <c r="F525" s="5"/>
      <c r="H525" s="115"/>
    </row>
    <row r="526" spans="6:8" s="4" customFormat="1" ht="15" customHeight="1" x14ac:dyDescent="0.2">
      <c r="F526" s="5"/>
      <c r="H526" s="115"/>
    </row>
    <row r="527" spans="6:8" s="4" customFormat="1" ht="15" customHeight="1" x14ac:dyDescent="0.2">
      <c r="F527" s="5"/>
      <c r="H527" s="115"/>
    </row>
    <row r="528" spans="6:8" s="4" customFormat="1" ht="15" customHeight="1" x14ac:dyDescent="0.2">
      <c r="F528" s="5"/>
      <c r="H528" s="115"/>
    </row>
    <row r="529" spans="6:8" s="4" customFormat="1" ht="15" customHeight="1" x14ac:dyDescent="0.2">
      <c r="F529" s="5"/>
      <c r="H529" s="115"/>
    </row>
    <row r="530" spans="6:8" s="4" customFormat="1" ht="15" customHeight="1" x14ac:dyDescent="0.2">
      <c r="F530" s="5"/>
      <c r="H530" s="115"/>
    </row>
    <row r="531" spans="6:8" s="4" customFormat="1" ht="15" customHeight="1" x14ac:dyDescent="0.2">
      <c r="F531" s="5"/>
      <c r="H531" s="115"/>
    </row>
    <row r="532" spans="6:8" s="4" customFormat="1" ht="15" customHeight="1" x14ac:dyDescent="0.2">
      <c r="F532" s="5"/>
      <c r="H532" s="115"/>
    </row>
    <row r="533" spans="6:8" s="4" customFormat="1" ht="15" customHeight="1" x14ac:dyDescent="0.2">
      <c r="F533" s="5"/>
      <c r="H533" s="115"/>
    </row>
    <row r="534" spans="6:8" s="4" customFormat="1" ht="15" customHeight="1" x14ac:dyDescent="0.2">
      <c r="F534" s="5"/>
      <c r="H534" s="115"/>
    </row>
    <row r="535" spans="6:8" s="4" customFormat="1" ht="15" customHeight="1" x14ac:dyDescent="0.2">
      <c r="F535" s="5"/>
      <c r="H535" s="115"/>
    </row>
    <row r="536" spans="6:8" s="4" customFormat="1" ht="15" customHeight="1" x14ac:dyDescent="0.2">
      <c r="F536" s="5"/>
      <c r="H536" s="115"/>
    </row>
    <row r="537" spans="6:8" s="4" customFormat="1" ht="15" customHeight="1" x14ac:dyDescent="0.2">
      <c r="F537" s="5"/>
      <c r="H537" s="115"/>
    </row>
    <row r="538" spans="6:8" s="4" customFormat="1" ht="15" customHeight="1" x14ac:dyDescent="0.2">
      <c r="F538" s="5"/>
      <c r="H538" s="115"/>
    </row>
    <row r="539" spans="6:8" s="4" customFormat="1" ht="15" customHeight="1" x14ac:dyDescent="0.2">
      <c r="F539" s="5"/>
      <c r="H539" s="115"/>
    </row>
    <row r="540" spans="6:8" s="4" customFormat="1" ht="15" customHeight="1" x14ac:dyDescent="0.2">
      <c r="F540" s="5"/>
      <c r="H540" s="115"/>
    </row>
    <row r="541" spans="6:8" s="4" customFormat="1" ht="15" customHeight="1" x14ac:dyDescent="0.2">
      <c r="F541" s="5"/>
      <c r="H541" s="115"/>
    </row>
    <row r="542" spans="6:8" s="4" customFormat="1" ht="15" customHeight="1" x14ac:dyDescent="0.2">
      <c r="F542" s="5"/>
      <c r="H542" s="115"/>
    </row>
    <row r="543" spans="6:8" s="4" customFormat="1" ht="15" customHeight="1" x14ac:dyDescent="0.2">
      <c r="F543" s="5"/>
      <c r="H543" s="115"/>
    </row>
    <row r="544" spans="6:8" s="4" customFormat="1" ht="15" customHeight="1" x14ac:dyDescent="0.2">
      <c r="F544" s="5"/>
      <c r="H544" s="115"/>
    </row>
    <row r="545" spans="6:8" s="4" customFormat="1" ht="15" customHeight="1" x14ac:dyDescent="0.2">
      <c r="F545" s="5"/>
      <c r="H545" s="115"/>
    </row>
    <row r="546" spans="6:8" s="4" customFormat="1" ht="15" customHeight="1" x14ac:dyDescent="0.2">
      <c r="F546" s="5"/>
      <c r="H546" s="115"/>
    </row>
    <row r="547" spans="6:8" s="4" customFormat="1" ht="15" customHeight="1" x14ac:dyDescent="0.2">
      <c r="F547" s="5"/>
      <c r="H547" s="115"/>
    </row>
    <row r="548" spans="6:8" s="4" customFormat="1" ht="15" customHeight="1" x14ac:dyDescent="0.2">
      <c r="F548" s="5"/>
      <c r="H548" s="115"/>
    </row>
    <row r="549" spans="6:8" s="4" customFormat="1" ht="15" customHeight="1" x14ac:dyDescent="0.2">
      <c r="F549" s="5"/>
      <c r="H549" s="115"/>
    </row>
    <row r="550" spans="6:8" s="4" customFormat="1" ht="15" customHeight="1" x14ac:dyDescent="0.2">
      <c r="F550" s="5"/>
      <c r="H550" s="115"/>
    </row>
    <row r="551" spans="6:8" s="4" customFormat="1" ht="15" customHeight="1" x14ac:dyDescent="0.2">
      <c r="F551" s="5"/>
      <c r="H551" s="115"/>
    </row>
    <row r="552" spans="6:8" s="4" customFormat="1" ht="15" customHeight="1" x14ac:dyDescent="0.2">
      <c r="F552" s="5"/>
      <c r="H552" s="115"/>
    </row>
    <row r="553" spans="6:8" s="4" customFormat="1" ht="15" customHeight="1" x14ac:dyDescent="0.2">
      <c r="F553" s="5"/>
      <c r="H553" s="115"/>
    </row>
    <row r="554" spans="6:8" s="4" customFormat="1" ht="15" customHeight="1" x14ac:dyDescent="0.2">
      <c r="F554" s="5"/>
      <c r="H554" s="115"/>
    </row>
    <row r="555" spans="6:8" s="4" customFormat="1" ht="15" customHeight="1" x14ac:dyDescent="0.2">
      <c r="F555" s="5"/>
      <c r="H555" s="115"/>
    </row>
    <row r="556" spans="6:8" s="4" customFormat="1" ht="15" customHeight="1" x14ac:dyDescent="0.2">
      <c r="F556" s="5"/>
      <c r="H556" s="115"/>
    </row>
    <row r="557" spans="6:8" s="4" customFormat="1" ht="15" customHeight="1" x14ac:dyDescent="0.2">
      <c r="F557" s="5"/>
      <c r="H557" s="115"/>
    </row>
    <row r="558" spans="6:8" s="4" customFormat="1" ht="15" customHeight="1" x14ac:dyDescent="0.2">
      <c r="F558" s="5"/>
      <c r="H558" s="115"/>
    </row>
    <row r="559" spans="6:8" s="4" customFormat="1" ht="15" customHeight="1" x14ac:dyDescent="0.2">
      <c r="F559" s="5"/>
      <c r="H559" s="115"/>
    </row>
    <row r="560" spans="6:8" s="4" customFormat="1" ht="15" customHeight="1" x14ac:dyDescent="0.2">
      <c r="F560" s="5"/>
      <c r="H560" s="115"/>
    </row>
    <row r="561" spans="6:8" s="4" customFormat="1" ht="15" customHeight="1" x14ac:dyDescent="0.2">
      <c r="F561" s="5"/>
      <c r="H561" s="115"/>
    </row>
    <row r="562" spans="6:8" s="4" customFormat="1" ht="15" customHeight="1" x14ac:dyDescent="0.2">
      <c r="F562" s="5"/>
      <c r="H562" s="115"/>
    </row>
    <row r="563" spans="6:8" s="4" customFormat="1" ht="15" customHeight="1" x14ac:dyDescent="0.2">
      <c r="F563" s="5"/>
      <c r="H563" s="115"/>
    </row>
    <row r="564" spans="6:8" s="4" customFormat="1" ht="15" customHeight="1" x14ac:dyDescent="0.2">
      <c r="F564" s="5"/>
      <c r="H564" s="115"/>
    </row>
    <row r="565" spans="6:8" s="4" customFormat="1" ht="15" customHeight="1" x14ac:dyDescent="0.2">
      <c r="F565" s="5"/>
      <c r="H565" s="115"/>
    </row>
    <row r="566" spans="6:8" s="4" customFormat="1" ht="15" customHeight="1" x14ac:dyDescent="0.2">
      <c r="F566" s="5"/>
      <c r="H566" s="115"/>
    </row>
    <row r="567" spans="6:8" s="4" customFormat="1" ht="15" customHeight="1" x14ac:dyDescent="0.2">
      <c r="F567" s="5"/>
      <c r="H567" s="115"/>
    </row>
    <row r="568" spans="6:8" s="4" customFormat="1" ht="15" customHeight="1" x14ac:dyDescent="0.2">
      <c r="F568" s="5"/>
      <c r="H568" s="115"/>
    </row>
    <row r="569" spans="6:8" s="4" customFormat="1" ht="15" customHeight="1" x14ac:dyDescent="0.2">
      <c r="F569" s="5"/>
      <c r="H569" s="115"/>
    </row>
    <row r="570" spans="6:8" s="4" customFormat="1" ht="15" customHeight="1" x14ac:dyDescent="0.2">
      <c r="F570" s="5"/>
      <c r="H570" s="115"/>
    </row>
    <row r="571" spans="6:8" s="4" customFormat="1" ht="15" customHeight="1" x14ac:dyDescent="0.2">
      <c r="F571" s="5"/>
      <c r="H571" s="115"/>
    </row>
    <row r="572" spans="6:8" s="4" customFormat="1" ht="15" customHeight="1" x14ac:dyDescent="0.2">
      <c r="F572" s="5"/>
      <c r="H572" s="115"/>
    </row>
    <row r="573" spans="6:8" s="4" customFormat="1" ht="15" customHeight="1" x14ac:dyDescent="0.2">
      <c r="F573" s="5"/>
      <c r="H573" s="115"/>
    </row>
    <row r="574" spans="6:8" s="4" customFormat="1" ht="15" customHeight="1" x14ac:dyDescent="0.2">
      <c r="F574" s="5"/>
      <c r="H574" s="115"/>
    </row>
    <row r="575" spans="6:8" s="4" customFormat="1" ht="15" customHeight="1" x14ac:dyDescent="0.2">
      <c r="F575" s="5"/>
      <c r="H575" s="115"/>
    </row>
    <row r="576" spans="6:8" s="4" customFormat="1" ht="15" customHeight="1" x14ac:dyDescent="0.2">
      <c r="F576" s="5"/>
      <c r="H576" s="115"/>
    </row>
    <row r="577" spans="6:8" s="4" customFormat="1" ht="15" customHeight="1" x14ac:dyDescent="0.2">
      <c r="F577" s="5"/>
      <c r="H577" s="115"/>
    </row>
    <row r="578" spans="6:8" s="4" customFormat="1" ht="15" customHeight="1" x14ac:dyDescent="0.2">
      <c r="F578" s="5"/>
      <c r="H578" s="115"/>
    </row>
    <row r="579" spans="6:8" s="4" customFormat="1" ht="15" customHeight="1" x14ac:dyDescent="0.2">
      <c r="F579" s="5"/>
      <c r="H579" s="115"/>
    </row>
    <row r="580" spans="6:8" s="4" customFormat="1" ht="15" customHeight="1" x14ac:dyDescent="0.2">
      <c r="F580" s="5"/>
      <c r="H580" s="115"/>
    </row>
    <row r="581" spans="6:8" s="4" customFormat="1" ht="15" customHeight="1" x14ac:dyDescent="0.2">
      <c r="F581" s="5"/>
      <c r="H581" s="115"/>
    </row>
    <row r="582" spans="6:8" s="4" customFormat="1" ht="15" customHeight="1" x14ac:dyDescent="0.2">
      <c r="F582" s="5"/>
      <c r="H582" s="115"/>
    </row>
    <row r="583" spans="6:8" s="4" customFormat="1" ht="15" customHeight="1" x14ac:dyDescent="0.2">
      <c r="F583" s="5"/>
      <c r="H583" s="115"/>
    </row>
    <row r="584" spans="6:8" s="4" customFormat="1" ht="15" customHeight="1" x14ac:dyDescent="0.2">
      <c r="F584" s="5"/>
      <c r="H584" s="115"/>
    </row>
    <row r="585" spans="6:8" s="4" customFormat="1" ht="15" customHeight="1" x14ac:dyDescent="0.2">
      <c r="F585" s="5"/>
      <c r="H585" s="115"/>
    </row>
    <row r="586" spans="6:8" s="4" customFormat="1" ht="15" customHeight="1" x14ac:dyDescent="0.2">
      <c r="F586" s="5"/>
      <c r="H586" s="115"/>
    </row>
    <row r="587" spans="6:8" s="4" customFormat="1" ht="15" customHeight="1" x14ac:dyDescent="0.2">
      <c r="F587" s="5"/>
      <c r="H587" s="115"/>
    </row>
    <row r="588" spans="6:8" s="4" customFormat="1" ht="15" customHeight="1" x14ac:dyDescent="0.2">
      <c r="F588" s="5"/>
      <c r="H588" s="115"/>
    </row>
    <row r="589" spans="6:8" s="4" customFormat="1" ht="15" customHeight="1" x14ac:dyDescent="0.2">
      <c r="F589" s="5"/>
      <c r="H589" s="115"/>
    </row>
    <row r="590" spans="6:8" s="4" customFormat="1" ht="15" customHeight="1" x14ac:dyDescent="0.2">
      <c r="F590" s="5"/>
      <c r="H590" s="115"/>
    </row>
    <row r="591" spans="6:8" s="4" customFormat="1" ht="15" customHeight="1" x14ac:dyDescent="0.2">
      <c r="F591" s="5"/>
      <c r="H591" s="115"/>
    </row>
    <row r="592" spans="6:8" s="4" customFormat="1" ht="15" customHeight="1" x14ac:dyDescent="0.2">
      <c r="F592" s="5"/>
      <c r="H592" s="115"/>
    </row>
    <row r="593" spans="6:8" s="4" customFormat="1" ht="15" customHeight="1" x14ac:dyDescent="0.2">
      <c r="F593" s="5"/>
      <c r="H593" s="115"/>
    </row>
    <row r="594" spans="6:8" s="4" customFormat="1" ht="15" customHeight="1" x14ac:dyDescent="0.2">
      <c r="F594" s="5"/>
      <c r="H594" s="115"/>
    </row>
    <row r="595" spans="6:8" s="4" customFormat="1" ht="15" customHeight="1" x14ac:dyDescent="0.2">
      <c r="F595" s="5"/>
      <c r="H595" s="115"/>
    </row>
    <row r="596" spans="6:8" s="4" customFormat="1" ht="15" customHeight="1" x14ac:dyDescent="0.2">
      <c r="F596" s="5"/>
      <c r="H596" s="115"/>
    </row>
    <row r="597" spans="6:8" s="4" customFormat="1" ht="15" customHeight="1" x14ac:dyDescent="0.2">
      <c r="F597" s="5"/>
      <c r="H597" s="115"/>
    </row>
    <row r="598" spans="6:8" s="4" customFormat="1" ht="15" customHeight="1" x14ac:dyDescent="0.2">
      <c r="F598" s="5"/>
      <c r="H598" s="115"/>
    </row>
    <row r="599" spans="6:8" s="4" customFormat="1" ht="15" customHeight="1" x14ac:dyDescent="0.2">
      <c r="F599" s="5"/>
      <c r="H599" s="115"/>
    </row>
    <row r="600" spans="6:8" s="4" customFormat="1" ht="15" customHeight="1" x14ac:dyDescent="0.2">
      <c r="F600" s="5"/>
      <c r="H600" s="115"/>
    </row>
    <row r="601" spans="6:8" s="4" customFormat="1" ht="15" customHeight="1" x14ac:dyDescent="0.2">
      <c r="F601" s="5"/>
      <c r="H601" s="115"/>
    </row>
    <row r="602" spans="6:8" s="4" customFormat="1" ht="15" customHeight="1" x14ac:dyDescent="0.2">
      <c r="F602" s="5"/>
      <c r="H602" s="115"/>
    </row>
    <row r="603" spans="6:8" s="4" customFormat="1" ht="15" customHeight="1" x14ac:dyDescent="0.2">
      <c r="F603" s="5"/>
      <c r="H603" s="115"/>
    </row>
    <row r="604" spans="6:8" s="4" customFormat="1" ht="15" customHeight="1" x14ac:dyDescent="0.2">
      <c r="F604" s="5"/>
      <c r="H604" s="115"/>
    </row>
    <row r="605" spans="6:8" s="4" customFormat="1" ht="15" customHeight="1" x14ac:dyDescent="0.2">
      <c r="F605" s="5"/>
      <c r="H605" s="115"/>
    </row>
    <row r="606" spans="6:8" s="4" customFormat="1" ht="15" customHeight="1" x14ac:dyDescent="0.2">
      <c r="F606" s="5"/>
      <c r="H606" s="115"/>
    </row>
    <row r="607" spans="6:8" s="4" customFormat="1" ht="15" customHeight="1" x14ac:dyDescent="0.2">
      <c r="F607" s="5"/>
      <c r="H607" s="115"/>
    </row>
    <row r="608" spans="6:8" s="4" customFormat="1" ht="15" customHeight="1" x14ac:dyDescent="0.2">
      <c r="F608" s="5"/>
      <c r="H608" s="115"/>
    </row>
    <row r="609" spans="6:8" s="4" customFormat="1" ht="15" customHeight="1" x14ac:dyDescent="0.2">
      <c r="F609" s="5"/>
      <c r="H609" s="115"/>
    </row>
    <row r="610" spans="6:8" s="4" customFormat="1" ht="15" customHeight="1" x14ac:dyDescent="0.2">
      <c r="F610" s="5"/>
      <c r="H610" s="115"/>
    </row>
    <row r="611" spans="6:8" s="4" customFormat="1" ht="15" customHeight="1" x14ac:dyDescent="0.2">
      <c r="F611" s="5"/>
      <c r="H611" s="115"/>
    </row>
    <row r="612" spans="6:8" s="4" customFormat="1" ht="15" customHeight="1" x14ac:dyDescent="0.2">
      <c r="F612" s="5"/>
      <c r="H612" s="115"/>
    </row>
    <row r="613" spans="6:8" s="4" customFormat="1" ht="15" customHeight="1" x14ac:dyDescent="0.2">
      <c r="F613" s="5"/>
      <c r="H613" s="115"/>
    </row>
    <row r="614" spans="6:8" s="4" customFormat="1" ht="15" customHeight="1" x14ac:dyDescent="0.2">
      <c r="F614" s="5"/>
      <c r="H614" s="115"/>
    </row>
    <row r="615" spans="6:8" s="4" customFormat="1" ht="15" customHeight="1" x14ac:dyDescent="0.2">
      <c r="F615" s="5"/>
      <c r="H615" s="115"/>
    </row>
    <row r="616" spans="6:8" s="4" customFormat="1" ht="15" customHeight="1" x14ac:dyDescent="0.2">
      <c r="F616" s="5"/>
      <c r="H616" s="115"/>
    </row>
    <row r="617" spans="6:8" s="4" customFormat="1" ht="15" customHeight="1" x14ac:dyDescent="0.2">
      <c r="F617" s="5"/>
      <c r="H617" s="115"/>
    </row>
    <row r="618" spans="6:8" s="4" customFormat="1" ht="15" customHeight="1" x14ac:dyDescent="0.2">
      <c r="F618" s="5"/>
      <c r="H618" s="115"/>
    </row>
    <row r="619" spans="6:8" s="4" customFormat="1" ht="15" customHeight="1" x14ac:dyDescent="0.2">
      <c r="F619" s="5"/>
      <c r="H619" s="115"/>
    </row>
    <row r="620" spans="6:8" s="4" customFormat="1" ht="15" customHeight="1" x14ac:dyDescent="0.2">
      <c r="F620" s="5"/>
      <c r="H620" s="115"/>
    </row>
    <row r="621" spans="6:8" s="4" customFormat="1" ht="15" customHeight="1" x14ac:dyDescent="0.2">
      <c r="F621" s="5"/>
      <c r="H621" s="115"/>
    </row>
    <row r="622" spans="6:8" s="4" customFormat="1" ht="15" customHeight="1" x14ac:dyDescent="0.2">
      <c r="F622" s="5"/>
      <c r="H622" s="115"/>
    </row>
    <row r="623" spans="6:8" s="4" customFormat="1" ht="15" customHeight="1" x14ac:dyDescent="0.2">
      <c r="F623" s="5"/>
      <c r="H623" s="115"/>
    </row>
    <row r="624" spans="6:8" s="4" customFormat="1" ht="15" customHeight="1" x14ac:dyDescent="0.2">
      <c r="F624" s="5"/>
      <c r="H624" s="115"/>
    </row>
    <row r="625" spans="6:8" s="4" customFormat="1" ht="15" customHeight="1" x14ac:dyDescent="0.2">
      <c r="F625" s="5"/>
      <c r="H625" s="115"/>
    </row>
    <row r="626" spans="6:8" s="4" customFormat="1" ht="15" customHeight="1" x14ac:dyDescent="0.2">
      <c r="F626" s="5"/>
      <c r="H626" s="115"/>
    </row>
    <row r="627" spans="6:8" s="4" customFormat="1" ht="15" customHeight="1" x14ac:dyDescent="0.2">
      <c r="F627" s="5"/>
      <c r="H627" s="115"/>
    </row>
    <row r="628" spans="6:8" s="4" customFormat="1" ht="15" customHeight="1" x14ac:dyDescent="0.2">
      <c r="F628" s="5"/>
      <c r="H628" s="115"/>
    </row>
    <row r="629" spans="6:8" s="4" customFormat="1" ht="15" customHeight="1" x14ac:dyDescent="0.2">
      <c r="F629" s="5"/>
      <c r="H629" s="115"/>
    </row>
    <row r="630" spans="6:8" s="4" customFormat="1" ht="15" customHeight="1" x14ac:dyDescent="0.2">
      <c r="F630" s="5"/>
      <c r="H630" s="115"/>
    </row>
    <row r="631" spans="6:8" s="4" customFormat="1" ht="15" customHeight="1" x14ac:dyDescent="0.2">
      <c r="F631" s="5"/>
      <c r="H631" s="115"/>
    </row>
    <row r="632" spans="6:8" s="4" customFormat="1" ht="15" customHeight="1" x14ac:dyDescent="0.2">
      <c r="F632" s="5"/>
      <c r="H632" s="115"/>
    </row>
    <row r="633" spans="6:8" s="4" customFormat="1" ht="15" customHeight="1" x14ac:dyDescent="0.2">
      <c r="F633" s="5"/>
      <c r="H633" s="115"/>
    </row>
    <row r="634" spans="6:8" s="4" customFormat="1" ht="15" customHeight="1" x14ac:dyDescent="0.2">
      <c r="F634" s="5"/>
      <c r="H634" s="115"/>
    </row>
    <row r="635" spans="6:8" s="4" customFormat="1" ht="15" customHeight="1" x14ac:dyDescent="0.2">
      <c r="F635" s="5"/>
      <c r="H635" s="115"/>
    </row>
    <row r="636" spans="6:8" s="4" customFormat="1" ht="15" customHeight="1" x14ac:dyDescent="0.2">
      <c r="F636" s="5"/>
      <c r="H636" s="115"/>
    </row>
    <row r="637" spans="6:8" s="4" customFormat="1" ht="15" customHeight="1" x14ac:dyDescent="0.2">
      <c r="F637" s="5"/>
      <c r="H637" s="115"/>
    </row>
    <row r="638" spans="6:8" s="4" customFormat="1" ht="15" customHeight="1" x14ac:dyDescent="0.2">
      <c r="F638" s="5"/>
      <c r="H638" s="115"/>
    </row>
    <row r="639" spans="6:8" s="4" customFormat="1" ht="15" customHeight="1" x14ac:dyDescent="0.2">
      <c r="F639" s="5"/>
      <c r="H639" s="115"/>
    </row>
    <row r="640" spans="6:8" s="4" customFormat="1" ht="15" customHeight="1" x14ac:dyDescent="0.2">
      <c r="F640" s="5"/>
      <c r="H640" s="115"/>
    </row>
    <row r="641" spans="6:8" s="4" customFormat="1" ht="15" customHeight="1" x14ac:dyDescent="0.2">
      <c r="F641" s="5"/>
      <c r="H641" s="115"/>
    </row>
    <row r="642" spans="6:8" s="4" customFormat="1" ht="15" customHeight="1" x14ac:dyDescent="0.2">
      <c r="F642" s="5"/>
      <c r="H642" s="115"/>
    </row>
    <row r="643" spans="6:8" s="4" customFormat="1" ht="15" customHeight="1" x14ac:dyDescent="0.2">
      <c r="F643" s="5"/>
      <c r="H643" s="115"/>
    </row>
    <row r="644" spans="6:8" s="4" customFormat="1" ht="15" customHeight="1" x14ac:dyDescent="0.2">
      <c r="F644" s="5"/>
      <c r="H644" s="115"/>
    </row>
    <row r="645" spans="6:8" s="4" customFormat="1" ht="15" customHeight="1" x14ac:dyDescent="0.2">
      <c r="F645" s="5"/>
      <c r="H645" s="115"/>
    </row>
    <row r="646" spans="6:8" s="4" customFormat="1" ht="15" customHeight="1" x14ac:dyDescent="0.2">
      <c r="F646" s="5"/>
      <c r="H646" s="115"/>
    </row>
    <row r="647" spans="6:8" s="4" customFormat="1" ht="15" customHeight="1" x14ac:dyDescent="0.2">
      <c r="F647" s="5"/>
      <c r="H647" s="115"/>
    </row>
    <row r="648" spans="6:8" s="4" customFormat="1" ht="15" customHeight="1" x14ac:dyDescent="0.2">
      <c r="F648" s="5"/>
      <c r="H648" s="115"/>
    </row>
    <row r="649" spans="6:8" s="4" customFormat="1" ht="15" customHeight="1" x14ac:dyDescent="0.2">
      <c r="F649" s="5"/>
      <c r="H649" s="115"/>
    </row>
    <row r="650" spans="6:8" s="4" customFormat="1" ht="15" customHeight="1" x14ac:dyDescent="0.2">
      <c r="F650" s="5"/>
      <c r="H650" s="115"/>
    </row>
    <row r="651" spans="6:8" s="4" customFormat="1" ht="15" customHeight="1" x14ac:dyDescent="0.2">
      <c r="F651" s="5"/>
      <c r="H651" s="115"/>
    </row>
    <row r="652" spans="6:8" s="4" customFormat="1" ht="15" customHeight="1" x14ac:dyDescent="0.2">
      <c r="F652" s="5"/>
      <c r="H652" s="115"/>
    </row>
    <row r="653" spans="6:8" s="4" customFormat="1" ht="15" customHeight="1" x14ac:dyDescent="0.2">
      <c r="F653" s="5"/>
      <c r="H653" s="115"/>
    </row>
    <row r="654" spans="6:8" s="4" customFormat="1" ht="15" customHeight="1" x14ac:dyDescent="0.2">
      <c r="F654" s="5"/>
      <c r="H654" s="115"/>
    </row>
    <row r="655" spans="6:8" s="4" customFormat="1" ht="15" customHeight="1" x14ac:dyDescent="0.2">
      <c r="F655" s="5"/>
      <c r="H655" s="115"/>
    </row>
    <row r="656" spans="6:8" s="4" customFormat="1" ht="15" customHeight="1" x14ac:dyDescent="0.2">
      <c r="F656" s="5"/>
      <c r="H656" s="115"/>
    </row>
    <row r="657" spans="6:8" s="4" customFormat="1" ht="15" customHeight="1" x14ac:dyDescent="0.2">
      <c r="F657" s="5"/>
      <c r="H657" s="115"/>
    </row>
    <row r="658" spans="6:8" s="4" customFormat="1" ht="15" customHeight="1" x14ac:dyDescent="0.2">
      <c r="F658" s="5"/>
      <c r="H658" s="115"/>
    </row>
    <row r="659" spans="6:8" s="4" customFormat="1" ht="15" customHeight="1" x14ac:dyDescent="0.2">
      <c r="F659" s="5"/>
      <c r="H659" s="115"/>
    </row>
    <row r="660" spans="6:8" s="4" customFormat="1" ht="15" customHeight="1" x14ac:dyDescent="0.2">
      <c r="F660" s="5"/>
      <c r="H660" s="115"/>
    </row>
    <row r="661" spans="6:8" s="4" customFormat="1" ht="15" customHeight="1" x14ac:dyDescent="0.2">
      <c r="F661" s="5"/>
      <c r="H661" s="115"/>
    </row>
    <row r="662" spans="6:8" s="4" customFormat="1" ht="15" customHeight="1" x14ac:dyDescent="0.2">
      <c r="F662" s="5"/>
      <c r="H662" s="115"/>
    </row>
    <row r="663" spans="6:8" s="4" customFormat="1" ht="15" customHeight="1" x14ac:dyDescent="0.2">
      <c r="F663" s="5"/>
      <c r="H663" s="115"/>
    </row>
    <row r="664" spans="6:8" s="4" customFormat="1" ht="15" customHeight="1" x14ac:dyDescent="0.2">
      <c r="F664" s="5"/>
      <c r="H664" s="115"/>
    </row>
    <row r="665" spans="6:8" s="4" customFormat="1" ht="15" customHeight="1" x14ac:dyDescent="0.2">
      <c r="F665" s="5"/>
      <c r="H665" s="115"/>
    </row>
    <row r="666" spans="6:8" s="4" customFormat="1" ht="15" customHeight="1" x14ac:dyDescent="0.2">
      <c r="F666" s="5"/>
      <c r="H666" s="115"/>
    </row>
    <row r="667" spans="6:8" s="4" customFormat="1" ht="15" customHeight="1" x14ac:dyDescent="0.2">
      <c r="F667" s="5"/>
      <c r="H667" s="115"/>
    </row>
    <row r="668" spans="6:8" s="4" customFormat="1" ht="15" customHeight="1" x14ac:dyDescent="0.2">
      <c r="F668" s="5"/>
      <c r="H668" s="115"/>
    </row>
    <row r="669" spans="6:8" s="4" customFormat="1" ht="15" customHeight="1" x14ac:dyDescent="0.2">
      <c r="F669" s="5"/>
      <c r="H669" s="115"/>
    </row>
    <row r="670" spans="6:8" s="4" customFormat="1" ht="15" customHeight="1" x14ac:dyDescent="0.2">
      <c r="F670" s="5"/>
      <c r="H670" s="115"/>
    </row>
    <row r="671" spans="6:8" s="4" customFormat="1" ht="15" customHeight="1" x14ac:dyDescent="0.2">
      <c r="F671" s="5"/>
      <c r="H671" s="115"/>
    </row>
    <row r="672" spans="6:8" s="4" customFormat="1" ht="15" customHeight="1" x14ac:dyDescent="0.2">
      <c r="F672" s="5"/>
      <c r="H672" s="115"/>
    </row>
    <row r="673" spans="6:8" s="4" customFormat="1" ht="15" customHeight="1" x14ac:dyDescent="0.2">
      <c r="F673" s="5"/>
      <c r="H673" s="115"/>
    </row>
    <row r="674" spans="6:8" s="4" customFormat="1" ht="15" customHeight="1" x14ac:dyDescent="0.2">
      <c r="F674" s="5"/>
      <c r="H674" s="115"/>
    </row>
    <row r="675" spans="6:8" s="4" customFormat="1" ht="15" customHeight="1" x14ac:dyDescent="0.2">
      <c r="F675" s="5"/>
      <c r="H675" s="115"/>
    </row>
    <row r="676" spans="6:8" s="4" customFormat="1" ht="15" customHeight="1" x14ac:dyDescent="0.2">
      <c r="F676" s="5"/>
      <c r="H676" s="115"/>
    </row>
    <row r="677" spans="6:8" s="4" customFormat="1" ht="15" customHeight="1" x14ac:dyDescent="0.2">
      <c r="F677" s="5"/>
      <c r="H677" s="115"/>
    </row>
    <row r="678" spans="6:8" s="4" customFormat="1" ht="15" customHeight="1" x14ac:dyDescent="0.2">
      <c r="F678" s="5"/>
      <c r="H678" s="115"/>
    </row>
    <row r="679" spans="6:8" s="4" customFormat="1" ht="15" customHeight="1" x14ac:dyDescent="0.2">
      <c r="F679" s="5"/>
      <c r="H679" s="115"/>
    </row>
    <row r="680" spans="6:8" s="4" customFormat="1" ht="15" customHeight="1" x14ac:dyDescent="0.2">
      <c r="F680" s="5"/>
      <c r="H680" s="115"/>
    </row>
    <row r="681" spans="6:8" s="4" customFormat="1" ht="15" customHeight="1" x14ac:dyDescent="0.2">
      <c r="F681" s="5"/>
      <c r="H681" s="115"/>
    </row>
    <row r="682" spans="6:8" s="4" customFormat="1" ht="15" customHeight="1" x14ac:dyDescent="0.2">
      <c r="F682" s="5"/>
      <c r="H682" s="115"/>
    </row>
    <row r="683" spans="6:8" s="4" customFormat="1" ht="15" customHeight="1" x14ac:dyDescent="0.2">
      <c r="F683" s="5"/>
      <c r="H683" s="115"/>
    </row>
    <row r="684" spans="6:8" s="4" customFormat="1" ht="15" customHeight="1" x14ac:dyDescent="0.2">
      <c r="F684" s="5"/>
      <c r="H684" s="115"/>
    </row>
    <row r="685" spans="6:8" s="4" customFormat="1" ht="15" customHeight="1" x14ac:dyDescent="0.2">
      <c r="F685" s="5"/>
      <c r="H685" s="115"/>
    </row>
    <row r="686" spans="6:8" s="4" customFormat="1" ht="15" customHeight="1" x14ac:dyDescent="0.2">
      <c r="F686" s="5"/>
      <c r="H686" s="115"/>
    </row>
    <row r="687" spans="6:8" s="4" customFormat="1" ht="15" customHeight="1" x14ac:dyDescent="0.2">
      <c r="F687" s="5"/>
      <c r="H687" s="115"/>
    </row>
    <row r="688" spans="6:8" s="4" customFormat="1" ht="15" customHeight="1" x14ac:dyDescent="0.2">
      <c r="F688" s="5"/>
      <c r="H688" s="115"/>
    </row>
    <row r="689" spans="6:8" s="4" customFormat="1" ht="15" customHeight="1" x14ac:dyDescent="0.2">
      <c r="F689" s="5"/>
      <c r="H689" s="115"/>
    </row>
    <row r="690" spans="6:8" s="4" customFormat="1" ht="15" customHeight="1" x14ac:dyDescent="0.2">
      <c r="F690" s="5"/>
      <c r="H690" s="115"/>
    </row>
    <row r="691" spans="6:8" s="4" customFormat="1" ht="15" customHeight="1" x14ac:dyDescent="0.2">
      <c r="F691" s="5"/>
      <c r="H691" s="115"/>
    </row>
    <row r="692" spans="6:8" s="4" customFormat="1" ht="15" customHeight="1" x14ac:dyDescent="0.2">
      <c r="F692" s="5"/>
      <c r="H692" s="115"/>
    </row>
    <row r="693" spans="6:8" s="4" customFormat="1" ht="15" customHeight="1" x14ac:dyDescent="0.2">
      <c r="F693" s="5"/>
      <c r="H693" s="115"/>
    </row>
    <row r="694" spans="6:8" s="4" customFormat="1" ht="15" customHeight="1" x14ac:dyDescent="0.2">
      <c r="F694" s="5"/>
      <c r="H694" s="115"/>
    </row>
    <row r="695" spans="6:8" s="4" customFormat="1" ht="15" customHeight="1" x14ac:dyDescent="0.2">
      <c r="F695" s="5"/>
      <c r="H695" s="115"/>
    </row>
    <row r="696" spans="6:8" s="4" customFormat="1" ht="15" customHeight="1" x14ac:dyDescent="0.2">
      <c r="F696" s="5"/>
      <c r="H696" s="115"/>
    </row>
    <row r="697" spans="6:8" s="4" customFormat="1" ht="15" customHeight="1" x14ac:dyDescent="0.2">
      <c r="F697" s="5"/>
      <c r="H697" s="115"/>
    </row>
    <row r="698" spans="6:8" s="4" customFormat="1" ht="15" customHeight="1" x14ac:dyDescent="0.2">
      <c r="F698" s="5"/>
      <c r="H698" s="115"/>
    </row>
    <row r="699" spans="6:8" s="4" customFormat="1" ht="15" customHeight="1" x14ac:dyDescent="0.2">
      <c r="F699" s="5"/>
      <c r="H699" s="115"/>
    </row>
    <row r="700" spans="6:8" s="4" customFormat="1" ht="15" customHeight="1" x14ac:dyDescent="0.2">
      <c r="F700" s="5"/>
      <c r="H700" s="115"/>
    </row>
    <row r="701" spans="6:8" s="4" customFormat="1" ht="15" customHeight="1" x14ac:dyDescent="0.2">
      <c r="F701" s="5"/>
      <c r="H701" s="115"/>
    </row>
    <row r="702" spans="6:8" s="4" customFormat="1" ht="15" customHeight="1" x14ac:dyDescent="0.2">
      <c r="F702" s="5"/>
      <c r="H702" s="115"/>
    </row>
    <row r="703" spans="6:8" s="4" customFormat="1" ht="15" customHeight="1" x14ac:dyDescent="0.2">
      <c r="F703" s="5"/>
      <c r="H703" s="115"/>
    </row>
    <row r="704" spans="6:8" s="4" customFormat="1" ht="15" customHeight="1" x14ac:dyDescent="0.2">
      <c r="F704" s="5"/>
      <c r="H704" s="115"/>
    </row>
    <row r="705" spans="6:8" s="4" customFormat="1" ht="15" customHeight="1" x14ac:dyDescent="0.2">
      <c r="F705" s="5"/>
      <c r="H705" s="115"/>
    </row>
    <row r="706" spans="6:8" s="4" customFormat="1" ht="15" customHeight="1" x14ac:dyDescent="0.2">
      <c r="F706" s="5"/>
      <c r="H706" s="115"/>
    </row>
    <row r="707" spans="6:8" s="4" customFormat="1" ht="15" customHeight="1" x14ac:dyDescent="0.2">
      <c r="F707" s="5"/>
      <c r="H707" s="115"/>
    </row>
    <row r="708" spans="6:8" s="4" customFormat="1" ht="15" customHeight="1" x14ac:dyDescent="0.2">
      <c r="F708" s="5"/>
      <c r="H708" s="115"/>
    </row>
    <row r="709" spans="6:8" s="4" customFormat="1" ht="15" customHeight="1" x14ac:dyDescent="0.2">
      <c r="F709" s="5"/>
      <c r="H709" s="115"/>
    </row>
    <row r="710" spans="6:8" s="4" customFormat="1" ht="15" customHeight="1" x14ac:dyDescent="0.2">
      <c r="F710" s="5"/>
      <c r="H710" s="115"/>
    </row>
    <row r="711" spans="6:8" s="4" customFormat="1" ht="15" customHeight="1" x14ac:dyDescent="0.2">
      <c r="F711" s="5"/>
      <c r="H711" s="115"/>
    </row>
    <row r="712" spans="6:8" s="4" customFormat="1" ht="15" customHeight="1" x14ac:dyDescent="0.2">
      <c r="F712" s="5"/>
      <c r="H712" s="115"/>
    </row>
    <row r="713" spans="6:8" s="4" customFormat="1" ht="15" customHeight="1" x14ac:dyDescent="0.2">
      <c r="F713" s="5"/>
      <c r="H713" s="115"/>
    </row>
    <row r="714" spans="6:8" s="4" customFormat="1" ht="15" customHeight="1" x14ac:dyDescent="0.2">
      <c r="F714" s="5"/>
      <c r="H714" s="115"/>
    </row>
    <row r="715" spans="6:8" s="4" customFormat="1" ht="15" customHeight="1" x14ac:dyDescent="0.2">
      <c r="F715" s="5"/>
      <c r="H715" s="115"/>
    </row>
    <row r="716" spans="6:8" s="4" customFormat="1" ht="15" customHeight="1" x14ac:dyDescent="0.2">
      <c r="F716" s="5"/>
      <c r="H716" s="115"/>
    </row>
    <row r="717" spans="6:8" s="4" customFormat="1" ht="15" customHeight="1" x14ac:dyDescent="0.2">
      <c r="F717" s="5"/>
      <c r="H717" s="115"/>
    </row>
    <row r="718" spans="6:8" s="4" customFormat="1" ht="15" customHeight="1" x14ac:dyDescent="0.2">
      <c r="F718" s="5"/>
      <c r="H718" s="115"/>
    </row>
    <row r="719" spans="6:8" s="4" customFormat="1" ht="15" customHeight="1" x14ac:dyDescent="0.2">
      <c r="F719" s="5"/>
      <c r="H719" s="115"/>
    </row>
    <row r="720" spans="6:8" s="4" customFormat="1" ht="15" customHeight="1" x14ac:dyDescent="0.2">
      <c r="F720" s="5"/>
      <c r="H720" s="115"/>
    </row>
    <row r="721" spans="6:8" s="4" customFormat="1" ht="15" customHeight="1" x14ac:dyDescent="0.2">
      <c r="F721" s="5"/>
      <c r="H721" s="115"/>
    </row>
    <row r="722" spans="6:8" s="4" customFormat="1" ht="15" customHeight="1" x14ac:dyDescent="0.2">
      <c r="F722" s="5"/>
      <c r="H722" s="115"/>
    </row>
    <row r="723" spans="6:8" s="4" customFormat="1" ht="15" customHeight="1" x14ac:dyDescent="0.2">
      <c r="F723" s="5"/>
      <c r="H723" s="115"/>
    </row>
    <row r="724" spans="6:8" s="4" customFormat="1" ht="15" customHeight="1" x14ac:dyDescent="0.2">
      <c r="F724" s="5"/>
      <c r="H724" s="115"/>
    </row>
    <row r="725" spans="6:8" s="4" customFormat="1" ht="15" customHeight="1" x14ac:dyDescent="0.2">
      <c r="F725" s="5"/>
      <c r="H725" s="115"/>
    </row>
    <row r="726" spans="6:8" s="4" customFormat="1" ht="15" customHeight="1" x14ac:dyDescent="0.2">
      <c r="F726" s="5"/>
      <c r="H726" s="115"/>
    </row>
    <row r="727" spans="6:8" s="4" customFormat="1" ht="15" customHeight="1" x14ac:dyDescent="0.2">
      <c r="F727" s="5"/>
      <c r="H727" s="115"/>
    </row>
    <row r="728" spans="6:8" s="4" customFormat="1" ht="15" customHeight="1" x14ac:dyDescent="0.2">
      <c r="F728" s="5"/>
      <c r="H728" s="115"/>
    </row>
    <row r="729" spans="6:8" s="4" customFormat="1" ht="15" customHeight="1" x14ac:dyDescent="0.2">
      <c r="F729" s="5"/>
      <c r="H729" s="115"/>
    </row>
    <row r="730" spans="6:8" s="4" customFormat="1" ht="15" customHeight="1" x14ac:dyDescent="0.2">
      <c r="F730" s="5"/>
      <c r="H730" s="115"/>
    </row>
    <row r="731" spans="6:8" s="4" customFormat="1" ht="15" customHeight="1" x14ac:dyDescent="0.2">
      <c r="F731" s="5"/>
      <c r="H731" s="115"/>
    </row>
    <row r="732" spans="6:8" s="4" customFormat="1" ht="15" customHeight="1" x14ac:dyDescent="0.2">
      <c r="F732" s="5"/>
      <c r="H732" s="115"/>
    </row>
    <row r="733" spans="6:8" s="4" customFormat="1" ht="15" customHeight="1" x14ac:dyDescent="0.2">
      <c r="F733" s="5"/>
      <c r="H733" s="115"/>
    </row>
    <row r="734" spans="6:8" s="4" customFormat="1" ht="15" customHeight="1" x14ac:dyDescent="0.2">
      <c r="F734" s="5"/>
      <c r="H734" s="115"/>
    </row>
    <row r="735" spans="6:8" s="4" customFormat="1" ht="15" customHeight="1" x14ac:dyDescent="0.2">
      <c r="F735" s="5"/>
      <c r="H735" s="115"/>
    </row>
    <row r="736" spans="6:8" s="4" customFormat="1" ht="15" customHeight="1" x14ac:dyDescent="0.2">
      <c r="F736" s="5"/>
      <c r="H736" s="115"/>
    </row>
    <row r="737" spans="6:8" s="4" customFormat="1" ht="15" customHeight="1" x14ac:dyDescent="0.2">
      <c r="F737" s="5"/>
      <c r="H737" s="115"/>
    </row>
    <row r="738" spans="6:8" s="4" customFormat="1" ht="15" customHeight="1" x14ac:dyDescent="0.2">
      <c r="F738" s="5"/>
      <c r="H738" s="115"/>
    </row>
    <row r="739" spans="6:8" s="4" customFormat="1" ht="15" customHeight="1" x14ac:dyDescent="0.2">
      <c r="F739" s="5"/>
      <c r="H739" s="115"/>
    </row>
    <row r="740" spans="6:8" s="4" customFormat="1" ht="15" customHeight="1" x14ac:dyDescent="0.2">
      <c r="F740" s="5"/>
      <c r="H740" s="115"/>
    </row>
    <row r="741" spans="6:8" s="4" customFormat="1" ht="15" customHeight="1" x14ac:dyDescent="0.2">
      <c r="F741" s="5"/>
      <c r="H741" s="115"/>
    </row>
    <row r="742" spans="6:8" s="4" customFormat="1" ht="15" customHeight="1" x14ac:dyDescent="0.2">
      <c r="F742" s="5"/>
      <c r="H742" s="115"/>
    </row>
    <row r="743" spans="6:8" s="4" customFormat="1" ht="15" customHeight="1" x14ac:dyDescent="0.2">
      <c r="F743" s="5"/>
      <c r="H743" s="115"/>
    </row>
    <row r="744" spans="6:8" s="4" customFormat="1" ht="15" customHeight="1" x14ac:dyDescent="0.2">
      <c r="F744" s="5"/>
      <c r="H744" s="115"/>
    </row>
    <row r="745" spans="6:8" s="4" customFormat="1" ht="15" customHeight="1" x14ac:dyDescent="0.2">
      <c r="F745" s="5"/>
      <c r="H745" s="115"/>
    </row>
    <row r="746" spans="6:8" s="4" customFormat="1" ht="15" customHeight="1" x14ac:dyDescent="0.2">
      <c r="F746" s="5"/>
      <c r="H746" s="115"/>
    </row>
    <row r="747" spans="6:8" s="4" customFormat="1" ht="15" customHeight="1" x14ac:dyDescent="0.2">
      <c r="F747" s="5"/>
      <c r="H747" s="115"/>
    </row>
    <row r="748" spans="6:8" s="4" customFormat="1" ht="15" customHeight="1" x14ac:dyDescent="0.2">
      <c r="F748" s="5"/>
      <c r="H748" s="115"/>
    </row>
    <row r="749" spans="6:8" s="4" customFormat="1" ht="15" customHeight="1" x14ac:dyDescent="0.2">
      <c r="F749" s="5"/>
      <c r="H749" s="115"/>
    </row>
    <row r="750" spans="6:8" s="4" customFormat="1" ht="15" customHeight="1" x14ac:dyDescent="0.2">
      <c r="F750" s="5"/>
      <c r="H750" s="115"/>
    </row>
    <row r="751" spans="6:8" s="4" customFormat="1" ht="15" customHeight="1" x14ac:dyDescent="0.2">
      <c r="F751" s="5"/>
      <c r="H751" s="115"/>
    </row>
    <row r="752" spans="6:8" s="4" customFormat="1" ht="15" customHeight="1" x14ac:dyDescent="0.2">
      <c r="F752" s="5"/>
      <c r="H752" s="115"/>
    </row>
    <row r="753" spans="6:8" s="4" customFormat="1" ht="15" customHeight="1" x14ac:dyDescent="0.2">
      <c r="F753" s="5"/>
      <c r="H753" s="115"/>
    </row>
    <row r="754" spans="6:8" s="4" customFormat="1" ht="15" customHeight="1" x14ac:dyDescent="0.2">
      <c r="F754" s="5"/>
      <c r="H754" s="115"/>
    </row>
    <row r="755" spans="6:8" s="4" customFormat="1" ht="15" customHeight="1" x14ac:dyDescent="0.2">
      <c r="F755" s="5"/>
      <c r="H755" s="115"/>
    </row>
    <row r="756" spans="6:8" s="4" customFormat="1" ht="15" customHeight="1" x14ac:dyDescent="0.2">
      <c r="F756" s="5"/>
      <c r="H756" s="115"/>
    </row>
    <row r="757" spans="6:8" s="4" customFormat="1" ht="15" customHeight="1" x14ac:dyDescent="0.2">
      <c r="F757" s="5"/>
      <c r="H757" s="115"/>
    </row>
    <row r="758" spans="6:8" s="4" customFormat="1" ht="15" customHeight="1" x14ac:dyDescent="0.2">
      <c r="F758" s="5"/>
      <c r="H758" s="115"/>
    </row>
    <row r="759" spans="6:8" s="4" customFormat="1" ht="15" customHeight="1" x14ac:dyDescent="0.2">
      <c r="F759" s="5"/>
      <c r="H759" s="115"/>
    </row>
    <row r="760" spans="6:8" s="4" customFormat="1" ht="15" customHeight="1" x14ac:dyDescent="0.2">
      <c r="F760" s="5"/>
      <c r="H760" s="115"/>
    </row>
    <row r="761" spans="6:8" s="4" customFormat="1" ht="15" customHeight="1" x14ac:dyDescent="0.2">
      <c r="F761" s="5"/>
      <c r="H761" s="115"/>
    </row>
    <row r="762" spans="6:8" s="4" customFormat="1" ht="15" customHeight="1" x14ac:dyDescent="0.2">
      <c r="F762" s="5"/>
      <c r="H762" s="115"/>
    </row>
    <row r="763" spans="6:8" s="4" customFormat="1" ht="15" customHeight="1" x14ac:dyDescent="0.2">
      <c r="F763" s="5"/>
      <c r="H763" s="115"/>
    </row>
    <row r="764" spans="6:8" s="4" customFormat="1" ht="15" customHeight="1" x14ac:dyDescent="0.2">
      <c r="F764" s="5"/>
      <c r="H764" s="115"/>
    </row>
    <row r="765" spans="6:8" s="4" customFormat="1" ht="15" customHeight="1" x14ac:dyDescent="0.2">
      <c r="F765" s="5"/>
      <c r="H765" s="115"/>
    </row>
    <row r="766" spans="6:8" s="4" customFormat="1" ht="15" customHeight="1" x14ac:dyDescent="0.2">
      <c r="F766" s="5"/>
      <c r="H766" s="115"/>
    </row>
    <row r="767" spans="6:8" s="4" customFormat="1" ht="15" customHeight="1" x14ac:dyDescent="0.2">
      <c r="F767" s="5"/>
      <c r="H767" s="115"/>
    </row>
    <row r="768" spans="6:8" s="4" customFormat="1" ht="15" customHeight="1" x14ac:dyDescent="0.2">
      <c r="F768" s="5"/>
      <c r="H768" s="115"/>
    </row>
    <row r="769" spans="6:8" s="4" customFormat="1" ht="15" customHeight="1" x14ac:dyDescent="0.2">
      <c r="F769" s="5"/>
      <c r="H769" s="115"/>
    </row>
    <row r="770" spans="6:8" s="4" customFormat="1" ht="15" customHeight="1" x14ac:dyDescent="0.2">
      <c r="F770" s="5"/>
      <c r="H770" s="115"/>
    </row>
    <row r="771" spans="6:8" s="4" customFormat="1" ht="15" customHeight="1" x14ac:dyDescent="0.2">
      <c r="F771" s="5"/>
      <c r="H771" s="115"/>
    </row>
    <row r="772" spans="6:8" s="4" customFormat="1" ht="15" customHeight="1" x14ac:dyDescent="0.2">
      <c r="F772" s="5"/>
      <c r="H772" s="115"/>
    </row>
    <row r="773" spans="6:8" s="4" customFormat="1" ht="15" customHeight="1" x14ac:dyDescent="0.2">
      <c r="F773" s="5"/>
      <c r="H773" s="115"/>
    </row>
    <row r="774" spans="6:8" s="4" customFormat="1" ht="15" customHeight="1" x14ac:dyDescent="0.2">
      <c r="F774" s="5"/>
      <c r="H774" s="115"/>
    </row>
    <row r="775" spans="6:8" s="4" customFormat="1" ht="15" customHeight="1" x14ac:dyDescent="0.2">
      <c r="F775" s="5"/>
      <c r="H775" s="115"/>
    </row>
    <row r="776" spans="6:8" s="4" customFormat="1" ht="15" customHeight="1" x14ac:dyDescent="0.2">
      <c r="F776" s="5"/>
      <c r="H776" s="115"/>
    </row>
    <row r="777" spans="6:8" s="4" customFormat="1" ht="15" customHeight="1" x14ac:dyDescent="0.2">
      <c r="F777" s="5"/>
      <c r="H777" s="115"/>
    </row>
    <row r="778" spans="6:8" s="4" customFormat="1" ht="15" customHeight="1" x14ac:dyDescent="0.2">
      <c r="F778" s="5"/>
      <c r="H778" s="115"/>
    </row>
    <row r="779" spans="6:8" s="4" customFormat="1" ht="15" customHeight="1" x14ac:dyDescent="0.2">
      <c r="F779" s="5"/>
      <c r="H779" s="115"/>
    </row>
    <row r="780" spans="6:8" s="4" customFormat="1" ht="15" customHeight="1" x14ac:dyDescent="0.2">
      <c r="F780" s="5"/>
      <c r="H780" s="115"/>
    </row>
    <row r="781" spans="6:8" s="4" customFormat="1" ht="15" customHeight="1" x14ac:dyDescent="0.2">
      <c r="F781" s="5"/>
      <c r="H781" s="115"/>
    </row>
    <row r="782" spans="6:8" s="4" customFormat="1" ht="15" customHeight="1" x14ac:dyDescent="0.2">
      <c r="F782" s="5"/>
      <c r="H782" s="115"/>
    </row>
    <row r="783" spans="6:8" s="4" customFormat="1" ht="15" customHeight="1" x14ac:dyDescent="0.2">
      <c r="F783" s="5"/>
      <c r="H783" s="115"/>
    </row>
    <row r="784" spans="6:8" s="4" customFormat="1" ht="15" customHeight="1" x14ac:dyDescent="0.2">
      <c r="F784" s="5"/>
      <c r="H784" s="115"/>
    </row>
    <row r="785" spans="6:8" s="4" customFormat="1" ht="15" customHeight="1" x14ac:dyDescent="0.2">
      <c r="F785" s="5"/>
      <c r="H785" s="115"/>
    </row>
    <row r="786" spans="6:8" s="4" customFormat="1" ht="15" customHeight="1" x14ac:dyDescent="0.2">
      <c r="F786" s="5"/>
      <c r="H786" s="115"/>
    </row>
    <row r="787" spans="6:8" s="4" customFormat="1" ht="15" customHeight="1" x14ac:dyDescent="0.2">
      <c r="F787" s="5"/>
      <c r="H787" s="115"/>
    </row>
    <row r="788" spans="6:8" s="4" customFormat="1" ht="15" customHeight="1" x14ac:dyDescent="0.2">
      <c r="F788" s="5"/>
      <c r="H788" s="115"/>
    </row>
    <row r="789" spans="6:8" s="4" customFormat="1" ht="15" customHeight="1" x14ac:dyDescent="0.2">
      <c r="F789" s="5"/>
      <c r="H789" s="115"/>
    </row>
    <row r="790" spans="6:8" s="4" customFormat="1" ht="15" customHeight="1" x14ac:dyDescent="0.2">
      <c r="F790" s="5"/>
      <c r="H790" s="115"/>
    </row>
    <row r="791" spans="6:8" s="4" customFormat="1" ht="15" customHeight="1" x14ac:dyDescent="0.2">
      <c r="F791" s="5"/>
      <c r="H791" s="115"/>
    </row>
    <row r="792" spans="6:8" s="4" customFormat="1" ht="15" customHeight="1" x14ac:dyDescent="0.2">
      <c r="F792" s="5"/>
      <c r="H792" s="115"/>
    </row>
    <row r="793" spans="6:8" s="4" customFormat="1" ht="15" customHeight="1" x14ac:dyDescent="0.2">
      <c r="F793" s="5"/>
      <c r="H793" s="115"/>
    </row>
    <row r="794" spans="6:8" s="4" customFormat="1" ht="15" customHeight="1" x14ac:dyDescent="0.2">
      <c r="F794" s="5"/>
      <c r="H794" s="115"/>
    </row>
    <row r="795" spans="6:8" s="4" customFormat="1" ht="15" customHeight="1" x14ac:dyDescent="0.2">
      <c r="F795" s="5"/>
      <c r="H795" s="115"/>
    </row>
    <row r="796" spans="6:8" s="4" customFormat="1" ht="15" customHeight="1" x14ac:dyDescent="0.2">
      <c r="F796" s="5"/>
      <c r="H796" s="115"/>
    </row>
    <row r="797" spans="6:8" s="4" customFormat="1" ht="15" customHeight="1" x14ac:dyDescent="0.2">
      <c r="F797" s="5"/>
      <c r="H797" s="115"/>
    </row>
    <row r="798" spans="6:8" s="4" customFormat="1" ht="15" customHeight="1" x14ac:dyDescent="0.2">
      <c r="F798" s="5"/>
      <c r="H798" s="115"/>
    </row>
    <row r="799" spans="6:8" s="4" customFormat="1" ht="15" customHeight="1" x14ac:dyDescent="0.2">
      <c r="F799" s="5"/>
      <c r="H799" s="115"/>
    </row>
    <row r="800" spans="6:8" s="4" customFormat="1" ht="15" customHeight="1" x14ac:dyDescent="0.2">
      <c r="F800" s="5"/>
      <c r="H800" s="115"/>
    </row>
    <row r="801" spans="6:8" s="4" customFormat="1" ht="15" customHeight="1" x14ac:dyDescent="0.2">
      <c r="F801" s="5"/>
      <c r="H801" s="115"/>
    </row>
    <row r="802" spans="6:8" s="4" customFormat="1" ht="15" customHeight="1" x14ac:dyDescent="0.2">
      <c r="F802" s="5"/>
      <c r="H802" s="115"/>
    </row>
    <row r="803" spans="6:8" s="4" customFormat="1" ht="15" customHeight="1" x14ac:dyDescent="0.2">
      <c r="F803" s="5"/>
      <c r="H803" s="115"/>
    </row>
    <row r="804" spans="6:8" s="4" customFormat="1" ht="15" customHeight="1" x14ac:dyDescent="0.2">
      <c r="F804" s="5"/>
      <c r="H804" s="115"/>
    </row>
    <row r="805" spans="6:8" s="4" customFormat="1" ht="15" customHeight="1" x14ac:dyDescent="0.2">
      <c r="F805" s="5"/>
      <c r="H805" s="115"/>
    </row>
    <row r="806" spans="6:8" s="4" customFormat="1" ht="15" customHeight="1" x14ac:dyDescent="0.2">
      <c r="F806" s="5"/>
      <c r="H806" s="115"/>
    </row>
    <row r="807" spans="6:8" s="4" customFormat="1" ht="15" customHeight="1" x14ac:dyDescent="0.2">
      <c r="F807" s="5"/>
      <c r="H807" s="115"/>
    </row>
    <row r="808" spans="6:8" s="4" customFormat="1" ht="15" customHeight="1" x14ac:dyDescent="0.2">
      <c r="F808" s="5"/>
      <c r="H808" s="115"/>
    </row>
    <row r="809" spans="6:8" s="4" customFormat="1" ht="15" customHeight="1" x14ac:dyDescent="0.2">
      <c r="F809" s="5"/>
      <c r="H809" s="115"/>
    </row>
    <row r="810" spans="6:8" s="4" customFormat="1" ht="15" customHeight="1" x14ac:dyDescent="0.2">
      <c r="F810" s="5"/>
      <c r="H810" s="115"/>
    </row>
    <row r="811" spans="6:8" s="4" customFormat="1" ht="15" customHeight="1" x14ac:dyDescent="0.2">
      <c r="F811" s="5"/>
      <c r="H811" s="115"/>
    </row>
    <row r="812" spans="6:8" s="4" customFormat="1" ht="15" customHeight="1" x14ac:dyDescent="0.2">
      <c r="F812" s="5"/>
      <c r="H812" s="115"/>
    </row>
    <row r="813" spans="6:8" s="4" customFormat="1" ht="15" customHeight="1" x14ac:dyDescent="0.2">
      <c r="F813" s="5"/>
      <c r="H813" s="115"/>
    </row>
    <row r="814" spans="6:8" s="4" customFormat="1" ht="15" customHeight="1" x14ac:dyDescent="0.2">
      <c r="F814" s="5"/>
      <c r="H814" s="115"/>
    </row>
    <row r="815" spans="6:8" s="4" customFormat="1" ht="15" customHeight="1" x14ac:dyDescent="0.2">
      <c r="F815" s="5"/>
      <c r="H815" s="115"/>
    </row>
    <row r="816" spans="6:8" s="4" customFormat="1" ht="15" customHeight="1" x14ac:dyDescent="0.2">
      <c r="F816" s="5"/>
      <c r="H816" s="115"/>
    </row>
    <row r="817" spans="6:8" s="4" customFormat="1" ht="15" customHeight="1" x14ac:dyDescent="0.2">
      <c r="F817" s="5"/>
      <c r="H817" s="115"/>
    </row>
    <row r="818" spans="6:8" s="4" customFormat="1" ht="15" customHeight="1" x14ac:dyDescent="0.2">
      <c r="F818" s="5"/>
      <c r="H818" s="115"/>
    </row>
    <row r="819" spans="6:8" s="4" customFormat="1" ht="15" customHeight="1" x14ac:dyDescent="0.2">
      <c r="F819" s="5"/>
      <c r="H819" s="115"/>
    </row>
    <row r="820" spans="6:8" s="4" customFormat="1" ht="15" customHeight="1" x14ac:dyDescent="0.2">
      <c r="F820" s="5"/>
      <c r="H820" s="115"/>
    </row>
    <row r="821" spans="6:8" s="4" customFormat="1" ht="15" customHeight="1" x14ac:dyDescent="0.2">
      <c r="F821" s="5"/>
      <c r="H821" s="115"/>
    </row>
    <row r="822" spans="6:8" s="4" customFormat="1" ht="15" customHeight="1" x14ac:dyDescent="0.2">
      <c r="F822" s="5"/>
      <c r="H822" s="115"/>
    </row>
    <row r="823" spans="6:8" s="4" customFormat="1" ht="15" customHeight="1" x14ac:dyDescent="0.2">
      <c r="F823" s="5"/>
      <c r="H823" s="115"/>
    </row>
    <row r="824" spans="6:8" s="4" customFormat="1" ht="15" customHeight="1" x14ac:dyDescent="0.2">
      <c r="F824" s="5"/>
      <c r="H824" s="115"/>
    </row>
    <row r="825" spans="6:8" s="4" customFormat="1" ht="15" customHeight="1" x14ac:dyDescent="0.2">
      <c r="F825" s="5"/>
      <c r="H825" s="115"/>
    </row>
    <row r="826" spans="6:8" s="4" customFormat="1" ht="15" customHeight="1" x14ac:dyDescent="0.2">
      <c r="F826" s="5"/>
      <c r="H826" s="115"/>
    </row>
    <row r="827" spans="6:8" s="4" customFormat="1" ht="15" customHeight="1" x14ac:dyDescent="0.2">
      <c r="F827" s="5"/>
      <c r="H827" s="115"/>
    </row>
    <row r="828" spans="6:8" s="4" customFormat="1" ht="15" customHeight="1" x14ac:dyDescent="0.2">
      <c r="F828" s="5"/>
      <c r="H828" s="115"/>
    </row>
    <row r="829" spans="6:8" s="4" customFormat="1" ht="15" customHeight="1" x14ac:dyDescent="0.2">
      <c r="F829" s="5"/>
      <c r="H829" s="115"/>
    </row>
    <row r="830" spans="6:8" s="4" customFormat="1" ht="15" customHeight="1" x14ac:dyDescent="0.2">
      <c r="F830" s="5"/>
      <c r="H830" s="115"/>
    </row>
    <row r="831" spans="6:8" s="4" customFormat="1" ht="15" customHeight="1" x14ac:dyDescent="0.2">
      <c r="F831" s="5"/>
      <c r="H831" s="115"/>
    </row>
    <row r="832" spans="6:8" s="4" customFormat="1" ht="15" customHeight="1" x14ac:dyDescent="0.2">
      <c r="F832" s="5"/>
      <c r="H832" s="115"/>
    </row>
    <row r="833" spans="6:8" s="4" customFormat="1" ht="15" customHeight="1" x14ac:dyDescent="0.2">
      <c r="F833" s="5"/>
      <c r="H833" s="115"/>
    </row>
    <row r="834" spans="6:8" s="4" customFormat="1" ht="15" customHeight="1" x14ac:dyDescent="0.2">
      <c r="F834" s="5"/>
      <c r="H834" s="115"/>
    </row>
    <row r="835" spans="6:8" s="4" customFormat="1" ht="15" customHeight="1" x14ac:dyDescent="0.2">
      <c r="F835" s="5"/>
      <c r="H835" s="115"/>
    </row>
    <row r="836" spans="6:8" s="4" customFormat="1" ht="15" customHeight="1" x14ac:dyDescent="0.2">
      <c r="F836" s="5"/>
      <c r="H836" s="115"/>
    </row>
    <row r="837" spans="6:8" s="4" customFormat="1" ht="15" customHeight="1" x14ac:dyDescent="0.2">
      <c r="F837" s="5"/>
      <c r="H837" s="115"/>
    </row>
    <row r="838" spans="6:8" s="4" customFormat="1" ht="15" customHeight="1" x14ac:dyDescent="0.2">
      <c r="F838" s="5"/>
      <c r="H838" s="115"/>
    </row>
    <row r="839" spans="6:8" s="4" customFormat="1" ht="15" customHeight="1" x14ac:dyDescent="0.2">
      <c r="F839" s="5"/>
      <c r="H839" s="115"/>
    </row>
    <row r="840" spans="6:8" s="4" customFormat="1" ht="15" customHeight="1" x14ac:dyDescent="0.2">
      <c r="F840" s="5"/>
      <c r="H840" s="115"/>
    </row>
    <row r="841" spans="6:8" s="4" customFormat="1" ht="15" customHeight="1" x14ac:dyDescent="0.2">
      <c r="F841" s="5"/>
      <c r="H841" s="115"/>
    </row>
    <row r="842" spans="6:8" s="4" customFormat="1" ht="15" customHeight="1" x14ac:dyDescent="0.2">
      <c r="F842" s="5"/>
      <c r="H842" s="115"/>
    </row>
    <row r="843" spans="6:8" s="4" customFormat="1" ht="15" customHeight="1" x14ac:dyDescent="0.2">
      <c r="F843" s="5"/>
      <c r="H843" s="115"/>
    </row>
    <row r="844" spans="6:8" s="4" customFormat="1" ht="15" customHeight="1" x14ac:dyDescent="0.2">
      <c r="F844" s="5"/>
      <c r="H844" s="115"/>
    </row>
    <row r="845" spans="6:8" s="4" customFormat="1" ht="15" customHeight="1" x14ac:dyDescent="0.2">
      <c r="F845" s="5"/>
      <c r="H845" s="115"/>
    </row>
    <row r="846" spans="6:8" s="4" customFormat="1" ht="15" customHeight="1" x14ac:dyDescent="0.2">
      <c r="F846" s="5"/>
      <c r="H846" s="115"/>
    </row>
    <row r="847" spans="6:8" s="4" customFormat="1" ht="15" customHeight="1" x14ac:dyDescent="0.2">
      <c r="F847" s="5"/>
      <c r="H847" s="115"/>
    </row>
    <row r="848" spans="6:8" s="4" customFormat="1" ht="15" customHeight="1" x14ac:dyDescent="0.2">
      <c r="F848" s="5"/>
      <c r="H848" s="115"/>
    </row>
    <row r="849" spans="6:8" s="4" customFormat="1" ht="15" customHeight="1" x14ac:dyDescent="0.2">
      <c r="F849" s="5"/>
      <c r="H849" s="115"/>
    </row>
    <row r="850" spans="6:8" s="4" customFormat="1" ht="15" customHeight="1" x14ac:dyDescent="0.2">
      <c r="F850" s="5"/>
      <c r="H850" s="115"/>
    </row>
    <row r="851" spans="6:8" s="4" customFormat="1" ht="15" customHeight="1" x14ac:dyDescent="0.2">
      <c r="F851" s="5"/>
      <c r="H851" s="115"/>
    </row>
    <row r="852" spans="6:8" s="4" customFormat="1" ht="15" customHeight="1" x14ac:dyDescent="0.2">
      <c r="F852" s="5"/>
      <c r="H852" s="115"/>
    </row>
    <row r="853" spans="6:8" s="4" customFormat="1" ht="15" customHeight="1" x14ac:dyDescent="0.2">
      <c r="F853" s="5"/>
      <c r="H853" s="115"/>
    </row>
    <row r="854" spans="6:8" s="4" customFormat="1" ht="15" customHeight="1" x14ac:dyDescent="0.2">
      <c r="F854" s="5"/>
      <c r="H854" s="115"/>
    </row>
    <row r="855" spans="6:8" s="4" customFormat="1" ht="15" customHeight="1" x14ac:dyDescent="0.2">
      <c r="F855" s="5"/>
      <c r="H855" s="115"/>
    </row>
    <row r="856" spans="6:8" s="4" customFormat="1" ht="15" customHeight="1" x14ac:dyDescent="0.2">
      <c r="F856" s="5"/>
      <c r="H856" s="115"/>
    </row>
    <row r="857" spans="6:8" s="4" customFormat="1" ht="15" customHeight="1" x14ac:dyDescent="0.2">
      <c r="F857" s="5"/>
      <c r="H857" s="115"/>
    </row>
    <row r="858" spans="6:8" s="4" customFormat="1" ht="15" customHeight="1" x14ac:dyDescent="0.2">
      <c r="F858" s="5"/>
      <c r="H858" s="115"/>
    </row>
    <row r="859" spans="6:8" s="4" customFormat="1" ht="15" customHeight="1" x14ac:dyDescent="0.2">
      <c r="F859" s="5"/>
      <c r="H859" s="115"/>
    </row>
    <row r="860" spans="6:8" s="4" customFormat="1" ht="15" customHeight="1" x14ac:dyDescent="0.2">
      <c r="F860" s="5"/>
      <c r="H860" s="115"/>
    </row>
    <row r="861" spans="6:8" s="4" customFormat="1" ht="15" customHeight="1" x14ac:dyDescent="0.2">
      <c r="F861" s="5"/>
      <c r="H861" s="115"/>
    </row>
    <row r="862" spans="6:8" s="4" customFormat="1" ht="15" customHeight="1" x14ac:dyDescent="0.2">
      <c r="F862" s="5"/>
      <c r="H862" s="115"/>
    </row>
    <row r="863" spans="6:8" s="4" customFormat="1" ht="15" customHeight="1" x14ac:dyDescent="0.2">
      <c r="F863" s="5"/>
      <c r="H863" s="115"/>
    </row>
    <row r="864" spans="6:8" s="4" customFormat="1" ht="15" customHeight="1" x14ac:dyDescent="0.2">
      <c r="F864" s="5"/>
      <c r="H864" s="115"/>
    </row>
    <row r="865" spans="6:8" s="4" customFormat="1" ht="15" customHeight="1" x14ac:dyDescent="0.2">
      <c r="F865" s="5"/>
      <c r="H865" s="115"/>
    </row>
    <row r="866" spans="6:8" s="4" customFormat="1" ht="15" customHeight="1" x14ac:dyDescent="0.2">
      <c r="F866" s="5"/>
      <c r="H866" s="115"/>
    </row>
    <row r="867" spans="6:8" s="4" customFormat="1" ht="15" customHeight="1" x14ac:dyDescent="0.2">
      <c r="F867" s="5"/>
      <c r="H867" s="115"/>
    </row>
    <row r="868" spans="6:8" s="4" customFormat="1" ht="15" customHeight="1" x14ac:dyDescent="0.2">
      <c r="F868" s="5"/>
      <c r="H868" s="115"/>
    </row>
    <row r="869" spans="6:8" s="4" customFormat="1" ht="15" customHeight="1" x14ac:dyDescent="0.2">
      <c r="F869" s="5"/>
      <c r="H869" s="115"/>
    </row>
    <row r="870" spans="6:8" s="4" customFormat="1" ht="15" customHeight="1" x14ac:dyDescent="0.2">
      <c r="F870" s="5"/>
      <c r="H870" s="115"/>
    </row>
    <row r="871" spans="6:8" s="4" customFormat="1" ht="15" customHeight="1" x14ac:dyDescent="0.2">
      <c r="F871" s="5"/>
      <c r="H871" s="115"/>
    </row>
    <row r="872" spans="6:8" s="4" customFormat="1" ht="15" customHeight="1" x14ac:dyDescent="0.2">
      <c r="F872" s="5"/>
      <c r="H872" s="115"/>
    </row>
    <row r="873" spans="6:8" s="4" customFormat="1" ht="15" customHeight="1" x14ac:dyDescent="0.2">
      <c r="F873" s="5"/>
      <c r="H873" s="115"/>
    </row>
    <row r="874" spans="6:8" s="4" customFormat="1" ht="15" customHeight="1" x14ac:dyDescent="0.2">
      <c r="F874" s="5"/>
      <c r="H874" s="115"/>
    </row>
    <row r="875" spans="6:8" s="4" customFormat="1" ht="15" customHeight="1" x14ac:dyDescent="0.2">
      <c r="F875" s="5"/>
      <c r="H875" s="115"/>
    </row>
    <row r="876" spans="6:8" s="4" customFormat="1" ht="15" customHeight="1" x14ac:dyDescent="0.2">
      <c r="F876" s="5"/>
      <c r="H876" s="115"/>
    </row>
    <row r="877" spans="6:8" s="4" customFormat="1" ht="15" customHeight="1" x14ac:dyDescent="0.2">
      <c r="F877" s="5"/>
      <c r="H877" s="115"/>
    </row>
    <row r="878" spans="6:8" s="4" customFormat="1" ht="15" customHeight="1" x14ac:dyDescent="0.2">
      <c r="F878" s="5"/>
      <c r="H878" s="115"/>
    </row>
    <row r="879" spans="6:8" s="4" customFormat="1" ht="15" customHeight="1" x14ac:dyDescent="0.2">
      <c r="F879" s="5"/>
      <c r="H879" s="115"/>
    </row>
    <row r="880" spans="6:8" s="4" customFormat="1" ht="15" customHeight="1" x14ac:dyDescent="0.2">
      <c r="F880" s="5"/>
      <c r="H880" s="115"/>
    </row>
    <row r="881" spans="6:8" s="4" customFormat="1" ht="15" customHeight="1" x14ac:dyDescent="0.2">
      <c r="F881" s="5"/>
      <c r="H881" s="115"/>
    </row>
    <row r="882" spans="6:8" s="4" customFormat="1" ht="15" customHeight="1" x14ac:dyDescent="0.2">
      <c r="F882" s="5"/>
      <c r="H882" s="115"/>
    </row>
    <row r="883" spans="6:8" s="4" customFormat="1" ht="15" customHeight="1" x14ac:dyDescent="0.2">
      <c r="F883" s="5"/>
      <c r="H883" s="115"/>
    </row>
    <row r="884" spans="6:8" s="4" customFormat="1" ht="15" customHeight="1" x14ac:dyDescent="0.2">
      <c r="F884" s="5"/>
      <c r="H884" s="115"/>
    </row>
    <row r="885" spans="6:8" s="4" customFormat="1" ht="15" customHeight="1" x14ac:dyDescent="0.2">
      <c r="F885" s="5"/>
      <c r="H885" s="115"/>
    </row>
    <row r="886" spans="6:8" s="4" customFormat="1" ht="15" customHeight="1" x14ac:dyDescent="0.2">
      <c r="F886" s="5"/>
      <c r="H886" s="115"/>
    </row>
    <row r="887" spans="6:8" s="4" customFormat="1" ht="15" customHeight="1" x14ac:dyDescent="0.2">
      <c r="F887" s="5"/>
      <c r="H887" s="115"/>
    </row>
    <row r="888" spans="6:8" s="4" customFormat="1" ht="15" customHeight="1" x14ac:dyDescent="0.2">
      <c r="F888" s="5"/>
      <c r="H888" s="115"/>
    </row>
    <row r="889" spans="6:8" s="4" customFormat="1" ht="15" customHeight="1" x14ac:dyDescent="0.2">
      <c r="F889" s="5"/>
      <c r="H889" s="115"/>
    </row>
    <row r="890" spans="6:8" s="4" customFormat="1" ht="15" customHeight="1" x14ac:dyDescent="0.2">
      <c r="F890" s="5"/>
      <c r="H890" s="115"/>
    </row>
    <row r="891" spans="6:8" s="4" customFormat="1" ht="15" customHeight="1" x14ac:dyDescent="0.2">
      <c r="F891" s="5"/>
      <c r="H891" s="115"/>
    </row>
    <row r="892" spans="6:8" s="4" customFormat="1" ht="15" customHeight="1" x14ac:dyDescent="0.2">
      <c r="F892" s="5"/>
      <c r="H892" s="115"/>
    </row>
    <row r="893" spans="6:8" s="4" customFormat="1" ht="15" customHeight="1" x14ac:dyDescent="0.2">
      <c r="F893" s="5"/>
      <c r="H893" s="115"/>
    </row>
    <row r="894" spans="6:8" s="4" customFormat="1" ht="15" customHeight="1" x14ac:dyDescent="0.2">
      <c r="F894" s="5"/>
      <c r="H894" s="115"/>
    </row>
    <row r="895" spans="6:8" s="4" customFormat="1" ht="15" customHeight="1" x14ac:dyDescent="0.2">
      <c r="F895" s="5"/>
      <c r="H895" s="115"/>
    </row>
    <row r="896" spans="6:8" s="4" customFormat="1" ht="15" customHeight="1" x14ac:dyDescent="0.2">
      <c r="F896" s="5"/>
      <c r="H896" s="115"/>
    </row>
    <row r="897" spans="6:8" s="4" customFormat="1" ht="15" customHeight="1" x14ac:dyDescent="0.2">
      <c r="F897" s="5"/>
      <c r="H897" s="115"/>
    </row>
    <row r="898" spans="6:8" s="4" customFormat="1" ht="15" customHeight="1" x14ac:dyDescent="0.2">
      <c r="F898" s="5"/>
      <c r="H898" s="115"/>
    </row>
    <row r="899" spans="6:8" s="4" customFormat="1" ht="15" customHeight="1" x14ac:dyDescent="0.2">
      <c r="F899" s="5"/>
      <c r="H899" s="115"/>
    </row>
    <row r="900" spans="6:8" s="4" customFormat="1" ht="15" customHeight="1" x14ac:dyDescent="0.2">
      <c r="F900" s="5"/>
      <c r="H900" s="115"/>
    </row>
    <row r="901" spans="6:8" s="4" customFormat="1" ht="15" customHeight="1" x14ac:dyDescent="0.2">
      <c r="F901" s="5"/>
      <c r="H901" s="115"/>
    </row>
    <row r="902" spans="6:8" s="4" customFormat="1" ht="15" customHeight="1" x14ac:dyDescent="0.2">
      <c r="F902" s="5"/>
      <c r="H902" s="115"/>
    </row>
    <row r="903" spans="6:8" s="4" customFormat="1" ht="15" customHeight="1" x14ac:dyDescent="0.2">
      <c r="F903" s="5"/>
      <c r="H903" s="115"/>
    </row>
    <row r="904" spans="6:8" s="4" customFormat="1" ht="15" customHeight="1" x14ac:dyDescent="0.2">
      <c r="F904" s="5"/>
      <c r="H904" s="115"/>
    </row>
    <row r="905" spans="6:8" s="4" customFormat="1" ht="15" customHeight="1" x14ac:dyDescent="0.2">
      <c r="F905" s="5"/>
      <c r="H905" s="115"/>
    </row>
    <row r="906" spans="6:8" s="4" customFormat="1" ht="15" customHeight="1" x14ac:dyDescent="0.2">
      <c r="F906" s="5"/>
      <c r="H906" s="115"/>
    </row>
    <row r="907" spans="6:8" s="4" customFormat="1" ht="15" customHeight="1" x14ac:dyDescent="0.2">
      <c r="F907" s="5"/>
      <c r="H907" s="115"/>
    </row>
    <row r="908" spans="6:8" s="4" customFormat="1" ht="15" customHeight="1" x14ac:dyDescent="0.2">
      <c r="F908" s="5"/>
      <c r="H908" s="115"/>
    </row>
    <row r="909" spans="6:8" s="4" customFormat="1" ht="15" customHeight="1" x14ac:dyDescent="0.2">
      <c r="F909" s="5"/>
      <c r="H909" s="115"/>
    </row>
    <row r="910" spans="6:8" s="4" customFormat="1" ht="15" customHeight="1" x14ac:dyDescent="0.2">
      <c r="F910" s="5"/>
      <c r="H910" s="115"/>
    </row>
    <row r="911" spans="6:8" s="4" customFormat="1" ht="15" customHeight="1" x14ac:dyDescent="0.2">
      <c r="F911" s="5"/>
      <c r="H911" s="115"/>
    </row>
    <row r="912" spans="6:8" s="4" customFormat="1" ht="15" customHeight="1" x14ac:dyDescent="0.2">
      <c r="F912" s="5"/>
      <c r="H912" s="115"/>
    </row>
    <row r="913" spans="1:10" s="4" customFormat="1" ht="15" customHeight="1" x14ac:dyDescent="0.2">
      <c r="F913" s="5"/>
      <c r="H913" s="115"/>
    </row>
    <row r="914" spans="1:10" s="4" customFormat="1" ht="15" customHeight="1" x14ac:dyDescent="0.2">
      <c r="F914" s="5"/>
      <c r="H914" s="115"/>
    </row>
    <row r="915" spans="1:10" s="4" customFormat="1" ht="15" customHeight="1" x14ac:dyDescent="0.2">
      <c r="F915" s="5"/>
      <c r="H915" s="115"/>
    </row>
    <row r="916" spans="1:10" s="4" customFormat="1" ht="15" customHeight="1" x14ac:dyDescent="0.2">
      <c r="F916" s="5"/>
      <c r="H916" s="115"/>
    </row>
    <row r="917" spans="1:10" s="4" customFormat="1" ht="15" customHeight="1" x14ac:dyDescent="0.2">
      <c r="F917" s="5"/>
      <c r="H917" s="115"/>
    </row>
    <row r="918" spans="1:10" s="4" customFormat="1" ht="15" customHeight="1" x14ac:dyDescent="0.2">
      <c r="F918" s="5"/>
      <c r="H918" s="115"/>
    </row>
    <row r="919" spans="1:10" s="4" customFormat="1" ht="15" customHeight="1" x14ac:dyDescent="0.2">
      <c r="F919" s="5"/>
      <c r="H919" s="115"/>
    </row>
    <row r="920" spans="1:10" s="4" customFormat="1" ht="15" customHeight="1" x14ac:dyDescent="0.2">
      <c r="F920" s="5"/>
      <c r="H920" s="115"/>
    </row>
    <row r="921" spans="1:10" s="4" customFormat="1" ht="15" customHeight="1" x14ac:dyDescent="0.2">
      <c r="F921" s="5"/>
      <c r="H921" s="115"/>
    </row>
    <row r="922" spans="1:10" ht="15" customHeight="1" x14ac:dyDescent="0.2">
      <c r="A922" s="4"/>
      <c r="B922" s="4"/>
      <c r="C922" s="4"/>
      <c r="D922" s="4"/>
      <c r="E922" s="4"/>
      <c r="F922" s="5"/>
      <c r="G922" s="4"/>
      <c r="H922" s="115"/>
      <c r="I922" s="4"/>
      <c r="J922" s="4"/>
    </row>
    <row r="923" spans="1:10" ht="15" customHeight="1" x14ac:dyDescent="0.2">
      <c r="A923" s="4"/>
      <c r="B923" s="4"/>
      <c r="C923" s="4"/>
      <c r="D923" s="4"/>
      <c r="E923" s="4"/>
      <c r="F923" s="5"/>
      <c r="G923" s="4"/>
      <c r="H923" s="115"/>
      <c r="I923" s="4"/>
      <c r="J923" s="4"/>
    </row>
    <row r="924" spans="1:10" ht="15" customHeight="1" x14ac:dyDescent="0.2">
      <c r="A924" s="4"/>
      <c r="B924" s="4"/>
      <c r="C924" s="4"/>
      <c r="D924" s="4"/>
      <c r="E924" s="4"/>
      <c r="F924" s="5"/>
      <c r="G924" s="4"/>
      <c r="H924" s="115"/>
      <c r="I924" s="4"/>
      <c r="J924" s="4"/>
    </row>
    <row r="925" spans="1:10" ht="15" customHeight="1" x14ac:dyDescent="0.2">
      <c r="A925" s="4"/>
      <c r="B925" s="4"/>
      <c r="C925" s="4"/>
      <c r="D925" s="4"/>
      <c r="E925" s="4"/>
      <c r="F925" s="5"/>
      <c r="G925" s="4"/>
      <c r="H925" s="115"/>
      <c r="I925" s="4"/>
      <c r="J925" s="4"/>
    </row>
    <row r="926" spans="1:10" ht="15" customHeight="1" x14ac:dyDescent="0.2">
      <c r="A926" s="4"/>
      <c r="B926" s="4"/>
      <c r="C926" s="4"/>
      <c r="D926" s="4"/>
      <c r="E926" s="4"/>
      <c r="F926" s="5"/>
      <c r="G926" s="4"/>
      <c r="H926" s="115"/>
      <c r="I926" s="4"/>
      <c r="J926" s="4"/>
    </row>
    <row r="927" spans="1:10" ht="15" customHeight="1" x14ac:dyDescent="0.2">
      <c r="A927" s="4"/>
      <c r="B927" s="4"/>
      <c r="C927" s="4"/>
      <c r="D927" s="4"/>
      <c r="E927" s="4"/>
      <c r="F927" s="5"/>
      <c r="G927" s="4"/>
      <c r="H927" s="115"/>
      <c r="I927" s="4"/>
      <c r="J927" s="4"/>
    </row>
    <row r="928" spans="1:10" ht="15" customHeight="1" x14ac:dyDescent="0.2">
      <c r="A928" s="4"/>
      <c r="B928" s="4"/>
      <c r="C928" s="4"/>
      <c r="D928" s="4"/>
      <c r="E928" s="4"/>
      <c r="F928" s="5"/>
      <c r="G928" s="4"/>
      <c r="H928" s="115"/>
      <c r="I928" s="4"/>
      <c r="J928" s="4"/>
    </row>
    <row r="929" spans="1:10" ht="15" customHeight="1" x14ac:dyDescent="0.2">
      <c r="A929" s="4"/>
      <c r="B929" s="4"/>
      <c r="C929" s="4"/>
      <c r="D929" s="4"/>
      <c r="E929" s="4"/>
      <c r="F929" s="5"/>
      <c r="G929" s="4"/>
      <c r="H929" s="115"/>
      <c r="I929" s="4"/>
      <c r="J929" s="4"/>
    </row>
    <row r="930" spans="1:10" ht="15" customHeight="1" x14ac:dyDescent="0.2">
      <c r="A930" s="4"/>
      <c r="B930" s="4"/>
      <c r="C930" s="4"/>
      <c r="D930" s="4"/>
      <c r="E930" s="4"/>
      <c r="F930" s="5"/>
      <c r="G930" s="4"/>
      <c r="H930" s="115"/>
      <c r="I930" s="4"/>
      <c r="J930" s="4"/>
    </row>
    <row r="931" spans="1:10" ht="15" customHeight="1" x14ac:dyDescent="0.2">
      <c r="A931" s="4"/>
      <c r="B931" s="4"/>
      <c r="C931" s="4"/>
      <c r="D931" s="4"/>
      <c r="E931" s="4"/>
      <c r="F931" s="5"/>
      <c r="G931" s="4"/>
      <c r="H931" s="115"/>
      <c r="I931" s="4"/>
      <c r="J931" s="4"/>
    </row>
    <row r="932" spans="1:10" ht="15" customHeight="1" x14ac:dyDescent="0.2">
      <c r="A932" s="4"/>
      <c r="B932" s="4"/>
      <c r="C932" s="4"/>
      <c r="D932" s="4"/>
      <c r="E932" s="4"/>
      <c r="F932" s="5"/>
      <c r="G932" s="4"/>
      <c r="H932" s="115"/>
      <c r="I932" s="4"/>
      <c r="J932" s="4"/>
    </row>
    <row r="933" spans="1:10" ht="15" customHeight="1" x14ac:dyDescent="0.2">
      <c r="A933" s="4"/>
      <c r="B933" s="4"/>
      <c r="C933" s="4"/>
      <c r="D933" s="4"/>
      <c r="E933" s="4"/>
      <c r="F933" s="5"/>
      <c r="G933" s="4"/>
      <c r="H933" s="115"/>
      <c r="I933" s="4"/>
      <c r="J933" s="4"/>
    </row>
    <row r="934" spans="1:10" ht="15" customHeight="1" x14ac:dyDescent="0.2">
      <c r="A934" s="4"/>
      <c r="B934" s="4"/>
      <c r="C934" s="4"/>
      <c r="D934" s="4"/>
      <c r="E934" s="4"/>
      <c r="F934" s="5"/>
      <c r="G934" s="4"/>
      <c r="H934" s="115"/>
      <c r="I934" s="4"/>
      <c r="J934" s="4"/>
    </row>
    <row r="935" spans="1:10" ht="15" customHeight="1" x14ac:dyDescent="0.2">
      <c r="A935" s="4"/>
      <c r="B935" s="4"/>
      <c r="C935" s="4"/>
      <c r="D935" s="4"/>
      <c r="E935" s="4"/>
      <c r="F935" s="5"/>
      <c r="G935" s="4"/>
      <c r="H935" s="115"/>
      <c r="I935" s="4"/>
      <c r="J935" s="4"/>
    </row>
    <row r="936" spans="1:10" ht="15" customHeight="1" x14ac:dyDescent="0.2">
      <c r="A936" s="4"/>
      <c r="B936" s="4"/>
      <c r="C936" s="4"/>
      <c r="D936" s="4"/>
      <c r="E936" s="4"/>
      <c r="F936" s="5"/>
      <c r="G936" s="4"/>
      <c r="H936" s="115"/>
      <c r="I936" s="4"/>
      <c r="J936" s="4"/>
    </row>
    <row r="937" spans="1:10" ht="15" customHeight="1" x14ac:dyDescent="0.2">
      <c r="A937" s="4"/>
      <c r="B937" s="4"/>
      <c r="C937" s="4"/>
      <c r="D937" s="4"/>
      <c r="E937" s="4"/>
      <c r="F937" s="5"/>
      <c r="G937" s="4"/>
      <c r="H937" s="115"/>
      <c r="I937" s="4"/>
      <c r="J937" s="4"/>
    </row>
    <row r="938" spans="1:10" ht="15" customHeight="1" x14ac:dyDescent="0.2">
      <c r="A938" s="4"/>
      <c r="B938" s="4"/>
      <c r="C938" s="4"/>
      <c r="D938" s="4"/>
      <c r="E938" s="4"/>
      <c r="F938" s="5"/>
      <c r="G938" s="4"/>
      <c r="H938" s="115"/>
      <c r="I938" s="4"/>
      <c r="J938" s="4"/>
    </row>
    <row r="939" spans="1:10" ht="15" customHeight="1" x14ac:dyDescent="0.2">
      <c r="A939" s="4"/>
      <c r="B939" s="4"/>
      <c r="C939" s="4"/>
      <c r="D939" s="4"/>
      <c r="E939" s="4"/>
      <c r="F939" s="5"/>
      <c r="G939" s="4"/>
      <c r="H939" s="115"/>
      <c r="I939" s="4"/>
      <c r="J939" s="4"/>
    </row>
    <row r="940" spans="1:10" ht="15" customHeight="1" x14ac:dyDescent="0.2">
      <c r="A940" s="4"/>
      <c r="B940" s="4"/>
      <c r="C940" s="4"/>
      <c r="D940" s="4"/>
      <c r="E940" s="4"/>
      <c r="F940" s="5"/>
      <c r="G940" s="4"/>
      <c r="H940" s="115"/>
      <c r="I940" s="4"/>
      <c r="J940" s="4"/>
    </row>
    <row r="941" spans="1:10" ht="15" customHeight="1" x14ac:dyDescent="0.2">
      <c r="A941" s="4"/>
      <c r="B941" s="4"/>
      <c r="C941" s="4"/>
      <c r="D941" s="4"/>
      <c r="E941" s="4"/>
      <c r="F941" s="5"/>
      <c r="G941" s="4"/>
      <c r="H941" s="115"/>
      <c r="I941" s="4"/>
      <c r="J941" s="4"/>
    </row>
    <row r="942" spans="1:10" ht="15" customHeight="1" x14ac:dyDescent="0.2">
      <c r="A942" s="4"/>
      <c r="B942" s="4"/>
      <c r="C942" s="4"/>
      <c r="D942" s="4"/>
      <c r="E942" s="4"/>
      <c r="F942" s="5"/>
      <c r="G942" s="4"/>
      <c r="H942" s="115"/>
      <c r="I942" s="4"/>
      <c r="J942" s="4"/>
    </row>
    <row r="943" spans="1:10" ht="15" customHeight="1" x14ac:dyDescent="0.2">
      <c r="A943" s="4"/>
      <c r="B943" s="4"/>
      <c r="C943" s="4"/>
      <c r="D943" s="4"/>
      <c r="E943" s="4"/>
      <c r="F943" s="5"/>
      <c r="G943" s="4"/>
      <c r="H943" s="115"/>
      <c r="I943" s="4"/>
      <c r="J943" s="4"/>
    </row>
    <row r="944" spans="1:10" ht="15" customHeight="1" x14ac:dyDescent="0.2">
      <c r="A944" s="4"/>
      <c r="B944" s="4"/>
      <c r="C944" s="4"/>
      <c r="D944" s="4"/>
      <c r="E944" s="4"/>
      <c r="F944" s="5"/>
      <c r="G944" s="4"/>
      <c r="H944" s="115"/>
      <c r="I944" s="4"/>
      <c r="J944" s="4"/>
    </row>
    <row r="945" spans="1:10" ht="15" customHeight="1" x14ac:dyDescent="0.2">
      <c r="A945" s="4"/>
      <c r="B945" s="4"/>
      <c r="C945" s="4"/>
      <c r="D945" s="4"/>
      <c r="E945" s="4"/>
      <c r="F945" s="5"/>
      <c r="G945" s="4"/>
      <c r="H945" s="115"/>
      <c r="I945" s="4"/>
      <c r="J945" s="4"/>
    </row>
    <row r="946" spans="1:10" ht="15" customHeight="1" x14ac:dyDescent="0.2">
      <c r="A946" s="4"/>
      <c r="B946" s="4"/>
      <c r="C946" s="4"/>
      <c r="D946" s="4"/>
      <c r="E946" s="4"/>
      <c r="F946" s="5"/>
      <c r="G946" s="4"/>
      <c r="H946" s="115"/>
      <c r="I946" s="4"/>
      <c r="J946" s="4"/>
    </row>
    <row r="947" spans="1:10" ht="15" customHeight="1" x14ac:dyDescent="0.2">
      <c r="A947" s="4"/>
      <c r="B947" s="4"/>
      <c r="C947" s="4"/>
      <c r="D947" s="4"/>
      <c r="E947" s="4"/>
      <c r="F947" s="5"/>
      <c r="G947" s="4"/>
      <c r="H947" s="115"/>
      <c r="I947" s="4"/>
      <c r="J947" s="4"/>
    </row>
    <row r="948" spans="1:10" ht="15" customHeight="1" x14ac:dyDescent="0.2">
      <c r="A948" s="4"/>
      <c r="B948" s="4"/>
      <c r="C948" s="4"/>
      <c r="D948" s="4"/>
      <c r="E948" s="4"/>
      <c r="F948" s="5"/>
      <c r="G948" s="4"/>
      <c r="H948" s="115"/>
      <c r="I948" s="4"/>
      <c r="J948" s="4"/>
    </row>
    <row r="949" spans="1:10" ht="15" customHeight="1" x14ac:dyDescent="0.2">
      <c r="A949" s="4"/>
      <c r="B949" s="4"/>
      <c r="C949" s="4"/>
      <c r="D949" s="4"/>
      <c r="E949" s="4"/>
      <c r="F949" s="5"/>
      <c r="G949" s="4"/>
      <c r="H949" s="115"/>
      <c r="I949" s="4"/>
      <c r="J949" s="4"/>
    </row>
    <row r="950" spans="1:10" ht="15" customHeight="1" x14ac:dyDescent="0.2">
      <c r="A950" s="4"/>
      <c r="B950" s="4"/>
      <c r="C950" s="4"/>
      <c r="D950" s="4"/>
      <c r="E950" s="4"/>
      <c r="F950" s="5"/>
      <c r="G950" s="4"/>
      <c r="H950" s="115"/>
      <c r="I950" s="4"/>
      <c r="J950" s="4"/>
    </row>
    <row r="951" spans="1:10" ht="15" customHeight="1" x14ac:dyDescent="0.2">
      <c r="A951" s="4"/>
      <c r="B951" s="4"/>
      <c r="C951" s="4"/>
      <c r="D951" s="4"/>
      <c r="E951" s="4"/>
      <c r="F951" s="5"/>
      <c r="G951" s="4"/>
      <c r="H951" s="115"/>
      <c r="I951" s="4"/>
      <c r="J951" s="4"/>
    </row>
    <row r="952" spans="1:10" ht="15" customHeight="1" x14ac:dyDescent="0.2">
      <c r="A952" s="4"/>
      <c r="B952" s="4"/>
      <c r="C952" s="4"/>
      <c r="D952" s="4"/>
      <c r="E952" s="4"/>
      <c r="F952" s="5"/>
      <c r="G952" s="4"/>
      <c r="H952" s="115"/>
      <c r="I952" s="4"/>
      <c r="J952" s="4"/>
    </row>
    <row r="953" spans="1:10" ht="15" customHeight="1" x14ac:dyDescent="0.2">
      <c r="A953" s="4"/>
      <c r="B953" s="4"/>
      <c r="C953" s="4"/>
      <c r="D953" s="4"/>
      <c r="E953" s="4"/>
      <c r="F953" s="5"/>
      <c r="G953" s="4"/>
      <c r="H953" s="115"/>
      <c r="I953" s="4"/>
      <c r="J953" s="4"/>
    </row>
    <row r="954" spans="1:10" ht="15" customHeight="1" x14ac:dyDescent="0.2">
      <c r="A954" s="4"/>
      <c r="B954" s="4"/>
      <c r="C954" s="4"/>
      <c r="D954" s="4"/>
      <c r="E954" s="4"/>
      <c r="F954" s="5"/>
      <c r="G954" s="4"/>
      <c r="H954" s="115"/>
      <c r="I954" s="4"/>
      <c r="J954" s="4"/>
    </row>
    <row r="955" spans="1:10" ht="15" customHeight="1" x14ac:dyDescent="0.2">
      <c r="A955" s="4"/>
      <c r="B955" s="4"/>
      <c r="C955" s="4"/>
      <c r="D955" s="4"/>
      <c r="E955" s="4"/>
      <c r="F955" s="5"/>
      <c r="G955" s="4"/>
      <c r="H955" s="115"/>
      <c r="I955" s="4"/>
      <c r="J955" s="4"/>
    </row>
  </sheetData>
  <sheetProtection algorithmName="SHA-512" hashValue="JMFvkU2Zz0wLIKCEhRE9G1ydij5F3jG06ZIhhBEB56yXIAhBWMSsvt9kyxq+ucbs7kd8tEsvT+C8N2y6GneSvQ==" saltValue="I3N16sDCGfhGLat4P0XKBw==" spinCount="100000" sheet="1" formatCells="0" formatColumns="0" formatRows="0" sort="0" autoFilter="0"/>
  <mergeCells count="184">
    <mergeCell ref="I25:J25"/>
    <mergeCell ref="I21:J21"/>
    <mergeCell ref="I19:J19"/>
    <mergeCell ref="I20:J20"/>
    <mergeCell ref="I16:J16"/>
    <mergeCell ref="I2:J2"/>
    <mergeCell ref="I3:J3"/>
    <mergeCell ref="I4:J4"/>
    <mergeCell ref="A10:J10"/>
    <mergeCell ref="I12:J12"/>
    <mergeCell ref="A6:D8"/>
    <mergeCell ref="F7:G7"/>
    <mergeCell ref="F8:G8"/>
    <mergeCell ref="I36:J36"/>
    <mergeCell ref="I37:J37"/>
    <mergeCell ref="I38:J38"/>
    <mergeCell ref="I39:J39"/>
    <mergeCell ref="I34:J34"/>
    <mergeCell ref="I35:J35"/>
    <mergeCell ref="I26:J26"/>
    <mergeCell ref="I27:J27"/>
    <mergeCell ref="I30:J30"/>
    <mergeCell ref="I31:J31"/>
    <mergeCell ref="I32:J32"/>
    <mergeCell ref="I33:J33"/>
    <mergeCell ref="I49:J49"/>
    <mergeCell ref="I50:J50"/>
    <mergeCell ref="I51:J51"/>
    <mergeCell ref="I54:J54"/>
    <mergeCell ref="I55:J55"/>
    <mergeCell ref="I56:J56"/>
    <mergeCell ref="I40:J40"/>
    <mergeCell ref="I41:J41"/>
    <mergeCell ref="I42:J42"/>
    <mergeCell ref="I43:J43"/>
    <mergeCell ref="I44:J44"/>
    <mergeCell ref="I45:J45"/>
    <mergeCell ref="I63:J63"/>
    <mergeCell ref="I64:J64"/>
    <mergeCell ref="I65:J65"/>
    <mergeCell ref="I66:J66"/>
    <mergeCell ref="I67:J67"/>
    <mergeCell ref="I68:J68"/>
    <mergeCell ref="I57:J57"/>
    <mergeCell ref="I58:J58"/>
    <mergeCell ref="I59:J59"/>
    <mergeCell ref="I60:J60"/>
    <mergeCell ref="I61:J61"/>
    <mergeCell ref="I62:J62"/>
    <mergeCell ref="I74:J74"/>
    <mergeCell ref="I75:J75"/>
    <mergeCell ref="I76:J76"/>
    <mergeCell ref="I77:J77"/>
    <mergeCell ref="I78:J78"/>
    <mergeCell ref="I79:J79"/>
    <mergeCell ref="I69:J69"/>
    <mergeCell ref="I70:J70"/>
    <mergeCell ref="I71:J71"/>
    <mergeCell ref="I72:J72"/>
    <mergeCell ref="I73:J73"/>
    <mergeCell ref="I86:J86"/>
    <mergeCell ref="I87:J87"/>
    <mergeCell ref="I88:J88"/>
    <mergeCell ref="I89:J89"/>
    <mergeCell ref="I90:J90"/>
    <mergeCell ref="I91:J91"/>
    <mergeCell ref="I80:J80"/>
    <mergeCell ref="I81:J81"/>
    <mergeCell ref="I82:J82"/>
    <mergeCell ref="I83:J83"/>
    <mergeCell ref="I84:J84"/>
    <mergeCell ref="I85:J85"/>
    <mergeCell ref="I103:J103"/>
    <mergeCell ref="I104:J104"/>
    <mergeCell ref="I105:J105"/>
    <mergeCell ref="I106:J106"/>
    <mergeCell ref="I107:J107"/>
    <mergeCell ref="I108:J108"/>
    <mergeCell ref="I92:J92"/>
    <mergeCell ref="I96:J96"/>
    <mergeCell ref="I97:J97"/>
    <mergeCell ref="I98:J98"/>
    <mergeCell ref="I101:J101"/>
    <mergeCell ref="I102:J102"/>
    <mergeCell ref="I113:J113"/>
    <mergeCell ref="I114:J114"/>
    <mergeCell ref="I115:J115"/>
    <mergeCell ref="I116:J116"/>
    <mergeCell ref="I117:J117"/>
    <mergeCell ref="I118:J118"/>
    <mergeCell ref="I109:J109"/>
    <mergeCell ref="I110:J110"/>
    <mergeCell ref="I111:J111"/>
    <mergeCell ref="I112:J112"/>
    <mergeCell ref="I128:J128"/>
    <mergeCell ref="I129:J129"/>
    <mergeCell ref="I132:J132"/>
    <mergeCell ref="I133:J133"/>
    <mergeCell ref="I134:J134"/>
    <mergeCell ref="I135:J135"/>
    <mergeCell ref="I119:J119"/>
    <mergeCell ref="I120:J120"/>
    <mergeCell ref="I121:J121"/>
    <mergeCell ref="I122:J122"/>
    <mergeCell ref="I123:J123"/>
    <mergeCell ref="I127:J127"/>
    <mergeCell ref="I142:J142"/>
    <mergeCell ref="I143:J143"/>
    <mergeCell ref="I144:J144"/>
    <mergeCell ref="I145:J145"/>
    <mergeCell ref="I146:J146"/>
    <mergeCell ref="I147:J147"/>
    <mergeCell ref="I136:J136"/>
    <mergeCell ref="I137:J137"/>
    <mergeCell ref="I138:J138"/>
    <mergeCell ref="I139:J139"/>
    <mergeCell ref="I141:J141"/>
    <mergeCell ref="I140:J140"/>
    <mergeCell ref="I154:J154"/>
    <mergeCell ref="I158:J158"/>
    <mergeCell ref="I159:J159"/>
    <mergeCell ref="I160:J160"/>
    <mergeCell ref="I163:J163"/>
    <mergeCell ref="I164:J164"/>
    <mergeCell ref="I148:J148"/>
    <mergeCell ref="I149:J149"/>
    <mergeCell ref="I150:J150"/>
    <mergeCell ref="I151:J151"/>
    <mergeCell ref="I152:J152"/>
    <mergeCell ref="I153:J153"/>
    <mergeCell ref="I171:J171"/>
    <mergeCell ref="I172:J172"/>
    <mergeCell ref="I173:J173"/>
    <mergeCell ref="I174:J174"/>
    <mergeCell ref="I177:J177"/>
    <mergeCell ref="I178:J178"/>
    <mergeCell ref="I165:J165"/>
    <mergeCell ref="I166:J166"/>
    <mergeCell ref="I167:J167"/>
    <mergeCell ref="I168:J168"/>
    <mergeCell ref="I169:J169"/>
    <mergeCell ref="I170:J170"/>
    <mergeCell ref="I179:J179"/>
    <mergeCell ref="I184:J184"/>
    <mergeCell ref="I185:J185"/>
    <mergeCell ref="I186:J186"/>
    <mergeCell ref="I187:J187"/>
    <mergeCell ref="I188:J188"/>
    <mergeCell ref="C244:D244"/>
    <mergeCell ref="C245:D245"/>
    <mergeCell ref="C246:D246"/>
    <mergeCell ref="I206:J206"/>
    <mergeCell ref="I200:J200"/>
    <mergeCell ref="I201:J201"/>
    <mergeCell ref="I202:J202"/>
    <mergeCell ref="I203:J203"/>
    <mergeCell ref="I204:J204"/>
    <mergeCell ref="I205:J205"/>
    <mergeCell ref="I180:J180"/>
    <mergeCell ref="I181:J181"/>
    <mergeCell ref="I182:J182"/>
    <mergeCell ref="I183:J183"/>
    <mergeCell ref="I192:J192"/>
    <mergeCell ref="I193:J193"/>
    <mergeCell ref="I194:J194"/>
    <mergeCell ref="I195:J195"/>
    <mergeCell ref="C256:D256"/>
    <mergeCell ref="I196:J196"/>
    <mergeCell ref="A253:B253"/>
    <mergeCell ref="C253:E253"/>
    <mergeCell ref="C254:E254"/>
    <mergeCell ref="C255:E255"/>
    <mergeCell ref="I189:J189"/>
    <mergeCell ref="I190:J190"/>
    <mergeCell ref="I191:J191"/>
    <mergeCell ref="A219:B219"/>
    <mergeCell ref="A235:B235"/>
    <mergeCell ref="C252:E252"/>
    <mergeCell ref="C247:D247"/>
    <mergeCell ref="C248:D248"/>
    <mergeCell ref="C249:D249"/>
    <mergeCell ref="I197:J197"/>
    <mergeCell ref="I198:J198"/>
    <mergeCell ref="I199:J199"/>
  </mergeCells>
  <phoneticPr fontId="2" type="noConversion"/>
  <dataValidations count="14">
    <dataValidation type="list" allowBlank="1" showInputMessage="1" showErrorMessage="1" sqref="C177:C206" xr:uid="{365154D5-75D7-4FEA-B93F-EC6D785F70D6}">
      <formula1>$F$264:$F$274</formula1>
    </dataValidation>
    <dataValidation type="list" allowBlank="1" showInputMessage="1" showErrorMessage="1" sqref="C255:E255" xr:uid="{B8B7DF57-BBAC-4F93-99BC-E1AA9A5B60AC}">
      <formula1>$B$283:$B$297</formula1>
    </dataValidation>
    <dataValidation type="list" allowBlank="1" showInputMessage="1" showErrorMessage="1" sqref="C252:E252" xr:uid="{B7E2115D-B243-4765-B791-547543B41C54}">
      <formula1>$B$258:$B$261</formula1>
    </dataValidation>
    <dataValidation type="list" allowBlank="1" showInputMessage="1" showErrorMessage="1" sqref="D231" xr:uid="{4F2F9F45-F36A-4592-9BB1-5842E6305E29}">
      <formula1>$K$259:$K$262</formula1>
    </dataValidation>
    <dataValidation type="list" allowBlank="1" showInputMessage="1" showErrorMessage="1" sqref="D226" xr:uid="{A771E537-DA2E-4775-A52B-F3BFFD65443A}">
      <formula1>$J$259:$J$262</formula1>
    </dataValidation>
    <dataValidation type="list" allowBlank="1" showInputMessage="1" showErrorMessage="1" sqref="D225" xr:uid="{932176F8-2EAB-4412-BB72-7D4197314ACD}">
      <formula1>$I$259:$I$262</formula1>
    </dataValidation>
    <dataValidation type="list" allowBlank="1" showInputMessage="1" showErrorMessage="1" sqref="D224" xr:uid="{8CDEE3AA-CA23-476C-8908-7C1166CAC150}">
      <formula1>$H$259:$H$262</formula1>
    </dataValidation>
    <dataValidation type="list" allowBlank="1" showInputMessage="1" showErrorMessage="1" sqref="D223" xr:uid="{273C2554-27D7-41F7-89FC-8645A6618FC5}">
      <formula1>$G$259:$G$262</formula1>
    </dataValidation>
    <dataValidation type="list" allowBlank="1" showInputMessage="1" showErrorMessage="1" sqref="D222" xr:uid="{DFBBFBD4-63E0-47B0-993A-1A3FE60AE6C8}">
      <formula1>$F$259:$F$262</formula1>
    </dataValidation>
    <dataValidation type="list" allowBlank="1" showInputMessage="1" showErrorMessage="1" sqref="D221" xr:uid="{A9469E8E-44D1-45BD-A355-B7B68F19AF3D}">
      <formula1>$E$259:$E$262</formula1>
    </dataValidation>
    <dataValidation type="list" allowBlank="1" showInputMessage="1" showErrorMessage="1" sqref="C253:E253" xr:uid="{F9E5CE07-A89A-47EA-B529-7F8836F2CC96}">
      <formula1>$B$263:$B$269</formula1>
    </dataValidation>
    <dataValidation type="list" allowBlank="1" showInputMessage="1" showErrorMessage="1" sqref="C237" xr:uid="{09AFB1D5-18D0-49A4-9C74-3B89D9CB87BB}">
      <formula1>$D$310:$D$312</formula1>
    </dataValidation>
    <dataValidation type="list" allowBlank="1" showInputMessage="1" showErrorMessage="1" sqref="C238:C239 C245:D248" xr:uid="{46D80442-C706-4D6E-A7C6-FE54F4586DB1}">
      <formula1>$D$313:$D$315</formula1>
    </dataValidation>
    <dataValidation type="list" allowBlank="1" showInputMessage="1" showErrorMessage="1" sqref="J6" xr:uid="{4E4B4AB1-E15E-4AEC-A4EF-43594813911E}">
      <formula1>$B$312:$B$315</formula1>
    </dataValidation>
  </dataValidations>
  <pageMargins left="0.7" right="0.7" top="0.78740157499999996" bottom="0.78740157499999996" header="0.3" footer="0.3"/>
  <pageSetup paperSize="9" scale="33" orientation="portrait" r:id="rId1"/>
  <colBreaks count="1" manualBreakCount="1">
    <brk id="10" max="1048575" man="1"/>
  </colBreaks>
  <customProperties>
    <customPr name="_pios_id" r:id="rId2"/>
    <customPr name="EpmWorksheetKeyString_GUID" r:id="rId3"/>
  </customProperties>
  <ignoredErrors>
    <ignoredError sqref="E221:E226" unlockedFormula="1"/>
    <ignoredError sqref="D238:D239 I229" evalError="1"/>
    <ignoredError sqref="A168:A174 A86:A92 A115:A123 A40:A45" twoDigitTextYear="1"/>
  </ignoredErrors>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C929-3AF0-42E5-8F3D-D4FCAE0A12DA}">
  <sheetPr>
    <tabColor rgb="FFFFFF99"/>
    <pageSetUpPr fitToPage="1"/>
  </sheetPr>
  <dimension ref="A1:JG912"/>
  <sheetViews>
    <sheetView zoomScaleNormal="100" zoomScaleSheetLayoutView="70" workbookViewId="0">
      <selection activeCell="B2" sqref="B2"/>
    </sheetView>
  </sheetViews>
  <sheetFormatPr baseColWidth="10" defaultColWidth="11.42578125" defaultRowHeight="11.25" outlineLevelRow="1" x14ac:dyDescent="0.2"/>
  <cols>
    <col min="1" max="1" width="16.5703125" style="13" customWidth="1"/>
    <col min="2" max="2" width="56.42578125" style="13" bestFit="1" customWidth="1"/>
    <col min="3" max="3" width="13.42578125" style="13" customWidth="1"/>
    <col min="4" max="4" width="25.42578125" style="13" bestFit="1" customWidth="1"/>
    <col min="5" max="5" width="27.42578125" style="13" customWidth="1"/>
    <col min="6" max="6" width="18.42578125" style="89" customWidth="1"/>
    <col min="7" max="7" width="14.140625" style="13" customWidth="1"/>
    <col min="8" max="8" width="14.5703125" style="348" customWidth="1"/>
    <col min="9" max="9" width="52.5703125" style="13" bestFit="1" customWidth="1"/>
    <col min="10" max="10" width="37" style="13" customWidth="1"/>
    <col min="11" max="263" width="11.42578125" style="4"/>
    <col min="264" max="16384" width="11.42578125" style="13"/>
  </cols>
  <sheetData>
    <row r="1" spans="1:12" s="4" customFormat="1" ht="13.35" customHeight="1" x14ac:dyDescent="0.2">
      <c r="F1" s="5"/>
      <c r="G1" s="382"/>
      <c r="H1" s="241"/>
      <c r="I1" s="382"/>
    </row>
    <row r="2" spans="1:12" s="4" customFormat="1" ht="13.35" customHeight="1" x14ac:dyDescent="0.2">
      <c r="A2" s="7" t="s">
        <v>528</v>
      </c>
      <c r="B2" s="8"/>
      <c r="F2" s="5"/>
      <c r="G2" s="382"/>
      <c r="H2" s="4" t="s">
        <v>12</v>
      </c>
      <c r="K2" s="382"/>
      <c r="L2" s="382"/>
    </row>
    <row r="3" spans="1:12" s="4" customFormat="1" ht="13.35" customHeight="1" x14ac:dyDescent="0.2">
      <c r="B3" s="4" t="s">
        <v>882</v>
      </c>
      <c r="E3" s="411"/>
      <c r="F3" s="5"/>
      <c r="G3" s="382"/>
      <c r="H3" s="4" t="s">
        <v>13</v>
      </c>
      <c r="K3" s="382"/>
      <c r="L3" s="382"/>
    </row>
    <row r="4" spans="1:12" s="4" customFormat="1" ht="13.35" customHeight="1" x14ac:dyDescent="0.2">
      <c r="B4" s="4" t="s">
        <v>1216</v>
      </c>
      <c r="F4" s="5"/>
      <c r="G4" s="382"/>
      <c r="H4" s="7" t="s">
        <v>483</v>
      </c>
      <c r="I4" s="7"/>
      <c r="J4" s="7"/>
      <c r="K4" s="382"/>
      <c r="L4" s="382"/>
    </row>
    <row r="5" spans="1:12" s="4" customFormat="1" ht="15" customHeight="1" x14ac:dyDescent="0.2">
      <c r="F5" s="5"/>
      <c r="G5" s="382"/>
      <c r="H5" s="241"/>
      <c r="K5" s="382"/>
      <c r="L5" s="382"/>
    </row>
    <row r="6" spans="1:12" s="4" customFormat="1" ht="17.100000000000001" customHeight="1" x14ac:dyDescent="0.2">
      <c r="A6" s="688" t="s">
        <v>967</v>
      </c>
      <c r="B6" s="736"/>
      <c r="C6" s="736"/>
      <c r="E6" s="98" t="s">
        <v>1144</v>
      </c>
      <c r="F6" s="382"/>
      <c r="G6" s="382"/>
      <c r="H6" s="136" t="s">
        <v>550</v>
      </c>
      <c r="I6" s="472" t="s">
        <v>485</v>
      </c>
      <c r="K6" s="382"/>
      <c r="L6" s="382"/>
    </row>
    <row r="7" spans="1:12" s="4" customFormat="1" ht="17.100000000000001" customHeight="1" x14ac:dyDescent="0.2">
      <c r="A7" s="737"/>
      <c r="B7" s="635"/>
      <c r="C7" s="635"/>
      <c r="E7" s="636" t="s">
        <v>1145</v>
      </c>
      <c r="F7" s="637"/>
      <c r="G7" s="382"/>
      <c r="H7" s="314" t="s">
        <v>74</v>
      </c>
      <c r="I7" s="8"/>
      <c r="K7" s="382"/>
      <c r="L7" s="382"/>
    </row>
    <row r="8" spans="1:12" s="4" customFormat="1" ht="17.100000000000001" customHeight="1" x14ac:dyDescent="0.2">
      <c r="A8" s="738"/>
      <c r="B8" s="739"/>
      <c r="C8" s="739"/>
      <c r="E8" s="638" t="s">
        <v>1146</v>
      </c>
      <c r="F8" s="637"/>
      <c r="G8" s="382"/>
      <c r="H8" s="314" t="s">
        <v>521</v>
      </c>
      <c r="I8" s="8"/>
      <c r="K8" s="382"/>
      <c r="L8" s="382"/>
    </row>
    <row r="9" spans="1:12" ht="13.35" customHeight="1" x14ac:dyDescent="0.2">
      <c r="A9" s="4"/>
      <c r="B9" s="4"/>
      <c r="C9" s="4"/>
      <c r="D9" s="4"/>
      <c r="E9" s="4"/>
      <c r="F9" s="5"/>
      <c r="G9" s="4"/>
      <c r="H9" s="115"/>
      <c r="I9" s="4"/>
      <c r="J9" s="4"/>
    </row>
    <row r="10" spans="1:12" ht="25.35" customHeight="1" x14ac:dyDescent="0.2">
      <c r="A10" s="630" t="s">
        <v>819</v>
      </c>
      <c r="B10" s="631"/>
      <c r="C10" s="631"/>
      <c r="D10" s="631"/>
      <c r="E10" s="631"/>
      <c r="F10" s="631"/>
      <c r="G10" s="631"/>
      <c r="H10" s="631"/>
      <c r="I10" s="621"/>
      <c r="J10" s="4"/>
    </row>
    <row r="11" spans="1:12" ht="13.35" customHeight="1" x14ac:dyDescent="0.2">
      <c r="A11" s="4"/>
      <c r="B11" s="4"/>
      <c r="C11" s="4"/>
      <c r="D11" s="4"/>
      <c r="E11" s="4"/>
      <c r="F11" s="5"/>
      <c r="G11" s="4"/>
      <c r="H11" s="115"/>
      <c r="I11" s="4"/>
      <c r="J11" s="4"/>
    </row>
    <row r="12" spans="1:12" s="293" customFormat="1" ht="40.5" customHeight="1" x14ac:dyDescent="0.2">
      <c r="A12" s="16" t="s">
        <v>522</v>
      </c>
      <c r="B12" s="16" t="s">
        <v>11</v>
      </c>
      <c r="C12" s="178" t="s">
        <v>517</v>
      </c>
      <c r="D12" s="16" t="s">
        <v>542</v>
      </c>
      <c r="E12" s="16" t="s">
        <v>776</v>
      </c>
      <c r="F12" s="16" t="s">
        <v>813</v>
      </c>
      <c r="G12" s="16" t="s">
        <v>1128</v>
      </c>
      <c r="H12" s="315" t="s">
        <v>814</v>
      </c>
      <c r="I12" s="178" t="s">
        <v>516</v>
      </c>
      <c r="J12" s="4"/>
    </row>
    <row r="13" spans="1:12" s="293" customFormat="1" ht="15" customHeight="1" x14ac:dyDescent="0.2">
      <c r="A13" s="332"/>
      <c r="B13" s="332"/>
      <c r="D13" s="332"/>
      <c r="E13" s="332"/>
      <c r="F13" s="333"/>
      <c r="G13" s="332"/>
      <c r="H13" s="334"/>
      <c r="J13" s="4"/>
    </row>
    <row r="14" spans="1:12" s="341" customFormat="1" ht="15" customHeight="1" x14ac:dyDescent="0.2">
      <c r="A14" s="410" t="s">
        <v>140</v>
      </c>
      <c r="B14" s="410" t="s">
        <v>65</v>
      </c>
      <c r="C14" s="61"/>
      <c r="D14" s="61"/>
      <c r="E14" s="61"/>
      <c r="F14" s="351"/>
      <c r="G14" s="61"/>
      <c r="H14" s="218"/>
      <c r="I14" s="61"/>
      <c r="J14" s="61"/>
    </row>
    <row r="15" spans="1:12" s="341" customFormat="1" ht="15" customHeight="1" x14ac:dyDescent="0.2">
      <c r="A15" s="27" t="s">
        <v>143</v>
      </c>
      <c r="B15" s="41" t="s">
        <v>1080</v>
      </c>
      <c r="C15" s="27" t="s">
        <v>18</v>
      </c>
      <c r="D15" s="212" t="s">
        <v>981</v>
      </c>
      <c r="E15" s="522"/>
      <c r="F15" s="340">
        <v>13.5</v>
      </c>
      <c r="G15" s="340" t="s">
        <v>524</v>
      </c>
      <c r="H15" s="528">
        <f>E15*F15</f>
        <v>0</v>
      </c>
      <c r="I15" s="97"/>
      <c r="J15" s="61"/>
    </row>
    <row r="16" spans="1:12" s="341" customFormat="1" ht="15" customHeight="1" x14ac:dyDescent="0.2">
      <c r="A16" s="27" t="s">
        <v>144</v>
      </c>
      <c r="B16" s="41" t="s">
        <v>1132</v>
      </c>
      <c r="C16" s="27" t="s">
        <v>18</v>
      </c>
      <c r="D16" s="212" t="s">
        <v>981</v>
      </c>
      <c r="E16" s="522"/>
      <c r="F16" s="340">
        <v>7.3</v>
      </c>
      <c r="G16" s="340" t="s">
        <v>524</v>
      </c>
      <c r="H16" s="528">
        <f>E16*F16</f>
        <v>0</v>
      </c>
      <c r="I16" s="97"/>
      <c r="J16" s="61"/>
    </row>
    <row r="17" spans="1:10" s="341" customFormat="1" ht="15" customHeight="1" x14ac:dyDescent="0.2">
      <c r="A17" s="61"/>
      <c r="B17" s="61"/>
      <c r="C17" s="61"/>
      <c r="D17" s="61"/>
      <c r="E17" s="600"/>
      <c r="F17" s="351"/>
      <c r="G17" s="351"/>
      <c r="H17" s="167"/>
      <c r="I17" s="488"/>
      <c r="J17" s="61"/>
    </row>
    <row r="18" spans="1:10" s="341" customFormat="1" ht="15" customHeight="1" x14ac:dyDescent="0.2">
      <c r="A18" s="222" t="s">
        <v>146</v>
      </c>
      <c r="B18" s="222" t="s">
        <v>20</v>
      </c>
      <c r="C18" s="61"/>
      <c r="D18" s="61"/>
      <c r="E18" s="600"/>
      <c r="F18" s="351"/>
      <c r="G18" s="351"/>
      <c r="H18" s="167"/>
      <c r="I18" s="488"/>
      <c r="J18" s="61"/>
    </row>
    <row r="19" spans="1:10" s="341" customFormat="1" ht="15" customHeight="1" x14ac:dyDescent="0.2">
      <c r="A19" s="181" t="s">
        <v>1133</v>
      </c>
      <c r="B19" s="26" t="s">
        <v>1136</v>
      </c>
      <c r="C19" s="27" t="s">
        <v>18</v>
      </c>
      <c r="D19" s="212" t="s">
        <v>974</v>
      </c>
      <c r="E19" s="522"/>
      <c r="F19" s="340">
        <v>1.3</v>
      </c>
      <c r="G19" s="340" t="s">
        <v>524</v>
      </c>
      <c r="H19" s="528">
        <f>F19*E19</f>
        <v>0</v>
      </c>
      <c r="I19" s="97"/>
      <c r="J19" s="61"/>
    </row>
    <row r="20" spans="1:10" s="341" customFormat="1" ht="15" customHeight="1" x14ac:dyDescent="0.2">
      <c r="A20" s="181" t="s">
        <v>1134</v>
      </c>
      <c r="B20" s="26" t="s">
        <v>1150</v>
      </c>
      <c r="C20" s="27" t="s">
        <v>18</v>
      </c>
      <c r="D20" s="212" t="s">
        <v>981</v>
      </c>
      <c r="E20" s="522"/>
      <c r="F20" s="340">
        <v>1.3</v>
      </c>
      <c r="G20" s="340" t="s">
        <v>524</v>
      </c>
      <c r="H20" s="528">
        <f>F20*E20</f>
        <v>0</v>
      </c>
      <c r="I20" s="97"/>
      <c r="J20" s="61"/>
    </row>
    <row r="21" spans="1:10" s="341" customFormat="1" ht="15" customHeight="1" x14ac:dyDescent="0.2">
      <c r="A21" s="181" t="s">
        <v>434</v>
      </c>
      <c r="B21" s="41" t="s">
        <v>1135</v>
      </c>
      <c r="C21" s="27" t="s">
        <v>18</v>
      </c>
      <c r="D21" s="212" t="s">
        <v>974</v>
      </c>
      <c r="E21" s="522"/>
      <c r="F21" s="340">
        <v>1.3</v>
      </c>
      <c r="G21" s="340" t="s">
        <v>524</v>
      </c>
      <c r="H21" s="528">
        <f>F21*E21</f>
        <v>0</v>
      </c>
      <c r="I21" s="97"/>
      <c r="J21" s="61"/>
    </row>
    <row r="22" spans="1:10" s="341" customFormat="1" ht="15" customHeight="1" x14ac:dyDescent="0.2">
      <c r="A22" s="61"/>
      <c r="B22" s="61"/>
      <c r="C22" s="61"/>
      <c r="D22" s="61"/>
      <c r="E22" s="600"/>
      <c r="F22" s="351"/>
      <c r="G22" s="351"/>
      <c r="H22" s="167"/>
      <c r="I22" s="488"/>
      <c r="J22" s="61"/>
    </row>
    <row r="23" spans="1:10" s="341" customFormat="1" ht="15" customHeight="1" x14ac:dyDescent="0.2">
      <c r="A23" s="222" t="s">
        <v>152</v>
      </c>
      <c r="B23" s="222" t="s">
        <v>23</v>
      </c>
      <c r="C23" s="61"/>
      <c r="D23" s="61"/>
      <c r="E23" s="600"/>
      <c r="F23" s="351"/>
      <c r="G23" s="351"/>
      <c r="H23" s="167"/>
      <c r="I23" s="488"/>
      <c r="J23" s="61"/>
    </row>
    <row r="24" spans="1:10" s="341" customFormat="1" ht="15" customHeight="1" x14ac:dyDescent="0.2">
      <c r="A24" s="222" t="s">
        <v>153</v>
      </c>
      <c r="B24" s="222" t="s">
        <v>61</v>
      </c>
      <c r="C24" s="61"/>
      <c r="D24" s="61"/>
      <c r="E24" s="600"/>
      <c r="F24" s="351"/>
      <c r="G24" s="351"/>
      <c r="H24" s="167"/>
      <c r="I24" s="488"/>
      <c r="J24" s="61"/>
    </row>
    <row r="25" spans="1:10" s="341" customFormat="1" ht="15" customHeight="1" x14ac:dyDescent="0.2">
      <c r="A25" s="27" t="s">
        <v>154</v>
      </c>
      <c r="B25" s="212" t="s">
        <v>939</v>
      </c>
      <c r="C25" s="27" t="s">
        <v>25</v>
      </c>
      <c r="D25" s="212" t="s">
        <v>981</v>
      </c>
      <c r="E25" s="522"/>
      <c r="F25" s="296">
        <v>10.5</v>
      </c>
      <c r="G25" s="296">
        <v>21</v>
      </c>
      <c r="H25" s="162">
        <f>E25*F25</f>
        <v>0</v>
      </c>
      <c r="I25" s="97"/>
      <c r="J25" s="61"/>
    </row>
    <row r="26" spans="1:10" s="341" customFormat="1" ht="15" customHeight="1" x14ac:dyDescent="0.2">
      <c r="A26" s="27" t="s">
        <v>155</v>
      </c>
      <c r="B26" s="41" t="s">
        <v>1137</v>
      </c>
      <c r="C26" s="27" t="s">
        <v>25</v>
      </c>
      <c r="D26" s="212" t="s">
        <v>121</v>
      </c>
      <c r="E26" s="522"/>
      <c r="F26" s="296">
        <v>10.5</v>
      </c>
      <c r="G26" s="296" t="s">
        <v>524</v>
      </c>
      <c r="H26" s="162">
        <f>E26*F26</f>
        <v>0</v>
      </c>
      <c r="I26" s="97"/>
      <c r="J26" s="61"/>
    </row>
    <row r="27" spans="1:10" s="341" customFormat="1" ht="15" customHeight="1" x14ac:dyDescent="0.2">
      <c r="A27" s="61"/>
      <c r="B27" s="61"/>
      <c r="C27" s="61"/>
      <c r="D27" s="61"/>
      <c r="E27" s="600"/>
      <c r="F27" s="351"/>
      <c r="G27" s="351"/>
      <c r="H27" s="167"/>
      <c r="I27" s="488"/>
      <c r="J27" s="61"/>
    </row>
    <row r="28" spans="1:10" s="341" customFormat="1" ht="15" customHeight="1" x14ac:dyDescent="0.2">
      <c r="A28" s="222" t="s">
        <v>159</v>
      </c>
      <c r="B28" s="222" t="s">
        <v>60</v>
      </c>
      <c r="C28" s="61"/>
      <c r="D28" s="61"/>
      <c r="E28" s="600"/>
      <c r="F28" s="351"/>
      <c r="G28" s="351"/>
      <c r="H28" s="167"/>
      <c r="I28" s="488"/>
      <c r="J28" s="61"/>
    </row>
    <row r="29" spans="1:10" s="341" customFormat="1" ht="15" customHeight="1" x14ac:dyDescent="0.2">
      <c r="A29" s="27" t="s">
        <v>160</v>
      </c>
      <c r="B29" s="212" t="s">
        <v>1015</v>
      </c>
      <c r="C29" s="27" t="s">
        <v>25</v>
      </c>
      <c r="D29" s="212" t="s">
        <v>121</v>
      </c>
      <c r="E29" s="522"/>
      <c r="F29" s="340">
        <v>10.5</v>
      </c>
      <c r="G29" s="340">
        <v>21</v>
      </c>
      <c r="H29" s="528">
        <f>E29*F29</f>
        <v>0</v>
      </c>
      <c r="I29" s="97"/>
      <c r="J29" s="61"/>
    </row>
    <row r="30" spans="1:10" s="341" customFormat="1" ht="15" customHeight="1" x14ac:dyDescent="0.2">
      <c r="A30" s="27" t="s">
        <v>161</v>
      </c>
      <c r="B30" s="212" t="s">
        <v>1014</v>
      </c>
      <c r="C30" s="27" t="s">
        <v>25</v>
      </c>
      <c r="D30" s="212" t="s">
        <v>981</v>
      </c>
      <c r="E30" s="522"/>
      <c r="F30" s="340">
        <v>5.25</v>
      </c>
      <c r="G30" s="340">
        <v>21</v>
      </c>
      <c r="H30" s="528">
        <f>E30*F30</f>
        <v>0</v>
      </c>
      <c r="I30" s="97"/>
      <c r="J30" s="61"/>
    </row>
    <row r="31" spans="1:10" s="341" customFormat="1" ht="15" customHeight="1" x14ac:dyDescent="0.2">
      <c r="A31" s="27" t="s">
        <v>162</v>
      </c>
      <c r="B31" s="212" t="s">
        <v>1018</v>
      </c>
      <c r="C31" s="27" t="s">
        <v>25</v>
      </c>
      <c r="D31" s="212" t="s">
        <v>121</v>
      </c>
      <c r="E31" s="522"/>
      <c r="F31" s="340">
        <v>10.5</v>
      </c>
      <c r="G31" s="340">
        <v>21</v>
      </c>
      <c r="H31" s="528">
        <f>E31*F31</f>
        <v>0</v>
      </c>
      <c r="I31" s="97"/>
      <c r="J31" s="61"/>
    </row>
    <row r="32" spans="1:10" s="341" customFormat="1" ht="15" customHeight="1" x14ac:dyDescent="0.2">
      <c r="A32" s="27" t="s">
        <v>164</v>
      </c>
      <c r="B32" s="212" t="s">
        <v>551</v>
      </c>
      <c r="C32" s="27" t="s">
        <v>25</v>
      </c>
      <c r="D32" s="212" t="s">
        <v>121</v>
      </c>
      <c r="E32" s="522"/>
      <c r="F32" s="340">
        <v>28</v>
      </c>
      <c r="G32" s="340" t="s">
        <v>524</v>
      </c>
      <c r="H32" s="528">
        <f>E32*F32</f>
        <v>0</v>
      </c>
      <c r="I32" s="97"/>
      <c r="J32" s="61"/>
    </row>
    <row r="33" spans="1:10" s="341" customFormat="1" ht="15" customHeight="1" x14ac:dyDescent="0.2">
      <c r="A33" s="61"/>
      <c r="B33" s="61"/>
      <c r="C33" s="61"/>
      <c r="D33" s="61"/>
      <c r="E33" s="600"/>
      <c r="F33" s="351"/>
      <c r="G33" s="351"/>
      <c r="H33" s="167"/>
      <c r="I33" s="488"/>
      <c r="J33" s="61"/>
    </row>
    <row r="34" spans="1:10" s="341" customFormat="1" ht="15" customHeight="1" x14ac:dyDescent="0.2">
      <c r="A34" s="222" t="s">
        <v>171</v>
      </c>
      <c r="B34" s="222" t="s">
        <v>24</v>
      </c>
      <c r="C34" s="61"/>
      <c r="D34" s="61"/>
      <c r="E34" s="600"/>
      <c r="F34" s="351"/>
      <c r="G34" s="351"/>
      <c r="H34" s="167"/>
      <c r="I34" s="488"/>
      <c r="J34" s="61"/>
    </row>
    <row r="35" spans="1:10" s="341" customFormat="1" ht="15" customHeight="1" x14ac:dyDescent="0.2">
      <c r="A35" s="27" t="s">
        <v>172</v>
      </c>
      <c r="B35" s="41" t="s">
        <v>1113</v>
      </c>
      <c r="C35" s="27" t="s">
        <v>25</v>
      </c>
      <c r="D35" s="212" t="s">
        <v>981</v>
      </c>
      <c r="E35" s="522"/>
      <c r="F35" s="340">
        <v>2</v>
      </c>
      <c r="G35" s="340" t="s">
        <v>524</v>
      </c>
      <c r="H35" s="528">
        <f>E35*F35</f>
        <v>0</v>
      </c>
      <c r="I35" s="97"/>
      <c r="J35" s="61"/>
    </row>
    <row r="36" spans="1:10" s="341" customFormat="1" ht="15" customHeight="1" x14ac:dyDescent="0.2">
      <c r="A36" s="61"/>
      <c r="B36" s="61"/>
      <c r="C36" s="61"/>
      <c r="D36" s="61"/>
      <c r="E36" s="600"/>
      <c r="F36" s="351"/>
      <c r="G36" s="351"/>
      <c r="H36" s="167"/>
      <c r="I36" s="488"/>
      <c r="J36" s="61"/>
    </row>
    <row r="37" spans="1:10" s="341" customFormat="1" ht="15" customHeight="1" x14ac:dyDescent="0.2">
      <c r="A37" s="222" t="s">
        <v>337</v>
      </c>
      <c r="B37" s="222" t="s">
        <v>88</v>
      </c>
      <c r="C37" s="61"/>
      <c r="D37" s="61"/>
      <c r="E37" s="600"/>
      <c r="F37" s="351"/>
      <c r="G37" s="351"/>
      <c r="H37" s="167"/>
      <c r="I37" s="488"/>
      <c r="J37" s="61"/>
    </row>
    <row r="38" spans="1:10" s="341" customFormat="1" ht="15" customHeight="1" x14ac:dyDescent="0.2">
      <c r="A38" s="27" t="s">
        <v>396</v>
      </c>
      <c r="B38" s="41" t="s">
        <v>90</v>
      </c>
      <c r="C38" s="27" t="s">
        <v>31</v>
      </c>
      <c r="D38" s="212" t="s">
        <v>588</v>
      </c>
      <c r="E38" s="522"/>
      <c r="F38" s="530"/>
      <c r="G38" s="340" t="s">
        <v>524</v>
      </c>
      <c r="H38" s="528">
        <f t="shared" ref="H38:H39" si="0">E38*F38</f>
        <v>0</v>
      </c>
      <c r="I38" s="97"/>
      <c r="J38" s="61"/>
    </row>
    <row r="39" spans="1:10" s="341" customFormat="1" ht="15" customHeight="1" x14ac:dyDescent="0.2">
      <c r="A39" s="27" t="s">
        <v>397</v>
      </c>
      <c r="B39" s="41" t="s">
        <v>775</v>
      </c>
      <c r="C39" s="27" t="s">
        <v>31</v>
      </c>
      <c r="D39" s="212" t="s">
        <v>588</v>
      </c>
      <c r="E39" s="522"/>
      <c r="F39" s="530"/>
      <c r="G39" s="340" t="s">
        <v>524</v>
      </c>
      <c r="H39" s="528">
        <f t="shared" si="0"/>
        <v>0</v>
      </c>
      <c r="I39" s="97"/>
      <c r="J39" s="61"/>
    </row>
    <row r="40" spans="1:10" s="341" customFormat="1" ht="15" customHeight="1" x14ac:dyDescent="0.2">
      <c r="A40" s="181" t="s">
        <v>1129</v>
      </c>
      <c r="B40" s="41" t="s">
        <v>1152</v>
      </c>
      <c r="C40" s="27" t="s">
        <v>32</v>
      </c>
      <c r="D40" s="212" t="s">
        <v>588</v>
      </c>
      <c r="E40" s="522"/>
      <c r="F40" s="530"/>
      <c r="G40" s="340" t="s">
        <v>524</v>
      </c>
      <c r="H40" s="528">
        <f t="shared" ref="H40" si="1">E40*F40</f>
        <v>0</v>
      </c>
      <c r="I40" s="97"/>
      <c r="J40" s="61"/>
    </row>
    <row r="41" spans="1:10" s="341" customFormat="1" ht="15" customHeight="1" x14ac:dyDescent="0.2">
      <c r="E41" s="601"/>
      <c r="F41" s="531"/>
      <c r="G41" s="531"/>
      <c r="H41" s="532"/>
      <c r="I41" s="489"/>
      <c r="J41" s="61"/>
    </row>
    <row r="42" spans="1:10" s="341" customFormat="1" ht="15" customHeight="1" x14ac:dyDescent="0.2">
      <c r="A42" s="222" t="s">
        <v>338</v>
      </c>
      <c r="B42" s="222" t="s">
        <v>1138</v>
      </c>
      <c r="C42" s="61"/>
      <c r="D42" s="61"/>
      <c r="E42" s="600"/>
      <c r="F42" s="531"/>
      <c r="G42" s="531"/>
      <c r="H42" s="532"/>
      <c r="I42" s="488"/>
      <c r="J42" s="61"/>
    </row>
    <row r="43" spans="1:10" s="341" customFormat="1" ht="15" customHeight="1" x14ac:dyDescent="0.2">
      <c r="A43" s="27" t="s">
        <v>346</v>
      </c>
      <c r="B43" s="41" t="s">
        <v>774</v>
      </c>
      <c r="C43" s="27" t="s">
        <v>31</v>
      </c>
      <c r="D43" s="212" t="s">
        <v>588</v>
      </c>
      <c r="E43" s="522"/>
      <c r="F43" s="530"/>
      <c r="G43" s="340" t="s">
        <v>524</v>
      </c>
      <c r="H43" s="528">
        <f t="shared" ref="H43:H58" si="2">E43*F43</f>
        <v>0</v>
      </c>
      <c r="I43" s="97"/>
      <c r="J43" s="61"/>
    </row>
    <row r="44" spans="1:10" s="341" customFormat="1" ht="15" customHeight="1" x14ac:dyDescent="0.2">
      <c r="A44" s="27" t="s">
        <v>347</v>
      </c>
      <c r="B44" s="41" t="s">
        <v>773</v>
      </c>
      <c r="C44" s="27" t="s">
        <v>31</v>
      </c>
      <c r="D44" s="212" t="s">
        <v>588</v>
      </c>
      <c r="E44" s="522"/>
      <c r="F44" s="530"/>
      <c r="G44" s="340" t="s">
        <v>524</v>
      </c>
      <c r="H44" s="528">
        <f t="shared" si="2"/>
        <v>0</v>
      </c>
      <c r="I44" s="97"/>
      <c r="J44" s="61"/>
    </row>
    <row r="45" spans="1:10" s="341" customFormat="1" ht="15" customHeight="1" x14ac:dyDescent="0.2">
      <c r="A45" s="27" t="s">
        <v>408</v>
      </c>
      <c r="B45" s="41" t="s">
        <v>771</v>
      </c>
      <c r="C45" s="27" t="s">
        <v>31</v>
      </c>
      <c r="D45" s="212" t="s">
        <v>588</v>
      </c>
      <c r="E45" s="522"/>
      <c r="F45" s="530"/>
      <c r="G45" s="340" t="s">
        <v>524</v>
      </c>
      <c r="H45" s="528">
        <f t="shared" si="2"/>
        <v>0</v>
      </c>
      <c r="I45" s="97"/>
      <c r="J45" s="61"/>
    </row>
    <row r="46" spans="1:10" s="341" customFormat="1" ht="15" customHeight="1" x14ac:dyDescent="0.2">
      <c r="A46" s="27" t="s">
        <v>409</v>
      </c>
      <c r="B46" s="41" t="s">
        <v>769</v>
      </c>
      <c r="C46" s="27" t="s">
        <v>31</v>
      </c>
      <c r="D46" s="212" t="s">
        <v>588</v>
      </c>
      <c r="E46" s="522"/>
      <c r="F46" s="530"/>
      <c r="G46" s="340" t="s">
        <v>524</v>
      </c>
      <c r="H46" s="528">
        <f t="shared" si="2"/>
        <v>0</v>
      </c>
      <c r="I46" s="97"/>
      <c r="J46" s="61"/>
    </row>
    <row r="47" spans="1:10" s="341" customFormat="1" ht="15" customHeight="1" x14ac:dyDescent="0.2">
      <c r="A47" s="27" t="s">
        <v>772</v>
      </c>
      <c r="B47" s="41" t="s">
        <v>890</v>
      </c>
      <c r="C47" s="27" t="s">
        <v>31</v>
      </c>
      <c r="D47" s="212" t="s">
        <v>588</v>
      </c>
      <c r="E47" s="522"/>
      <c r="F47" s="530"/>
      <c r="G47" s="340" t="s">
        <v>524</v>
      </c>
      <c r="H47" s="528">
        <f t="shared" si="2"/>
        <v>0</v>
      </c>
      <c r="I47" s="97"/>
      <c r="J47" s="61"/>
    </row>
    <row r="48" spans="1:10" s="341" customFormat="1" ht="15" customHeight="1" x14ac:dyDescent="0.2">
      <c r="A48" s="27" t="s">
        <v>770</v>
      </c>
      <c r="B48" s="41" t="s">
        <v>767</v>
      </c>
      <c r="C48" s="27" t="s">
        <v>31</v>
      </c>
      <c r="D48" s="212" t="s">
        <v>588</v>
      </c>
      <c r="E48" s="522"/>
      <c r="F48" s="530"/>
      <c r="G48" s="340" t="s">
        <v>524</v>
      </c>
      <c r="H48" s="528">
        <f t="shared" si="2"/>
        <v>0</v>
      </c>
      <c r="I48" s="97"/>
      <c r="J48" s="61"/>
    </row>
    <row r="49" spans="1:10" s="341" customFormat="1" ht="15" customHeight="1" x14ac:dyDescent="0.2">
      <c r="A49" s="27" t="s">
        <v>768</v>
      </c>
      <c r="B49" s="41" t="s">
        <v>765</v>
      </c>
      <c r="C49" s="27" t="s">
        <v>31</v>
      </c>
      <c r="D49" s="212" t="s">
        <v>588</v>
      </c>
      <c r="E49" s="522"/>
      <c r="F49" s="530"/>
      <c r="G49" s="340" t="s">
        <v>524</v>
      </c>
      <c r="H49" s="528">
        <f t="shared" si="2"/>
        <v>0</v>
      </c>
      <c r="I49" s="97"/>
      <c r="J49" s="61"/>
    </row>
    <row r="50" spans="1:10" s="341" customFormat="1" ht="15" customHeight="1" x14ac:dyDescent="0.2">
      <c r="A50" s="27" t="s">
        <v>766</v>
      </c>
      <c r="B50" s="41" t="s">
        <v>891</v>
      </c>
      <c r="C50" s="27" t="s">
        <v>31</v>
      </c>
      <c r="D50" s="212" t="s">
        <v>588</v>
      </c>
      <c r="E50" s="522"/>
      <c r="F50" s="530"/>
      <c r="G50" s="340" t="s">
        <v>524</v>
      </c>
      <c r="H50" s="528">
        <f t="shared" si="2"/>
        <v>0</v>
      </c>
      <c r="I50" s="97"/>
      <c r="J50" s="61"/>
    </row>
    <row r="51" spans="1:10" s="341" customFormat="1" ht="15" customHeight="1" x14ac:dyDescent="0.2">
      <c r="A51" s="27" t="s">
        <v>764</v>
      </c>
      <c r="B51" s="41" t="s">
        <v>892</v>
      </c>
      <c r="C51" s="27" t="s">
        <v>31</v>
      </c>
      <c r="D51" s="212" t="s">
        <v>588</v>
      </c>
      <c r="E51" s="522"/>
      <c r="F51" s="530"/>
      <c r="G51" s="340" t="s">
        <v>524</v>
      </c>
      <c r="H51" s="528">
        <f t="shared" si="2"/>
        <v>0</v>
      </c>
      <c r="I51" s="97"/>
      <c r="J51" s="61"/>
    </row>
    <row r="52" spans="1:10" s="341" customFormat="1" ht="15" customHeight="1" x14ac:dyDescent="0.2">
      <c r="A52" s="27" t="s">
        <v>763</v>
      </c>
      <c r="B52" s="41" t="s">
        <v>893</v>
      </c>
      <c r="C52" s="27" t="s">
        <v>31</v>
      </c>
      <c r="D52" s="212" t="s">
        <v>588</v>
      </c>
      <c r="E52" s="522"/>
      <c r="F52" s="530"/>
      <c r="G52" s="340" t="s">
        <v>524</v>
      </c>
      <c r="H52" s="528">
        <f t="shared" si="2"/>
        <v>0</v>
      </c>
      <c r="I52" s="97"/>
      <c r="J52" s="61"/>
    </row>
    <row r="53" spans="1:10" s="341" customFormat="1" ht="15" customHeight="1" x14ac:dyDescent="0.2">
      <c r="A53" s="27" t="s">
        <v>762</v>
      </c>
      <c r="B53" s="41" t="s">
        <v>894</v>
      </c>
      <c r="C53" s="27" t="s">
        <v>31</v>
      </c>
      <c r="D53" s="212" t="s">
        <v>588</v>
      </c>
      <c r="E53" s="522"/>
      <c r="F53" s="530"/>
      <c r="G53" s="340" t="s">
        <v>524</v>
      </c>
      <c r="H53" s="528">
        <f t="shared" si="2"/>
        <v>0</v>
      </c>
      <c r="I53" s="97"/>
      <c r="J53" s="61"/>
    </row>
    <row r="54" spans="1:10" s="341" customFormat="1" ht="15" customHeight="1" x14ac:dyDescent="0.2">
      <c r="A54" s="27" t="s">
        <v>760</v>
      </c>
      <c r="B54" s="41" t="s">
        <v>761</v>
      </c>
      <c r="C54" s="27" t="s">
        <v>31</v>
      </c>
      <c r="D54" s="212" t="s">
        <v>588</v>
      </c>
      <c r="E54" s="522"/>
      <c r="F54" s="530"/>
      <c r="G54" s="340" t="s">
        <v>524</v>
      </c>
      <c r="H54" s="528">
        <f t="shared" si="2"/>
        <v>0</v>
      </c>
      <c r="I54" s="97"/>
      <c r="J54" s="61"/>
    </row>
    <row r="55" spans="1:10" s="341" customFormat="1" ht="15" customHeight="1" x14ac:dyDescent="0.2">
      <c r="A55" s="27" t="s">
        <v>758</v>
      </c>
      <c r="B55" s="41" t="s">
        <v>759</v>
      </c>
      <c r="C55" s="27" t="s">
        <v>31</v>
      </c>
      <c r="D55" s="212" t="s">
        <v>588</v>
      </c>
      <c r="E55" s="522"/>
      <c r="F55" s="530"/>
      <c r="G55" s="340" t="s">
        <v>524</v>
      </c>
      <c r="H55" s="528">
        <f t="shared" si="2"/>
        <v>0</v>
      </c>
      <c r="I55" s="97"/>
      <c r="J55" s="61"/>
    </row>
    <row r="56" spans="1:10" s="341" customFormat="1" ht="15" customHeight="1" x14ac:dyDescent="0.2">
      <c r="A56" s="27" t="s">
        <v>756</v>
      </c>
      <c r="B56" s="41" t="s">
        <v>895</v>
      </c>
      <c r="C56" s="27" t="s">
        <v>31</v>
      </c>
      <c r="D56" s="212" t="s">
        <v>588</v>
      </c>
      <c r="E56" s="522"/>
      <c r="F56" s="530"/>
      <c r="G56" s="340" t="s">
        <v>524</v>
      </c>
      <c r="H56" s="528">
        <f t="shared" si="2"/>
        <v>0</v>
      </c>
      <c r="I56" s="97"/>
      <c r="J56" s="61"/>
    </row>
    <row r="57" spans="1:10" s="341" customFormat="1" ht="15" customHeight="1" x14ac:dyDescent="0.2">
      <c r="A57" s="27" t="s">
        <v>754</v>
      </c>
      <c r="B57" s="41" t="s">
        <v>757</v>
      </c>
      <c r="C57" s="27" t="s">
        <v>31</v>
      </c>
      <c r="D57" s="212" t="s">
        <v>588</v>
      </c>
      <c r="E57" s="522"/>
      <c r="F57" s="530"/>
      <c r="G57" s="340" t="s">
        <v>524</v>
      </c>
      <c r="H57" s="528">
        <f t="shared" si="2"/>
        <v>0</v>
      </c>
      <c r="I57" s="97"/>
      <c r="J57" s="61"/>
    </row>
    <row r="58" spans="1:10" s="341" customFormat="1" ht="15" customHeight="1" x14ac:dyDescent="0.2">
      <c r="A58" s="27" t="s">
        <v>897</v>
      </c>
      <c r="B58" s="41" t="s">
        <v>755</v>
      </c>
      <c r="C58" s="27" t="s">
        <v>31</v>
      </c>
      <c r="D58" s="212" t="s">
        <v>588</v>
      </c>
      <c r="E58" s="522"/>
      <c r="F58" s="530"/>
      <c r="G58" s="340" t="s">
        <v>524</v>
      </c>
      <c r="H58" s="528">
        <f t="shared" si="2"/>
        <v>0</v>
      </c>
      <c r="I58" s="97"/>
      <c r="J58" s="61"/>
    </row>
    <row r="59" spans="1:10" s="341" customFormat="1" ht="15" customHeight="1" x14ac:dyDescent="0.2">
      <c r="A59" s="27" t="s">
        <v>898</v>
      </c>
      <c r="B59" s="41" t="s">
        <v>896</v>
      </c>
      <c r="C59" s="27" t="s">
        <v>31</v>
      </c>
      <c r="D59" s="212" t="s">
        <v>588</v>
      </c>
      <c r="E59" s="522"/>
      <c r="F59" s="530"/>
      <c r="G59" s="340" t="s">
        <v>524</v>
      </c>
      <c r="H59" s="528">
        <f t="shared" ref="H59:H63" si="3">E59*F59</f>
        <v>0</v>
      </c>
      <c r="I59" s="97"/>
      <c r="J59" s="61"/>
    </row>
    <row r="60" spans="1:10" s="341" customFormat="1" ht="15" customHeight="1" x14ac:dyDescent="0.2">
      <c r="A60" s="181" t="s">
        <v>899</v>
      </c>
      <c r="B60" s="41" t="s">
        <v>1162</v>
      </c>
      <c r="C60" s="27" t="s">
        <v>31</v>
      </c>
      <c r="D60" s="212" t="s">
        <v>588</v>
      </c>
      <c r="E60" s="522"/>
      <c r="F60" s="530"/>
      <c r="G60" s="340" t="s">
        <v>524</v>
      </c>
      <c r="H60" s="528">
        <f t="shared" ref="H60" si="4">E60*F60</f>
        <v>0</v>
      </c>
      <c r="I60" s="97"/>
      <c r="J60" s="61"/>
    </row>
    <row r="61" spans="1:10" s="341" customFormat="1" ht="15" customHeight="1" x14ac:dyDescent="0.2">
      <c r="A61" s="181" t="s">
        <v>1147</v>
      </c>
      <c r="B61" s="41" t="s">
        <v>15</v>
      </c>
      <c r="C61" s="27" t="s">
        <v>25</v>
      </c>
      <c r="D61" s="212" t="s">
        <v>121</v>
      </c>
      <c r="E61" s="522"/>
      <c r="F61" s="340" t="s">
        <v>524</v>
      </c>
      <c r="G61" s="340">
        <v>21</v>
      </c>
      <c r="H61" s="528">
        <f>E61*G61</f>
        <v>0</v>
      </c>
      <c r="I61" s="97"/>
      <c r="J61" s="61"/>
    </row>
    <row r="62" spans="1:10" s="341" customFormat="1" ht="15" customHeight="1" x14ac:dyDescent="0.2">
      <c r="A62" s="181" t="s">
        <v>1148</v>
      </c>
      <c r="B62" s="41" t="s">
        <v>1149</v>
      </c>
      <c r="C62" s="27" t="s">
        <v>25</v>
      </c>
      <c r="D62" s="212" t="s">
        <v>121</v>
      </c>
      <c r="E62" s="522"/>
      <c r="F62" s="340" t="s">
        <v>524</v>
      </c>
      <c r="G62" s="340">
        <v>10</v>
      </c>
      <c r="H62" s="528">
        <f>E62*G62</f>
        <v>0</v>
      </c>
      <c r="I62" s="97"/>
      <c r="J62" s="61"/>
    </row>
    <row r="63" spans="1:10" s="341" customFormat="1" ht="15" customHeight="1" x14ac:dyDescent="0.2">
      <c r="A63" s="181" t="s">
        <v>1159</v>
      </c>
      <c r="B63" s="41" t="s">
        <v>753</v>
      </c>
      <c r="C63" s="27" t="s">
        <v>31</v>
      </c>
      <c r="D63" s="212" t="s">
        <v>588</v>
      </c>
      <c r="E63" s="522"/>
      <c r="F63" s="530"/>
      <c r="G63" s="340" t="s">
        <v>524</v>
      </c>
      <c r="H63" s="528">
        <f t="shared" si="3"/>
        <v>0</v>
      </c>
      <c r="I63" s="97"/>
      <c r="J63" s="61"/>
    </row>
    <row r="64" spans="1:10" s="341" customFormat="1" ht="15" customHeight="1" x14ac:dyDescent="0.2">
      <c r="A64" s="181" t="s">
        <v>1161</v>
      </c>
      <c r="B64" s="41" t="s">
        <v>1160</v>
      </c>
      <c r="C64" s="27" t="s">
        <v>31</v>
      </c>
      <c r="D64" s="212" t="s">
        <v>588</v>
      </c>
      <c r="E64" s="522"/>
      <c r="F64" s="530"/>
      <c r="G64" s="340" t="s">
        <v>524</v>
      </c>
      <c r="H64" s="528">
        <f t="shared" ref="H64" si="5">E64*F64</f>
        <v>0</v>
      </c>
      <c r="I64" s="97"/>
      <c r="J64" s="61"/>
    </row>
    <row r="65" spans="1:10" s="341" customFormat="1" ht="15" customHeight="1" x14ac:dyDescent="0.2">
      <c r="A65" s="61"/>
      <c r="B65" s="61"/>
      <c r="C65" s="61"/>
      <c r="D65" s="61"/>
      <c r="E65" s="600"/>
      <c r="F65" s="531"/>
      <c r="G65" s="531"/>
      <c r="H65" s="532"/>
      <c r="I65" s="488"/>
      <c r="J65" s="61"/>
    </row>
    <row r="66" spans="1:10" s="341" customFormat="1" ht="15" customHeight="1" x14ac:dyDescent="0.2">
      <c r="A66" s="222" t="s">
        <v>152</v>
      </c>
      <c r="B66" s="222" t="s">
        <v>33</v>
      </c>
      <c r="C66" s="61"/>
      <c r="D66" s="61"/>
      <c r="E66" s="600"/>
      <c r="F66" s="531"/>
      <c r="G66" s="531"/>
      <c r="H66" s="532"/>
      <c r="I66" s="488"/>
      <c r="J66" s="61"/>
    </row>
    <row r="67" spans="1:10" s="341" customFormat="1" ht="15" customHeight="1" x14ac:dyDescent="0.2">
      <c r="A67" s="27" t="s">
        <v>752</v>
      </c>
      <c r="B67" s="41" t="s">
        <v>1139</v>
      </c>
      <c r="C67" s="27" t="s">
        <v>32</v>
      </c>
      <c r="D67" s="212" t="s">
        <v>121</v>
      </c>
      <c r="E67" s="522"/>
      <c r="F67" s="340">
        <v>10.5</v>
      </c>
      <c r="G67" s="340" t="s">
        <v>524</v>
      </c>
      <c r="H67" s="528">
        <f t="shared" ref="H67:H75" si="6">E67*F67</f>
        <v>0</v>
      </c>
      <c r="I67" s="97"/>
      <c r="J67" s="61"/>
    </row>
    <row r="68" spans="1:10" s="341" customFormat="1" ht="15" customHeight="1" x14ac:dyDescent="0.2">
      <c r="A68" s="181" t="s">
        <v>751</v>
      </c>
      <c r="B68" s="41" t="s">
        <v>1140</v>
      </c>
      <c r="C68" s="27" t="s">
        <v>32</v>
      </c>
      <c r="D68" s="212" t="s">
        <v>121</v>
      </c>
      <c r="E68" s="522"/>
      <c r="F68" s="340">
        <v>10.5</v>
      </c>
      <c r="G68" s="340" t="s">
        <v>524</v>
      </c>
      <c r="H68" s="528">
        <f t="shared" si="6"/>
        <v>0</v>
      </c>
      <c r="I68" s="97"/>
      <c r="J68" s="61"/>
    </row>
    <row r="69" spans="1:10" s="341" customFormat="1" ht="15" customHeight="1" x14ac:dyDescent="0.2">
      <c r="A69" s="181" t="s">
        <v>749</v>
      </c>
      <c r="B69" s="21" t="s">
        <v>1130</v>
      </c>
      <c r="C69" s="27" t="s">
        <v>32</v>
      </c>
      <c r="D69" s="212" t="s">
        <v>121</v>
      </c>
      <c r="E69" s="522"/>
      <c r="F69" s="340">
        <v>8</v>
      </c>
      <c r="G69" s="340" t="s">
        <v>524</v>
      </c>
      <c r="H69" s="528">
        <f t="shared" si="6"/>
        <v>0</v>
      </c>
      <c r="I69" s="97"/>
      <c r="J69" s="61"/>
    </row>
    <row r="70" spans="1:10" s="341" customFormat="1" ht="15" customHeight="1" x14ac:dyDescent="0.2">
      <c r="A70" s="181" t="s">
        <v>747</v>
      </c>
      <c r="B70" s="21" t="s">
        <v>1158</v>
      </c>
      <c r="C70" s="27" t="s">
        <v>32</v>
      </c>
      <c r="D70" s="212" t="s">
        <v>121</v>
      </c>
      <c r="E70" s="522"/>
      <c r="F70" s="522"/>
      <c r="G70" s="340" t="s">
        <v>524</v>
      </c>
      <c r="H70" s="528">
        <f t="shared" si="6"/>
        <v>0</v>
      </c>
      <c r="I70" s="97"/>
      <c r="J70" s="61"/>
    </row>
    <row r="71" spans="1:10" s="341" customFormat="1" ht="15" customHeight="1" x14ac:dyDescent="0.2">
      <c r="A71" s="27" t="s">
        <v>746</v>
      </c>
      <c r="B71" s="212" t="s">
        <v>750</v>
      </c>
      <c r="C71" s="27" t="s">
        <v>32</v>
      </c>
      <c r="D71" s="212" t="s">
        <v>121</v>
      </c>
      <c r="E71" s="522"/>
      <c r="F71" s="340">
        <v>10.5</v>
      </c>
      <c r="G71" s="340" t="s">
        <v>524</v>
      </c>
      <c r="H71" s="528">
        <f t="shared" si="6"/>
        <v>0</v>
      </c>
      <c r="I71" s="97"/>
      <c r="J71" s="61"/>
    </row>
    <row r="72" spans="1:10" s="341" customFormat="1" ht="15" customHeight="1" x14ac:dyDescent="0.2">
      <c r="A72" s="27" t="s">
        <v>744</v>
      </c>
      <c r="B72" s="41" t="s">
        <v>748</v>
      </c>
      <c r="C72" s="27" t="s">
        <v>32</v>
      </c>
      <c r="D72" s="212" t="s">
        <v>121</v>
      </c>
      <c r="E72" s="522"/>
      <c r="F72" s="340">
        <v>10.5</v>
      </c>
      <c r="G72" s="340" t="s">
        <v>524</v>
      </c>
      <c r="H72" s="528">
        <f t="shared" si="6"/>
        <v>0</v>
      </c>
      <c r="I72" s="97"/>
      <c r="J72" s="61"/>
    </row>
    <row r="73" spans="1:10" s="341" customFormat="1" ht="15" customHeight="1" x14ac:dyDescent="0.2">
      <c r="A73" s="27" t="s">
        <v>1141</v>
      </c>
      <c r="B73" s="212" t="s">
        <v>42</v>
      </c>
      <c r="C73" s="27" t="s">
        <v>32</v>
      </c>
      <c r="D73" s="212" t="s">
        <v>121</v>
      </c>
      <c r="E73" s="522"/>
      <c r="F73" s="340">
        <v>10.5</v>
      </c>
      <c r="G73" s="340" t="s">
        <v>524</v>
      </c>
      <c r="H73" s="528">
        <f t="shared" si="6"/>
        <v>0</v>
      </c>
      <c r="I73" s="97"/>
      <c r="J73" s="61"/>
    </row>
    <row r="74" spans="1:10" s="341" customFormat="1" ht="15" customHeight="1" x14ac:dyDescent="0.2">
      <c r="A74" s="27" t="s">
        <v>1142</v>
      </c>
      <c r="B74" s="212" t="s">
        <v>745</v>
      </c>
      <c r="C74" s="27" t="s">
        <v>32</v>
      </c>
      <c r="D74" s="212" t="s">
        <v>121</v>
      </c>
      <c r="E74" s="522"/>
      <c r="F74" s="530"/>
      <c r="G74" s="340" t="s">
        <v>524</v>
      </c>
      <c r="H74" s="528">
        <f t="shared" si="6"/>
        <v>0</v>
      </c>
      <c r="I74" s="97"/>
      <c r="J74" s="61"/>
    </row>
    <row r="75" spans="1:10" s="341" customFormat="1" ht="15" customHeight="1" x14ac:dyDescent="0.2">
      <c r="A75" s="27" t="s">
        <v>1157</v>
      </c>
      <c r="B75" s="212" t="s">
        <v>743</v>
      </c>
      <c r="C75" s="27" t="s">
        <v>32</v>
      </c>
      <c r="D75" s="212" t="s">
        <v>121</v>
      </c>
      <c r="E75" s="522"/>
      <c r="F75" s="530"/>
      <c r="G75" s="340" t="s">
        <v>524</v>
      </c>
      <c r="H75" s="528">
        <f t="shared" si="6"/>
        <v>0</v>
      </c>
      <c r="I75" s="97"/>
      <c r="J75" s="61"/>
    </row>
    <row r="76" spans="1:10" s="341" customFormat="1" ht="15" customHeight="1" x14ac:dyDescent="0.2">
      <c r="A76" s="61"/>
      <c r="B76" s="61"/>
      <c r="C76" s="61"/>
      <c r="D76" s="61"/>
      <c r="E76" s="600"/>
      <c r="F76" s="531"/>
      <c r="G76" s="531"/>
      <c r="H76" s="167"/>
      <c r="I76" s="488"/>
      <c r="J76" s="61"/>
    </row>
    <row r="77" spans="1:10" s="341" customFormat="1" ht="15" customHeight="1" x14ac:dyDescent="0.2">
      <c r="A77" s="222" t="s">
        <v>249</v>
      </c>
      <c r="B77" s="222" t="s">
        <v>742</v>
      </c>
      <c r="C77" s="61"/>
      <c r="D77" s="61"/>
      <c r="E77" s="600"/>
      <c r="F77" s="351"/>
      <c r="G77" s="351"/>
      <c r="H77" s="532"/>
      <c r="I77" s="488"/>
      <c r="J77" s="61"/>
    </row>
    <row r="78" spans="1:10" s="341" customFormat="1" ht="15" customHeight="1" x14ac:dyDescent="0.2">
      <c r="A78" s="27" t="s">
        <v>250</v>
      </c>
      <c r="B78" s="41" t="s">
        <v>997</v>
      </c>
      <c r="C78" s="27" t="s">
        <v>64</v>
      </c>
      <c r="D78" s="212" t="s">
        <v>121</v>
      </c>
      <c r="E78" s="522"/>
      <c r="F78" s="340">
        <v>10.5</v>
      </c>
      <c r="G78" s="340" t="s">
        <v>524</v>
      </c>
      <c r="H78" s="528">
        <f>E78*F78</f>
        <v>0</v>
      </c>
      <c r="I78" s="97"/>
      <c r="J78" s="61"/>
    </row>
    <row r="79" spans="1:10" s="341" customFormat="1" ht="15" customHeight="1" x14ac:dyDescent="0.2">
      <c r="A79" s="61"/>
      <c r="B79" s="61"/>
      <c r="C79" s="61"/>
      <c r="D79" s="61"/>
      <c r="E79" s="600"/>
      <c r="F79" s="531"/>
      <c r="G79" s="531"/>
      <c r="H79" s="532"/>
      <c r="I79" s="489"/>
      <c r="J79" s="61"/>
    </row>
    <row r="80" spans="1:10" s="341" customFormat="1" ht="15" customHeight="1" x14ac:dyDescent="0.2">
      <c r="A80" s="222" t="s">
        <v>147</v>
      </c>
      <c r="B80" s="222" t="s">
        <v>932</v>
      </c>
      <c r="C80" s="61"/>
      <c r="D80" s="61"/>
      <c r="E80" s="600"/>
      <c r="F80" s="531"/>
      <c r="G80" s="531"/>
      <c r="H80" s="532"/>
      <c r="I80" s="489"/>
      <c r="J80" s="61"/>
    </row>
    <row r="81" spans="1:10" s="341" customFormat="1" ht="15" customHeight="1" x14ac:dyDescent="0.2">
      <c r="A81" s="181" t="s">
        <v>148</v>
      </c>
      <c r="B81" s="41" t="s">
        <v>1153</v>
      </c>
      <c r="C81" s="27" t="s">
        <v>71</v>
      </c>
      <c r="D81" s="212" t="s">
        <v>554</v>
      </c>
      <c r="E81" s="522"/>
      <c r="F81" s="522">
        <v>2</v>
      </c>
      <c r="G81" s="340" t="s">
        <v>524</v>
      </c>
      <c r="H81" s="528">
        <f t="shared" ref="H81:H86" si="7">E81*F81</f>
        <v>0</v>
      </c>
      <c r="I81" s="97"/>
      <c r="J81" s="61"/>
    </row>
    <row r="82" spans="1:10" s="341" customFormat="1" ht="15" customHeight="1" x14ac:dyDescent="0.2">
      <c r="A82" s="181" t="s">
        <v>149</v>
      </c>
      <c r="B82" s="41" t="s">
        <v>1163</v>
      </c>
      <c r="C82" s="27" t="s">
        <v>71</v>
      </c>
      <c r="D82" s="212" t="s">
        <v>554</v>
      </c>
      <c r="E82" s="522"/>
      <c r="F82" s="522">
        <v>1.5</v>
      </c>
      <c r="G82" s="340" t="s">
        <v>524</v>
      </c>
      <c r="H82" s="528">
        <f t="shared" si="7"/>
        <v>0</v>
      </c>
      <c r="I82" s="97"/>
      <c r="J82" s="61"/>
    </row>
    <row r="83" spans="1:10" s="341" customFormat="1" ht="15" customHeight="1" x14ac:dyDescent="0.2">
      <c r="A83" s="181" t="s">
        <v>150</v>
      </c>
      <c r="B83" s="41" t="s">
        <v>1154</v>
      </c>
      <c r="C83" s="27" t="s">
        <v>71</v>
      </c>
      <c r="D83" s="212" t="s">
        <v>554</v>
      </c>
      <c r="E83" s="522"/>
      <c r="F83" s="522">
        <v>1</v>
      </c>
      <c r="G83" s="340" t="s">
        <v>524</v>
      </c>
      <c r="H83" s="528">
        <f t="shared" si="7"/>
        <v>0</v>
      </c>
      <c r="I83" s="97"/>
      <c r="J83" s="61"/>
    </row>
    <row r="84" spans="1:10" s="341" customFormat="1" ht="15" customHeight="1" x14ac:dyDescent="0.2">
      <c r="A84" s="181" t="s">
        <v>151</v>
      </c>
      <c r="B84" s="41" t="s">
        <v>1155</v>
      </c>
      <c r="C84" s="27" t="s">
        <v>71</v>
      </c>
      <c r="D84" s="212" t="s">
        <v>554</v>
      </c>
      <c r="E84" s="522"/>
      <c r="F84" s="522">
        <v>1</v>
      </c>
      <c r="G84" s="340" t="s">
        <v>524</v>
      </c>
      <c r="H84" s="528">
        <f t="shared" si="7"/>
        <v>0</v>
      </c>
      <c r="I84" s="97"/>
      <c r="J84" s="61"/>
    </row>
    <row r="85" spans="1:10" s="341" customFormat="1" ht="15" customHeight="1" x14ac:dyDescent="0.2">
      <c r="A85" s="181" t="s">
        <v>375</v>
      </c>
      <c r="B85" s="41" t="s">
        <v>1156</v>
      </c>
      <c r="C85" s="352" t="s">
        <v>71</v>
      </c>
      <c r="D85" s="180" t="s">
        <v>554</v>
      </c>
      <c r="E85" s="522"/>
      <c r="F85" s="522">
        <v>3.5</v>
      </c>
      <c r="G85" s="340" t="s">
        <v>524</v>
      </c>
      <c r="H85" s="528">
        <f t="shared" si="7"/>
        <v>0</v>
      </c>
      <c r="I85" s="97"/>
      <c r="J85" s="61"/>
    </row>
    <row r="86" spans="1:10" s="341" customFormat="1" ht="15" customHeight="1" x14ac:dyDescent="0.2">
      <c r="A86" s="181" t="s">
        <v>1096</v>
      </c>
      <c r="B86" s="41" t="s">
        <v>1002</v>
      </c>
      <c r="C86" s="27" t="s">
        <v>71</v>
      </c>
      <c r="D86" s="212" t="s">
        <v>433</v>
      </c>
      <c r="E86" s="522"/>
      <c r="F86" s="340">
        <v>0.8</v>
      </c>
      <c r="G86" s="340" t="s">
        <v>524</v>
      </c>
      <c r="H86" s="528">
        <f t="shared" si="7"/>
        <v>0</v>
      </c>
      <c r="I86" s="97"/>
      <c r="J86" s="61"/>
    </row>
    <row r="87" spans="1:10" s="341" customFormat="1" ht="15" customHeight="1" x14ac:dyDescent="0.2">
      <c r="A87" s="61"/>
      <c r="B87" s="61"/>
      <c r="C87" s="61"/>
      <c r="D87" s="61"/>
      <c r="E87" s="600"/>
      <c r="F87" s="351"/>
      <c r="G87" s="351"/>
      <c r="H87" s="167"/>
      <c r="I87" s="488"/>
      <c r="J87" s="61"/>
    </row>
    <row r="88" spans="1:10" s="341" customFormat="1" ht="15" customHeight="1" x14ac:dyDescent="0.2">
      <c r="A88" s="222" t="s">
        <v>8</v>
      </c>
      <c r="B88" s="222" t="s">
        <v>562</v>
      </c>
      <c r="C88" s="61"/>
      <c r="D88" s="61"/>
      <c r="E88" s="600"/>
      <c r="F88" s="351"/>
      <c r="G88" s="351"/>
      <c r="H88" s="167"/>
      <c r="I88" s="488"/>
      <c r="J88" s="61"/>
    </row>
    <row r="89" spans="1:10" s="341" customFormat="1" ht="15" customHeight="1" x14ac:dyDescent="0.2">
      <c r="A89" s="27" t="s">
        <v>106</v>
      </c>
      <c r="B89" s="212" t="s">
        <v>5</v>
      </c>
      <c r="C89" s="27" t="s">
        <v>137</v>
      </c>
      <c r="D89" s="212" t="s">
        <v>552</v>
      </c>
      <c r="E89" s="522"/>
      <c r="F89" s="296">
        <v>15</v>
      </c>
      <c r="G89" s="340" t="s">
        <v>524</v>
      </c>
      <c r="H89" s="528">
        <f>E89*F89</f>
        <v>0</v>
      </c>
      <c r="I89" s="97"/>
      <c r="J89" s="61"/>
    </row>
    <row r="90" spans="1:10" s="341" customFormat="1" ht="15" customHeight="1" x14ac:dyDescent="0.2">
      <c r="A90" s="27" t="s">
        <v>122</v>
      </c>
      <c r="B90" s="212" t="s">
        <v>17</v>
      </c>
      <c r="C90" s="27" t="s">
        <v>137</v>
      </c>
      <c r="D90" s="212" t="s">
        <v>552</v>
      </c>
      <c r="E90" s="522"/>
      <c r="F90" s="296">
        <v>15</v>
      </c>
      <c r="G90" s="340" t="s">
        <v>524</v>
      </c>
      <c r="H90" s="528">
        <f>E90*F90</f>
        <v>0</v>
      </c>
      <c r="I90" s="97"/>
      <c r="J90" s="61"/>
    </row>
    <row r="91" spans="1:10" s="341" customFormat="1" ht="15" customHeight="1" x14ac:dyDescent="0.2">
      <c r="A91" s="61"/>
      <c r="B91" s="61"/>
      <c r="C91" s="61"/>
      <c r="D91" s="61"/>
      <c r="E91" s="600"/>
      <c r="F91" s="351"/>
      <c r="G91" s="351"/>
      <c r="H91" s="167"/>
      <c r="I91" s="488"/>
      <c r="J91" s="61"/>
    </row>
    <row r="92" spans="1:10" s="341" customFormat="1" ht="15" customHeight="1" x14ac:dyDescent="0.2">
      <c r="A92" s="222" t="s">
        <v>9</v>
      </c>
      <c r="B92" s="222" t="s">
        <v>581</v>
      </c>
      <c r="C92" s="61"/>
      <c r="D92" s="61"/>
      <c r="E92" s="600"/>
      <c r="F92" s="351"/>
      <c r="G92" s="351"/>
      <c r="H92" s="167"/>
      <c r="I92" s="488"/>
      <c r="J92" s="61"/>
    </row>
    <row r="93" spans="1:10" s="341" customFormat="1" ht="15" customHeight="1" x14ac:dyDescent="0.2">
      <c r="A93" s="27" t="s">
        <v>107</v>
      </c>
      <c r="B93" s="41" t="s">
        <v>582</v>
      </c>
      <c r="C93" s="27" t="s">
        <v>137</v>
      </c>
      <c r="D93" s="212" t="s">
        <v>552</v>
      </c>
      <c r="E93" s="522"/>
      <c r="F93" s="530"/>
      <c r="G93" s="340" t="s">
        <v>524</v>
      </c>
      <c r="H93" s="528">
        <f>E93*F93</f>
        <v>0</v>
      </c>
      <c r="I93" s="97"/>
      <c r="J93" s="61"/>
    </row>
    <row r="94" spans="1:10" s="341" customFormat="1" ht="15" customHeight="1" x14ac:dyDescent="0.2">
      <c r="A94" s="27" t="s">
        <v>123</v>
      </c>
      <c r="B94" s="212" t="s">
        <v>583</v>
      </c>
      <c r="C94" s="27" t="s">
        <v>137</v>
      </c>
      <c r="D94" s="212" t="s">
        <v>552</v>
      </c>
      <c r="E94" s="522"/>
      <c r="F94" s="530"/>
      <c r="G94" s="340" t="s">
        <v>524</v>
      </c>
      <c r="H94" s="528">
        <f>E94*F94</f>
        <v>0</v>
      </c>
      <c r="I94" s="97"/>
      <c r="J94" s="61"/>
    </row>
    <row r="95" spans="1:10" s="341" customFormat="1" ht="15" customHeight="1" x14ac:dyDescent="0.2">
      <c r="A95" s="27" t="s">
        <v>131</v>
      </c>
      <c r="B95" s="212" t="s">
        <v>584</v>
      </c>
      <c r="C95" s="27" t="s">
        <v>137</v>
      </c>
      <c r="D95" s="212" t="s">
        <v>552</v>
      </c>
      <c r="E95" s="522"/>
      <c r="F95" s="530"/>
      <c r="G95" s="340" t="s">
        <v>524</v>
      </c>
      <c r="H95" s="528">
        <f>E95*F95</f>
        <v>0</v>
      </c>
      <c r="I95" s="97"/>
      <c r="J95" s="61"/>
    </row>
    <row r="96" spans="1:10" s="341" customFormat="1" ht="15" customHeight="1" x14ac:dyDescent="0.2">
      <c r="A96" s="27" t="s">
        <v>132</v>
      </c>
      <c r="B96" s="212" t="s">
        <v>585</v>
      </c>
      <c r="C96" s="27" t="s">
        <v>137</v>
      </c>
      <c r="D96" s="212" t="s">
        <v>552</v>
      </c>
      <c r="E96" s="522"/>
      <c r="F96" s="530"/>
      <c r="G96" s="340" t="s">
        <v>524</v>
      </c>
      <c r="H96" s="528">
        <f>E96*F96</f>
        <v>0</v>
      </c>
      <c r="I96" s="97"/>
      <c r="J96" s="61"/>
    </row>
    <row r="97" spans="1:10" s="341" customFormat="1" ht="15" customHeight="1" x14ac:dyDescent="0.2">
      <c r="A97" s="61"/>
      <c r="B97" s="61"/>
      <c r="C97" s="61"/>
      <c r="D97" s="61"/>
      <c r="E97" s="600"/>
      <c r="F97" s="351"/>
      <c r="G97" s="351"/>
      <c r="H97" s="167"/>
      <c r="I97" s="488"/>
      <c r="J97" s="61"/>
    </row>
    <row r="98" spans="1:10" s="341" customFormat="1" ht="15" customHeight="1" x14ac:dyDescent="0.2">
      <c r="A98" s="222" t="s">
        <v>10</v>
      </c>
      <c r="B98" s="222" t="s">
        <v>740</v>
      </c>
      <c r="C98" s="61"/>
      <c r="D98" s="61"/>
      <c r="E98" s="600"/>
      <c r="F98" s="351"/>
      <c r="G98" s="351"/>
      <c r="H98" s="167"/>
      <c r="I98" s="488"/>
      <c r="J98" s="61"/>
    </row>
    <row r="99" spans="1:10" s="341" customFormat="1" ht="15" customHeight="1" x14ac:dyDescent="0.2">
      <c r="A99" s="27" t="s">
        <v>133</v>
      </c>
      <c r="B99" s="41" t="s">
        <v>739</v>
      </c>
      <c r="C99" s="27" t="s">
        <v>137</v>
      </c>
      <c r="D99" s="212" t="s">
        <v>552</v>
      </c>
      <c r="E99" s="522"/>
      <c r="F99" s="530"/>
      <c r="G99" s="340" t="s">
        <v>524</v>
      </c>
      <c r="H99" s="528">
        <f>E99*F99</f>
        <v>0</v>
      </c>
      <c r="I99" s="97"/>
      <c r="J99" s="61"/>
    </row>
    <row r="100" spans="1:10" s="341" customFormat="1" ht="15" customHeight="1" x14ac:dyDescent="0.2">
      <c r="A100" s="27" t="s">
        <v>420</v>
      </c>
      <c r="B100" s="212" t="s">
        <v>738</v>
      </c>
      <c r="C100" s="27" t="s">
        <v>137</v>
      </c>
      <c r="D100" s="212" t="s">
        <v>552</v>
      </c>
      <c r="E100" s="522"/>
      <c r="F100" s="530"/>
      <c r="G100" s="340" t="s">
        <v>524</v>
      </c>
      <c r="H100" s="528">
        <f t="shared" ref="H100:H103" si="8">E100*F100</f>
        <v>0</v>
      </c>
      <c r="I100" s="97"/>
      <c r="J100" s="61"/>
    </row>
    <row r="101" spans="1:10" s="341" customFormat="1" ht="15" customHeight="1" x14ac:dyDescent="0.2">
      <c r="A101" s="27" t="s">
        <v>421</v>
      </c>
      <c r="B101" s="212" t="s">
        <v>737</v>
      </c>
      <c r="C101" s="27" t="s">
        <v>137</v>
      </c>
      <c r="D101" s="212" t="s">
        <v>552</v>
      </c>
      <c r="E101" s="522"/>
      <c r="F101" s="530"/>
      <c r="G101" s="340" t="s">
        <v>524</v>
      </c>
      <c r="H101" s="528">
        <f t="shared" si="8"/>
        <v>0</v>
      </c>
      <c r="I101" s="97"/>
      <c r="J101" s="61"/>
    </row>
    <row r="102" spans="1:10" s="341" customFormat="1" ht="15" customHeight="1" x14ac:dyDescent="0.2">
      <c r="A102" s="27" t="s">
        <v>422</v>
      </c>
      <c r="B102" s="212" t="s">
        <v>736</v>
      </c>
      <c r="C102" s="27" t="s">
        <v>137</v>
      </c>
      <c r="D102" s="212" t="s">
        <v>552</v>
      </c>
      <c r="E102" s="522"/>
      <c r="F102" s="530"/>
      <c r="G102" s="340" t="s">
        <v>524</v>
      </c>
      <c r="H102" s="528">
        <f t="shared" si="8"/>
        <v>0</v>
      </c>
      <c r="I102" s="97"/>
      <c r="J102" s="61"/>
    </row>
    <row r="103" spans="1:10" s="341" customFormat="1" ht="15" customHeight="1" x14ac:dyDescent="0.2">
      <c r="A103" s="27" t="s">
        <v>735</v>
      </c>
      <c r="B103" s="212" t="s">
        <v>734</v>
      </c>
      <c r="C103" s="27" t="s">
        <v>137</v>
      </c>
      <c r="D103" s="212" t="s">
        <v>552</v>
      </c>
      <c r="E103" s="522"/>
      <c r="F103" s="530"/>
      <c r="G103" s="340" t="s">
        <v>524</v>
      </c>
      <c r="H103" s="528">
        <f t="shared" si="8"/>
        <v>0</v>
      </c>
      <c r="I103" s="97"/>
      <c r="J103" s="61"/>
    </row>
    <row r="104" spans="1:10" s="341" customFormat="1" ht="15" customHeight="1" x14ac:dyDescent="0.2">
      <c r="A104" s="61"/>
      <c r="B104" s="61"/>
      <c r="C104" s="61"/>
      <c r="D104" s="61"/>
      <c r="E104" s="47"/>
      <c r="F104" s="351"/>
      <c r="G104" s="351"/>
      <c r="H104" s="167"/>
      <c r="I104" s="488"/>
      <c r="J104" s="61"/>
    </row>
    <row r="105" spans="1:10" s="341" customFormat="1" ht="15" customHeight="1" x14ac:dyDescent="0.2">
      <c r="A105" s="222" t="s">
        <v>485</v>
      </c>
      <c r="B105" s="222" t="s">
        <v>1103</v>
      </c>
      <c r="C105" s="61"/>
      <c r="D105" s="61"/>
      <c r="E105" s="47"/>
      <c r="F105" s="351"/>
      <c r="G105" s="351"/>
      <c r="H105" s="167"/>
      <c r="I105" s="488"/>
      <c r="J105" s="61"/>
    </row>
    <row r="106" spans="1:10" s="341" customFormat="1" ht="15" customHeight="1" x14ac:dyDescent="0.2">
      <c r="A106" s="27" t="s">
        <v>485</v>
      </c>
      <c r="B106" s="213"/>
      <c r="C106" s="395" t="s">
        <v>485</v>
      </c>
      <c r="D106" s="212" t="s">
        <v>432</v>
      </c>
      <c r="E106" s="522"/>
      <c r="F106" s="530"/>
      <c r="G106" s="340" t="s">
        <v>524</v>
      </c>
      <c r="H106" s="528">
        <f t="shared" ref="H106:H120" si="9">E106*F106</f>
        <v>0</v>
      </c>
      <c r="I106" s="97"/>
      <c r="J106" s="61"/>
    </row>
    <row r="107" spans="1:10" s="341" customFormat="1" ht="15" customHeight="1" x14ac:dyDescent="0.2">
      <c r="A107" s="27" t="s">
        <v>485</v>
      </c>
      <c r="B107" s="213"/>
      <c r="C107" s="395" t="s">
        <v>485</v>
      </c>
      <c r="D107" s="212" t="s">
        <v>432</v>
      </c>
      <c r="E107" s="522"/>
      <c r="F107" s="530"/>
      <c r="G107" s="340" t="s">
        <v>524</v>
      </c>
      <c r="H107" s="528">
        <f t="shared" si="9"/>
        <v>0</v>
      </c>
      <c r="I107" s="97"/>
      <c r="J107" s="61"/>
    </row>
    <row r="108" spans="1:10" s="341" customFormat="1" ht="15" customHeight="1" x14ac:dyDescent="0.2">
      <c r="A108" s="27" t="s">
        <v>485</v>
      </c>
      <c r="B108" s="213"/>
      <c r="C108" s="395" t="s">
        <v>485</v>
      </c>
      <c r="D108" s="212" t="s">
        <v>432</v>
      </c>
      <c r="E108" s="522"/>
      <c r="F108" s="530"/>
      <c r="G108" s="340" t="s">
        <v>524</v>
      </c>
      <c r="H108" s="528">
        <f t="shared" si="9"/>
        <v>0</v>
      </c>
      <c r="I108" s="97"/>
      <c r="J108" s="61"/>
    </row>
    <row r="109" spans="1:10" s="341" customFormat="1" ht="15" customHeight="1" x14ac:dyDescent="0.2">
      <c r="A109" s="27" t="s">
        <v>485</v>
      </c>
      <c r="B109" s="213"/>
      <c r="C109" s="395" t="s">
        <v>485</v>
      </c>
      <c r="D109" s="212" t="s">
        <v>432</v>
      </c>
      <c r="E109" s="522"/>
      <c r="F109" s="530"/>
      <c r="G109" s="340" t="s">
        <v>524</v>
      </c>
      <c r="H109" s="528">
        <f t="shared" si="9"/>
        <v>0</v>
      </c>
      <c r="I109" s="97"/>
      <c r="J109" s="61"/>
    </row>
    <row r="110" spans="1:10" s="341" customFormat="1" ht="15" customHeight="1" x14ac:dyDescent="0.2">
      <c r="A110" s="27" t="s">
        <v>485</v>
      </c>
      <c r="B110" s="213"/>
      <c r="C110" s="395" t="s">
        <v>485</v>
      </c>
      <c r="D110" s="212" t="s">
        <v>432</v>
      </c>
      <c r="E110" s="522"/>
      <c r="F110" s="530"/>
      <c r="G110" s="340" t="s">
        <v>524</v>
      </c>
      <c r="H110" s="528">
        <f t="shared" si="9"/>
        <v>0</v>
      </c>
      <c r="I110" s="97"/>
      <c r="J110" s="61"/>
    </row>
    <row r="111" spans="1:10" s="341" customFormat="1" ht="15" customHeight="1" x14ac:dyDescent="0.2">
      <c r="A111" s="27" t="s">
        <v>485</v>
      </c>
      <c r="B111" s="213"/>
      <c r="C111" s="395" t="s">
        <v>485</v>
      </c>
      <c r="D111" s="212" t="s">
        <v>432</v>
      </c>
      <c r="E111" s="522"/>
      <c r="F111" s="530"/>
      <c r="G111" s="340" t="s">
        <v>524</v>
      </c>
      <c r="H111" s="528">
        <f t="shared" si="9"/>
        <v>0</v>
      </c>
      <c r="I111" s="97"/>
      <c r="J111" s="61"/>
    </row>
    <row r="112" spans="1:10" s="341" customFormat="1" ht="15" customHeight="1" x14ac:dyDescent="0.2">
      <c r="A112" s="27" t="s">
        <v>485</v>
      </c>
      <c r="B112" s="213"/>
      <c r="C112" s="395" t="s">
        <v>485</v>
      </c>
      <c r="D112" s="212" t="s">
        <v>432</v>
      </c>
      <c r="E112" s="522"/>
      <c r="F112" s="530"/>
      <c r="G112" s="340" t="s">
        <v>524</v>
      </c>
      <c r="H112" s="528">
        <f t="shared" si="9"/>
        <v>0</v>
      </c>
      <c r="I112" s="97"/>
      <c r="J112" s="61"/>
    </row>
    <row r="113" spans="1:10" s="341" customFormat="1" ht="15" customHeight="1" x14ac:dyDescent="0.2">
      <c r="A113" s="27" t="s">
        <v>485</v>
      </c>
      <c r="B113" s="213"/>
      <c r="C113" s="395" t="s">
        <v>485</v>
      </c>
      <c r="D113" s="212" t="s">
        <v>432</v>
      </c>
      <c r="E113" s="522"/>
      <c r="F113" s="530"/>
      <c r="G113" s="340" t="s">
        <v>524</v>
      </c>
      <c r="H113" s="528">
        <f t="shared" si="9"/>
        <v>0</v>
      </c>
      <c r="I113" s="97"/>
      <c r="J113" s="61"/>
    </row>
    <row r="114" spans="1:10" s="341" customFormat="1" ht="15" customHeight="1" x14ac:dyDescent="0.2">
      <c r="A114" s="27" t="s">
        <v>485</v>
      </c>
      <c r="B114" s="213"/>
      <c r="C114" s="395" t="s">
        <v>485</v>
      </c>
      <c r="D114" s="212" t="s">
        <v>432</v>
      </c>
      <c r="E114" s="522"/>
      <c r="F114" s="530"/>
      <c r="G114" s="340" t="s">
        <v>524</v>
      </c>
      <c r="H114" s="528">
        <f t="shared" si="9"/>
        <v>0</v>
      </c>
      <c r="I114" s="97"/>
      <c r="J114" s="61"/>
    </row>
    <row r="115" spans="1:10" s="341" customFormat="1" ht="15" customHeight="1" x14ac:dyDescent="0.2">
      <c r="A115" s="27" t="s">
        <v>485</v>
      </c>
      <c r="B115" s="213"/>
      <c r="C115" s="395" t="s">
        <v>485</v>
      </c>
      <c r="D115" s="212" t="s">
        <v>432</v>
      </c>
      <c r="E115" s="522"/>
      <c r="F115" s="530"/>
      <c r="G115" s="340" t="s">
        <v>524</v>
      </c>
      <c r="H115" s="528">
        <f t="shared" si="9"/>
        <v>0</v>
      </c>
      <c r="I115" s="97"/>
      <c r="J115" s="61"/>
    </row>
    <row r="116" spans="1:10" s="341" customFormat="1" ht="15" customHeight="1" x14ac:dyDescent="0.2">
      <c r="A116" s="27" t="s">
        <v>485</v>
      </c>
      <c r="B116" s="213"/>
      <c r="C116" s="395" t="s">
        <v>485</v>
      </c>
      <c r="D116" s="212" t="s">
        <v>432</v>
      </c>
      <c r="E116" s="522"/>
      <c r="F116" s="530"/>
      <c r="G116" s="340" t="s">
        <v>524</v>
      </c>
      <c r="H116" s="528">
        <f t="shared" si="9"/>
        <v>0</v>
      </c>
      <c r="I116" s="97"/>
      <c r="J116" s="61"/>
    </row>
    <row r="117" spans="1:10" s="341" customFormat="1" ht="15" customHeight="1" x14ac:dyDescent="0.2">
      <c r="A117" s="27" t="s">
        <v>485</v>
      </c>
      <c r="B117" s="213"/>
      <c r="C117" s="395" t="s">
        <v>485</v>
      </c>
      <c r="D117" s="212" t="s">
        <v>432</v>
      </c>
      <c r="E117" s="522"/>
      <c r="F117" s="530"/>
      <c r="G117" s="340" t="s">
        <v>524</v>
      </c>
      <c r="H117" s="528">
        <f t="shared" si="9"/>
        <v>0</v>
      </c>
      <c r="I117" s="97"/>
      <c r="J117" s="61"/>
    </row>
    <row r="118" spans="1:10" s="341" customFormat="1" ht="15" customHeight="1" x14ac:dyDescent="0.2">
      <c r="A118" s="27" t="s">
        <v>485</v>
      </c>
      <c r="B118" s="213"/>
      <c r="C118" s="395" t="s">
        <v>485</v>
      </c>
      <c r="D118" s="212" t="s">
        <v>432</v>
      </c>
      <c r="E118" s="522"/>
      <c r="F118" s="530"/>
      <c r="G118" s="340" t="s">
        <v>524</v>
      </c>
      <c r="H118" s="528">
        <f t="shared" si="9"/>
        <v>0</v>
      </c>
      <c r="I118" s="97"/>
      <c r="J118" s="61"/>
    </row>
    <row r="119" spans="1:10" s="341" customFormat="1" ht="15" customHeight="1" x14ac:dyDescent="0.2">
      <c r="A119" s="27" t="s">
        <v>485</v>
      </c>
      <c r="B119" s="213"/>
      <c r="C119" s="395" t="s">
        <v>485</v>
      </c>
      <c r="D119" s="212" t="s">
        <v>432</v>
      </c>
      <c r="E119" s="522"/>
      <c r="F119" s="530"/>
      <c r="G119" s="340" t="s">
        <v>524</v>
      </c>
      <c r="H119" s="528">
        <f t="shared" si="9"/>
        <v>0</v>
      </c>
      <c r="I119" s="97"/>
      <c r="J119" s="61"/>
    </row>
    <row r="120" spans="1:10" s="341" customFormat="1" ht="15" customHeight="1" x14ac:dyDescent="0.2">
      <c r="A120" s="27" t="s">
        <v>485</v>
      </c>
      <c r="B120" s="213"/>
      <c r="C120" s="395" t="s">
        <v>485</v>
      </c>
      <c r="D120" s="212" t="s">
        <v>432</v>
      </c>
      <c r="E120" s="522"/>
      <c r="F120" s="530"/>
      <c r="G120" s="340" t="s">
        <v>524</v>
      </c>
      <c r="H120" s="528">
        <f t="shared" si="9"/>
        <v>0</v>
      </c>
      <c r="I120" s="97"/>
      <c r="J120" s="61"/>
    </row>
    <row r="121" spans="1:10" s="341" customFormat="1" ht="15" customHeight="1" x14ac:dyDescent="0.2">
      <c r="A121" s="27" t="s">
        <v>485</v>
      </c>
      <c r="B121" s="213"/>
      <c r="C121" s="395" t="s">
        <v>485</v>
      </c>
      <c r="D121" s="212" t="s">
        <v>432</v>
      </c>
      <c r="E121" s="522"/>
      <c r="F121" s="530"/>
      <c r="G121" s="340" t="s">
        <v>524</v>
      </c>
      <c r="H121" s="528">
        <f t="shared" ref="H121:H130" si="10">E121*F121</f>
        <v>0</v>
      </c>
      <c r="I121" s="97"/>
      <c r="J121" s="61"/>
    </row>
    <row r="122" spans="1:10" s="341" customFormat="1" ht="15" customHeight="1" x14ac:dyDescent="0.2">
      <c r="A122" s="27" t="s">
        <v>485</v>
      </c>
      <c r="B122" s="213"/>
      <c r="C122" s="395" t="s">
        <v>485</v>
      </c>
      <c r="D122" s="212" t="s">
        <v>432</v>
      </c>
      <c r="E122" s="522"/>
      <c r="F122" s="530"/>
      <c r="G122" s="340" t="s">
        <v>524</v>
      </c>
      <c r="H122" s="528">
        <f t="shared" si="10"/>
        <v>0</v>
      </c>
      <c r="I122" s="97"/>
      <c r="J122" s="61"/>
    </row>
    <row r="123" spans="1:10" s="341" customFormat="1" ht="15" customHeight="1" x14ac:dyDescent="0.2">
      <c r="A123" s="27" t="s">
        <v>485</v>
      </c>
      <c r="B123" s="213"/>
      <c r="C123" s="395" t="s">
        <v>485</v>
      </c>
      <c r="D123" s="212" t="s">
        <v>432</v>
      </c>
      <c r="E123" s="522"/>
      <c r="F123" s="530"/>
      <c r="G123" s="340" t="s">
        <v>524</v>
      </c>
      <c r="H123" s="528">
        <f t="shared" si="10"/>
        <v>0</v>
      </c>
      <c r="I123" s="97"/>
      <c r="J123" s="61"/>
    </row>
    <row r="124" spans="1:10" s="341" customFormat="1" ht="15" customHeight="1" x14ac:dyDescent="0.2">
      <c r="A124" s="27" t="s">
        <v>485</v>
      </c>
      <c r="B124" s="213"/>
      <c r="C124" s="395" t="s">
        <v>485</v>
      </c>
      <c r="D124" s="212" t="s">
        <v>432</v>
      </c>
      <c r="E124" s="522"/>
      <c r="F124" s="530"/>
      <c r="G124" s="340" t="s">
        <v>524</v>
      </c>
      <c r="H124" s="528">
        <f t="shared" si="10"/>
        <v>0</v>
      </c>
      <c r="I124" s="97"/>
      <c r="J124" s="61"/>
    </row>
    <row r="125" spans="1:10" s="341" customFormat="1" ht="15" customHeight="1" x14ac:dyDescent="0.2">
      <c r="A125" s="27" t="s">
        <v>485</v>
      </c>
      <c r="B125" s="213"/>
      <c r="C125" s="395" t="s">
        <v>485</v>
      </c>
      <c r="D125" s="212" t="s">
        <v>432</v>
      </c>
      <c r="E125" s="522"/>
      <c r="F125" s="530"/>
      <c r="G125" s="340" t="s">
        <v>524</v>
      </c>
      <c r="H125" s="528">
        <f t="shared" si="10"/>
        <v>0</v>
      </c>
      <c r="I125" s="97"/>
      <c r="J125" s="61"/>
    </row>
    <row r="126" spans="1:10" s="341" customFormat="1" ht="15" customHeight="1" x14ac:dyDescent="0.2">
      <c r="A126" s="27" t="s">
        <v>485</v>
      </c>
      <c r="B126" s="213"/>
      <c r="C126" s="395" t="s">
        <v>485</v>
      </c>
      <c r="D126" s="212" t="s">
        <v>432</v>
      </c>
      <c r="E126" s="522"/>
      <c r="F126" s="530"/>
      <c r="G126" s="340" t="s">
        <v>524</v>
      </c>
      <c r="H126" s="528">
        <f t="shared" si="10"/>
        <v>0</v>
      </c>
      <c r="I126" s="97"/>
      <c r="J126" s="61"/>
    </row>
    <row r="127" spans="1:10" s="341" customFormat="1" ht="15" customHeight="1" x14ac:dyDescent="0.2">
      <c r="A127" s="27" t="s">
        <v>485</v>
      </c>
      <c r="B127" s="213"/>
      <c r="C127" s="395" t="s">
        <v>485</v>
      </c>
      <c r="D127" s="212" t="s">
        <v>432</v>
      </c>
      <c r="E127" s="522"/>
      <c r="F127" s="530"/>
      <c r="G127" s="340" t="s">
        <v>524</v>
      </c>
      <c r="H127" s="528">
        <f t="shared" si="10"/>
        <v>0</v>
      </c>
      <c r="I127" s="97"/>
      <c r="J127" s="61"/>
    </row>
    <row r="128" spans="1:10" s="341" customFormat="1" ht="15" customHeight="1" x14ac:dyDescent="0.2">
      <c r="A128" s="27" t="s">
        <v>485</v>
      </c>
      <c r="B128" s="213"/>
      <c r="C128" s="395" t="s">
        <v>485</v>
      </c>
      <c r="D128" s="212" t="s">
        <v>432</v>
      </c>
      <c r="E128" s="522"/>
      <c r="F128" s="530"/>
      <c r="G128" s="340" t="s">
        <v>524</v>
      </c>
      <c r="H128" s="528">
        <f t="shared" si="10"/>
        <v>0</v>
      </c>
      <c r="I128" s="97"/>
      <c r="J128" s="61"/>
    </row>
    <row r="129" spans="1:267" s="341" customFormat="1" ht="15" customHeight="1" x14ac:dyDescent="0.2">
      <c r="A129" s="27" t="s">
        <v>485</v>
      </c>
      <c r="B129" s="213"/>
      <c r="C129" s="395" t="s">
        <v>485</v>
      </c>
      <c r="D129" s="212" t="s">
        <v>432</v>
      </c>
      <c r="E129" s="522"/>
      <c r="F129" s="530"/>
      <c r="G129" s="340" t="s">
        <v>524</v>
      </c>
      <c r="H129" s="528">
        <f t="shared" si="10"/>
        <v>0</v>
      </c>
      <c r="I129" s="97"/>
      <c r="J129" s="61"/>
    </row>
    <row r="130" spans="1:267" s="341" customFormat="1" ht="15" customHeight="1" x14ac:dyDescent="0.2">
      <c r="A130" s="27" t="s">
        <v>485</v>
      </c>
      <c r="B130" s="213"/>
      <c r="C130" s="395" t="s">
        <v>485</v>
      </c>
      <c r="D130" s="212" t="s">
        <v>432</v>
      </c>
      <c r="E130" s="522"/>
      <c r="F130" s="530"/>
      <c r="G130" s="340" t="s">
        <v>524</v>
      </c>
      <c r="H130" s="528">
        <f t="shared" si="10"/>
        <v>0</v>
      </c>
      <c r="I130" s="97"/>
      <c r="J130" s="61"/>
    </row>
    <row r="131" spans="1:267" s="341" customFormat="1" ht="15" customHeight="1" x14ac:dyDescent="0.2">
      <c r="A131" s="27" t="s">
        <v>485</v>
      </c>
      <c r="B131" s="213"/>
      <c r="C131" s="395" t="s">
        <v>485</v>
      </c>
      <c r="D131" s="212" t="s">
        <v>432</v>
      </c>
      <c r="E131" s="522"/>
      <c r="F131" s="530"/>
      <c r="G131" s="340" t="s">
        <v>524</v>
      </c>
      <c r="H131" s="528">
        <f t="shared" ref="H131:H135" si="11">E131*F131</f>
        <v>0</v>
      </c>
      <c r="I131" s="97"/>
      <c r="J131" s="61"/>
    </row>
    <row r="132" spans="1:267" s="341" customFormat="1" ht="15" customHeight="1" x14ac:dyDescent="0.2">
      <c r="A132" s="27" t="s">
        <v>485</v>
      </c>
      <c r="B132" s="213"/>
      <c r="C132" s="395" t="s">
        <v>485</v>
      </c>
      <c r="D132" s="212" t="s">
        <v>432</v>
      </c>
      <c r="E132" s="522"/>
      <c r="F132" s="530"/>
      <c r="G132" s="340" t="s">
        <v>524</v>
      </c>
      <c r="H132" s="528">
        <f t="shared" si="11"/>
        <v>0</v>
      </c>
      <c r="I132" s="97"/>
      <c r="J132" s="61"/>
    </row>
    <row r="133" spans="1:267" s="341" customFormat="1" ht="15" customHeight="1" x14ac:dyDescent="0.2">
      <c r="A133" s="27" t="s">
        <v>485</v>
      </c>
      <c r="B133" s="213"/>
      <c r="C133" s="395" t="s">
        <v>485</v>
      </c>
      <c r="D133" s="212" t="s">
        <v>432</v>
      </c>
      <c r="E133" s="522"/>
      <c r="F133" s="530"/>
      <c r="G133" s="340" t="s">
        <v>524</v>
      </c>
      <c r="H133" s="528">
        <f t="shared" si="11"/>
        <v>0</v>
      </c>
      <c r="I133" s="97"/>
      <c r="J133" s="61"/>
    </row>
    <row r="134" spans="1:267" s="341" customFormat="1" ht="15" customHeight="1" x14ac:dyDescent="0.2">
      <c r="A134" s="27" t="s">
        <v>485</v>
      </c>
      <c r="B134" s="213"/>
      <c r="C134" s="395" t="s">
        <v>485</v>
      </c>
      <c r="D134" s="212" t="s">
        <v>432</v>
      </c>
      <c r="E134" s="522"/>
      <c r="F134" s="530"/>
      <c r="G134" s="340" t="s">
        <v>524</v>
      </c>
      <c r="H134" s="528">
        <f t="shared" si="11"/>
        <v>0</v>
      </c>
      <c r="I134" s="97"/>
      <c r="J134" s="61"/>
    </row>
    <row r="135" spans="1:267" s="341" customFormat="1" ht="15" customHeight="1" x14ac:dyDescent="0.2">
      <c r="A135" s="27" t="s">
        <v>485</v>
      </c>
      <c r="B135" s="213"/>
      <c r="C135" s="395" t="s">
        <v>485</v>
      </c>
      <c r="D135" s="212" t="s">
        <v>432</v>
      </c>
      <c r="E135" s="522"/>
      <c r="F135" s="530"/>
      <c r="G135" s="340" t="s">
        <v>524</v>
      </c>
      <c r="H135" s="528">
        <f t="shared" si="11"/>
        <v>0</v>
      </c>
      <c r="I135" s="97"/>
      <c r="J135" s="61"/>
    </row>
    <row r="136" spans="1:267" s="4" customFormat="1" ht="15" customHeight="1" x14ac:dyDescent="0.2">
      <c r="A136" s="65"/>
      <c r="B136" s="65"/>
      <c r="C136" s="65"/>
      <c r="D136" s="66"/>
      <c r="F136" s="5"/>
      <c r="H136" s="161"/>
      <c r="I136" s="39"/>
    </row>
    <row r="137" spans="1:267" s="7" customFormat="1" ht="15" customHeight="1" x14ac:dyDescent="0.2">
      <c r="A137" s="19" t="s">
        <v>129</v>
      </c>
      <c r="B137" s="394" t="s">
        <v>130</v>
      </c>
      <c r="C137" s="394"/>
      <c r="D137" s="228"/>
      <c r="E137" s="228"/>
      <c r="F137" s="533"/>
      <c r="G137" s="228"/>
      <c r="H137" s="230">
        <f>H156</f>
        <v>0</v>
      </c>
      <c r="I137" s="289" t="s">
        <v>330</v>
      </c>
      <c r="J137" s="4"/>
    </row>
    <row r="138" spans="1:267" s="33" customFormat="1" ht="15" customHeight="1" x14ac:dyDescent="0.2">
      <c r="A138" s="4"/>
      <c r="B138" s="4"/>
      <c r="C138" s="4"/>
      <c r="D138" s="4"/>
      <c r="E138" s="4"/>
      <c r="F138" s="4"/>
      <c r="G138" s="4"/>
      <c r="H138" s="161"/>
      <c r="I138" s="39"/>
      <c r="J138" s="4"/>
      <c r="K138" s="4"/>
      <c r="L138" s="4"/>
      <c r="M138" s="4"/>
      <c r="N138" s="4"/>
      <c r="O138" s="4"/>
      <c r="P138" s="4"/>
      <c r="Q138" s="4"/>
      <c r="R138" s="4"/>
      <c r="S138" s="4"/>
      <c r="T138" s="6"/>
      <c r="U138" s="6"/>
      <c r="V138" s="6"/>
      <c r="W138" s="31"/>
      <c r="X138" s="31"/>
      <c r="Y138" s="31"/>
      <c r="Z138" s="31"/>
      <c r="AA138" s="31"/>
      <c r="AB138" s="31"/>
      <c r="AC138" s="31"/>
      <c r="AD138" s="31"/>
      <c r="AE138" s="31"/>
      <c r="AF138" s="31"/>
      <c r="AG138" s="31"/>
      <c r="AH138" s="31"/>
      <c r="AI138" s="31"/>
      <c r="AJ138" s="31"/>
      <c r="AK138" s="31"/>
      <c r="AL138" s="31"/>
      <c r="AM138" s="31"/>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2"/>
      <c r="BQ138" s="32"/>
      <c r="BR138" s="32"/>
      <c r="BS138" s="32"/>
      <c r="BT138" s="32"/>
      <c r="BU138" s="32"/>
      <c r="BV138" s="32"/>
      <c r="BW138" s="32"/>
      <c r="BX138" s="32"/>
      <c r="BY138" s="32"/>
      <c r="BZ138" s="32"/>
      <c r="CA138" s="32"/>
      <c r="CB138" s="32"/>
      <c r="CC138" s="32"/>
      <c r="CD138" s="32"/>
      <c r="CE138" s="32"/>
      <c r="CF138" s="32"/>
      <c r="CG138" s="32"/>
      <c r="CH138" s="32"/>
      <c r="CI138" s="32"/>
      <c r="CJ138" s="32"/>
      <c r="CK138" s="32"/>
      <c r="CL138" s="32"/>
      <c r="CM138" s="32"/>
      <c r="CN138" s="32"/>
      <c r="CO138" s="32"/>
      <c r="CP138" s="32"/>
      <c r="CQ138" s="32"/>
      <c r="CR138" s="32"/>
      <c r="CS138" s="32"/>
      <c r="CT138" s="32"/>
      <c r="CU138" s="32"/>
      <c r="CV138" s="32"/>
      <c r="CW138" s="32"/>
      <c r="CX138" s="32"/>
      <c r="CY138" s="32"/>
      <c r="CZ138" s="32"/>
      <c r="DA138" s="32"/>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32"/>
      <c r="EF138" s="32"/>
      <c r="EG138" s="32"/>
      <c r="EH138" s="32"/>
      <c r="EI138" s="32"/>
      <c r="EJ138" s="32"/>
      <c r="EK138" s="32"/>
      <c r="EL138" s="32"/>
      <c r="EM138" s="32"/>
      <c r="EN138" s="32"/>
      <c r="EO138" s="32"/>
      <c r="EP138" s="32"/>
      <c r="EQ138" s="32"/>
      <c r="ER138" s="32"/>
      <c r="ES138" s="32"/>
      <c r="ET138" s="32"/>
      <c r="EU138" s="32"/>
      <c r="EV138" s="32"/>
      <c r="EW138" s="32"/>
      <c r="EX138" s="32"/>
      <c r="EY138" s="32"/>
      <c r="EZ138" s="32"/>
      <c r="FA138" s="32"/>
      <c r="FB138" s="32"/>
      <c r="FC138" s="32"/>
      <c r="FD138" s="32"/>
      <c r="FE138" s="32"/>
      <c r="FF138" s="32"/>
      <c r="FG138" s="32"/>
      <c r="FH138" s="32"/>
      <c r="FI138" s="32"/>
      <c r="FJ138" s="32"/>
      <c r="FK138" s="32"/>
      <c r="FL138" s="32"/>
      <c r="FM138" s="32"/>
      <c r="FN138" s="32"/>
      <c r="FO138" s="32"/>
      <c r="FP138" s="32"/>
      <c r="FQ138" s="32"/>
      <c r="FR138" s="32"/>
      <c r="FS138" s="32"/>
      <c r="FT138" s="32"/>
      <c r="FU138" s="32"/>
      <c r="FV138" s="32"/>
      <c r="FW138" s="32"/>
      <c r="FX138" s="32"/>
      <c r="FY138" s="32"/>
      <c r="FZ138" s="32"/>
      <c r="GA138" s="32"/>
      <c r="GB138" s="32"/>
      <c r="GC138" s="32"/>
      <c r="GD138" s="32"/>
      <c r="GE138" s="32"/>
      <c r="GF138" s="32"/>
      <c r="GG138" s="32"/>
      <c r="GH138" s="32"/>
      <c r="GI138" s="32"/>
      <c r="GJ138" s="32"/>
      <c r="GK138" s="32"/>
      <c r="GL138" s="32"/>
      <c r="GM138" s="32"/>
      <c r="GN138" s="32"/>
      <c r="GO138" s="32"/>
      <c r="GP138" s="32"/>
      <c r="GQ138" s="32"/>
      <c r="GR138" s="32"/>
      <c r="GS138" s="32"/>
      <c r="GT138" s="32"/>
      <c r="GU138" s="32"/>
      <c r="GV138" s="32"/>
      <c r="GW138" s="32"/>
      <c r="GX138" s="32"/>
      <c r="GY138" s="32"/>
      <c r="GZ138" s="32"/>
      <c r="HA138" s="32"/>
      <c r="HB138" s="32"/>
      <c r="HC138" s="32"/>
      <c r="HD138" s="32"/>
      <c r="HE138" s="32"/>
      <c r="HF138" s="32"/>
      <c r="HG138" s="32"/>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32"/>
      <c r="JB138" s="32"/>
      <c r="JC138" s="32"/>
      <c r="JD138" s="32"/>
      <c r="JE138" s="32"/>
      <c r="JF138" s="32"/>
      <c r="JG138" s="32"/>
    </row>
    <row r="139" spans="1:267" s="33" customFormat="1" ht="15" customHeight="1" x14ac:dyDescent="0.2">
      <c r="A139" s="19" t="s">
        <v>71</v>
      </c>
      <c r="B139" s="394" t="s">
        <v>933</v>
      </c>
      <c r="C139" s="394"/>
      <c r="D139" s="228"/>
      <c r="E139" s="228"/>
      <c r="F139" s="533"/>
      <c r="G139" s="228"/>
      <c r="H139" s="230">
        <f>SUMIF($C$15:$C$135,"NNF 7",$H$15:$H$135)</f>
        <v>0</v>
      </c>
      <c r="I139" s="289" t="s">
        <v>330</v>
      </c>
      <c r="J139" s="4"/>
      <c r="K139" s="4"/>
      <c r="L139" s="4"/>
      <c r="M139" s="4"/>
      <c r="N139" s="4"/>
      <c r="O139" s="4"/>
      <c r="P139" s="4"/>
      <c r="Q139" s="4"/>
      <c r="R139" s="4"/>
      <c r="S139" s="4"/>
      <c r="T139" s="6"/>
      <c r="U139" s="6"/>
      <c r="V139" s="6"/>
      <c r="W139" s="31"/>
      <c r="X139" s="31"/>
      <c r="Y139" s="31"/>
      <c r="Z139" s="31"/>
      <c r="AA139" s="31"/>
      <c r="AB139" s="31"/>
      <c r="AC139" s="31"/>
      <c r="AD139" s="31"/>
      <c r="AE139" s="31"/>
      <c r="AF139" s="31"/>
      <c r="AG139" s="31"/>
      <c r="AH139" s="31"/>
      <c r="AI139" s="31"/>
      <c r="AJ139" s="31"/>
      <c r="AK139" s="31"/>
      <c r="AL139" s="31"/>
      <c r="AM139" s="31"/>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2"/>
      <c r="BQ139" s="32"/>
      <c r="BR139" s="32"/>
      <c r="BS139" s="32"/>
      <c r="BT139" s="32"/>
      <c r="BU139" s="32"/>
      <c r="BV139" s="32"/>
      <c r="BW139" s="32"/>
      <c r="BX139" s="32"/>
      <c r="BY139" s="32"/>
      <c r="BZ139" s="32"/>
      <c r="CA139" s="32"/>
      <c r="CB139" s="32"/>
      <c r="CC139" s="32"/>
      <c r="CD139" s="32"/>
      <c r="CE139" s="32"/>
      <c r="CF139" s="32"/>
      <c r="CG139" s="32"/>
      <c r="CH139" s="32"/>
      <c r="CI139" s="32"/>
      <c r="CJ139" s="32"/>
      <c r="CK139" s="32"/>
      <c r="CL139" s="32"/>
      <c r="CM139" s="32"/>
      <c r="CN139" s="32"/>
      <c r="CO139" s="32"/>
      <c r="CP139" s="32"/>
      <c r="CQ139" s="32"/>
      <c r="CR139" s="32"/>
      <c r="CS139" s="32"/>
      <c r="CT139" s="32"/>
      <c r="CU139" s="32"/>
      <c r="CV139" s="32"/>
      <c r="CW139" s="32"/>
      <c r="CX139" s="32"/>
      <c r="CY139" s="32"/>
      <c r="CZ139" s="32"/>
      <c r="DA139" s="32"/>
      <c r="DB139" s="32"/>
      <c r="DC139" s="32"/>
      <c r="DD139" s="32"/>
      <c r="DE139" s="32"/>
      <c r="DF139" s="32"/>
      <c r="DG139" s="32"/>
      <c r="DH139" s="32"/>
      <c r="DI139" s="32"/>
      <c r="DJ139" s="32"/>
      <c r="DK139" s="32"/>
      <c r="DL139" s="32"/>
      <c r="DM139" s="32"/>
      <c r="DN139" s="32"/>
      <c r="DO139" s="32"/>
      <c r="DP139" s="32"/>
      <c r="DQ139" s="32"/>
      <c r="DR139" s="32"/>
      <c r="DS139" s="32"/>
      <c r="DT139" s="32"/>
      <c r="DU139" s="32"/>
      <c r="DV139" s="32"/>
      <c r="DW139" s="32"/>
      <c r="DX139" s="32"/>
      <c r="DY139" s="32"/>
      <c r="DZ139" s="32"/>
      <c r="EA139" s="32"/>
      <c r="EB139" s="32"/>
      <c r="EC139" s="32"/>
      <c r="ED139" s="32"/>
      <c r="EE139" s="32"/>
      <c r="EF139" s="32"/>
      <c r="EG139" s="32"/>
      <c r="EH139" s="32"/>
      <c r="EI139" s="32"/>
      <c r="EJ139" s="32"/>
      <c r="EK139" s="32"/>
      <c r="EL139" s="32"/>
      <c r="EM139" s="32"/>
      <c r="EN139" s="32"/>
      <c r="EO139" s="32"/>
      <c r="EP139" s="32"/>
      <c r="EQ139" s="32"/>
      <c r="ER139" s="32"/>
      <c r="ES139" s="32"/>
      <c r="ET139" s="32"/>
      <c r="EU139" s="32"/>
      <c r="EV139" s="32"/>
      <c r="EW139" s="32"/>
      <c r="EX139" s="32"/>
      <c r="EY139" s="32"/>
      <c r="EZ139" s="32"/>
      <c r="FA139" s="32"/>
      <c r="FB139" s="32"/>
      <c r="FC139" s="32"/>
      <c r="FD139" s="32"/>
      <c r="FE139" s="32"/>
      <c r="FF139" s="32"/>
      <c r="FG139" s="32"/>
      <c r="FH139" s="32"/>
      <c r="FI139" s="32"/>
      <c r="FJ139" s="32"/>
      <c r="FK139" s="32"/>
      <c r="FL139" s="32"/>
      <c r="FM139" s="32"/>
      <c r="FN139" s="32"/>
      <c r="FO139" s="32"/>
      <c r="FP139" s="32"/>
      <c r="FQ139" s="32"/>
      <c r="FR139" s="32"/>
      <c r="FS139" s="32"/>
      <c r="FT139" s="32"/>
      <c r="FU139" s="32"/>
      <c r="FV139" s="32"/>
      <c r="FW139" s="32"/>
      <c r="FX139" s="32"/>
      <c r="FY139" s="32"/>
      <c r="FZ139" s="32"/>
      <c r="GA139" s="32"/>
      <c r="GB139" s="32"/>
      <c r="GC139" s="32"/>
      <c r="GD139" s="32"/>
      <c r="GE139" s="32"/>
      <c r="GF139" s="32"/>
      <c r="GG139" s="32"/>
      <c r="GH139" s="32"/>
      <c r="GI139" s="32"/>
      <c r="GJ139" s="32"/>
      <c r="GK139" s="32"/>
      <c r="GL139" s="32"/>
      <c r="GM139" s="32"/>
      <c r="GN139" s="32"/>
      <c r="GO139" s="32"/>
      <c r="GP139" s="32"/>
      <c r="GQ139" s="32"/>
      <c r="GR139" s="32"/>
      <c r="GS139" s="32"/>
      <c r="GT139" s="32"/>
      <c r="GU139" s="32"/>
      <c r="GV139" s="32"/>
      <c r="GW139" s="32"/>
      <c r="GX139" s="32"/>
      <c r="GY139" s="32"/>
      <c r="GZ139" s="32"/>
      <c r="HA139" s="32"/>
      <c r="HB139" s="32"/>
      <c r="HC139" s="32"/>
      <c r="HD139" s="32"/>
      <c r="HE139" s="32"/>
      <c r="HF139" s="32"/>
      <c r="HG139" s="32"/>
      <c r="HH139" s="32"/>
      <c r="HI139" s="32"/>
      <c r="HJ139" s="32"/>
      <c r="HK139" s="32"/>
      <c r="HL139" s="32"/>
      <c r="HM139" s="32"/>
      <c r="HN139" s="32"/>
      <c r="HO139" s="32"/>
      <c r="HP139" s="32"/>
      <c r="HQ139" s="32"/>
      <c r="HR139" s="32"/>
      <c r="HS139" s="32"/>
      <c r="HT139" s="32"/>
      <c r="HU139" s="32"/>
      <c r="HV139" s="32"/>
      <c r="HW139" s="32"/>
      <c r="HX139" s="32"/>
      <c r="HY139" s="32"/>
      <c r="HZ139" s="32"/>
      <c r="IA139" s="32"/>
      <c r="IB139" s="32"/>
      <c r="IC139" s="32"/>
      <c r="ID139" s="32"/>
      <c r="IE139" s="32"/>
      <c r="IF139" s="32"/>
      <c r="IG139" s="32"/>
      <c r="IH139" s="32"/>
      <c r="II139" s="32"/>
      <c r="IJ139" s="32"/>
      <c r="IK139" s="32"/>
      <c r="IL139" s="32"/>
      <c r="IM139" s="32"/>
      <c r="IN139" s="32"/>
      <c r="IO139" s="32"/>
      <c r="IP139" s="32"/>
      <c r="IQ139" s="32"/>
      <c r="IR139" s="32"/>
      <c r="IS139" s="32"/>
      <c r="IT139" s="32"/>
      <c r="IU139" s="32"/>
      <c r="IV139" s="32"/>
      <c r="IW139" s="32"/>
      <c r="IX139" s="32"/>
      <c r="IY139" s="32"/>
      <c r="IZ139" s="32"/>
      <c r="JA139" s="32"/>
      <c r="JB139" s="32"/>
      <c r="JC139" s="32"/>
      <c r="JD139" s="32"/>
      <c r="JE139" s="32"/>
      <c r="JF139" s="32"/>
      <c r="JG139" s="32"/>
    </row>
    <row r="140" spans="1:267" s="33" customFormat="1" ht="15" customHeight="1" x14ac:dyDescent="0.2">
      <c r="A140" s="4"/>
      <c r="B140" s="4"/>
      <c r="C140" s="4"/>
      <c r="D140" s="4"/>
      <c r="E140" s="4"/>
      <c r="F140" s="4"/>
      <c r="G140" s="4"/>
      <c r="H140" s="161"/>
      <c r="I140" s="39"/>
      <c r="J140" s="4"/>
      <c r="K140" s="4"/>
      <c r="L140" s="4"/>
      <c r="M140" s="4"/>
      <c r="N140" s="4"/>
      <c r="O140" s="4"/>
      <c r="P140" s="4"/>
      <c r="Q140" s="4"/>
      <c r="R140" s="4"/>
      <c r="S140" s="4"/>
      <c r="T140" s="6"/>
      <c r="U140" s="6"/>
      <c r="V140" s="6"/>
      <c r="W140" s="31"/>
      <c r="X140" s="31"/>
      <c r="Y140" s="31"/>
      <c r="Z140" s="31"/>
      <c r="AA140" s="31"/>
      <c r="AB140" s="31"/>
      <c r="AC140" s="31"/>
      <c r="AD140" s="31"/>
      <c r="AE140" s="31"/>
      <c r="AF140" s="31"/>
      <c r="AG140" s="31"/>
      <c r="AH140" s="31"/>
      <c r="AI140" s="31"/>
      <c r="AJ140" s="31"/>
      <c r="AK140" s="31"/>
      <c r="AL140" s="31"/>
      <c r="AM140" s="31"/>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2"/>
      <c r="BQ140" s="32"/>
      <c r="BR140" s="32"/>
      <c r="BS140" s="32"/>
      <c r="BT140" s="32"/>
      <c r="BU140" s="32"/>
      <c r="BV140" s="32"/>
      <c r="BW140" s="32"/>
      <c r="BX140" s="32"/>
      <c r="BY140" s="32"/>
      <c r="BZ140" s="32"/>
      <c r="CA140" s="32"/>
      <c r="CB140" s="32"/>
      <c r="CC140" s="32"/>
      <c r="CD140" s="32"/>
      <c r="CE140" s="32"/>
      <c r="CF140" s="32"/>
      <c r="CG140" s="32"/>
      <c r="CH140" s="32"/>
      <c r="CI140" s="32"/>
      <c r="CJ140" s="32"/>
      <c r="CK140" s="32"/>
      <c r="CL140" s="32"/>
      <c r="CM140" s="32"/>
      <c r="CN140" s="32"/>
      <c r="CO140" s="32"/>
      <c r="CP140" s="32"/>
      <c r="CQ140" s="32"/>
      <c r="CR140" s="32"/>
      <c r="CS140" s="32"/>
      <c r="CT140" s="32"/>
      <c r="CU140" s="32"/>
      <c r="CV140" s="32"/>
      <c r="CW140" s="32"/>
      <c r="CX140" s="32"/>
      <c r="CY140" s="32"/>
      <c r="CZ140" s="32"/>
      <c r="DA140" s="32"/>
      <c r="DB140" s="32"/>
      <c r="DC140" s="32"/>
      <c r="DD140" s="32"/>
      <c r="DE140" s="32"/>
      <c r="DF140" s="32"/>
      <c r="DG140" s="32"/>
      <c r="DH140" s="32"/>
      <c r="DI140" s="32"/>
      <c r="DJ140" s="32"/>
      <c r="DK140" s="32"/>
      <c r="DL140" s="32"/>
      <c r="DM140" s="32"/>
      <c r="DN140" s="32"/>
      <c r="DO140" s="32"/>
      <c r="DP140" s="32"/>
      <c r="DQ140" s="32"/>
      <c r="DR140" s="32"/>
      <c r="DS140" s="32"/>
      <c r="DT140" s="32"/>
      <c r="DU140" s="32"/>
      <c r="DV140" s="32"/>
      <c r="DW140" s="32"/>
      <c r="DX140" s="32"/>
      <c r="DY140" s="32"/>
      <c r="DZ140" s="32"/>
      <c r="EA140" s="32"/>
      <c r="EB140" s="32"/>
      <c r="EC140" s="32"/>
      <c r="ED140" s="32"/>
      <c r="EE140" s="32"/>
      <c r="EF140" s="32"/>
      <c r="EG140" s="32"/>
      <c r="EH140" s="32"/>
      <c r="EI140" s="32"/>
      <c r="EJ140" s="32"/>
      <c r="EK140" s="32"/>
      <c r="EL140" s="32"/>
      <c r="EM140" s="32"/>
      <c r="EN140" s="32"/>
      <c r="EO140" s="32"/>
      <c r="EP140" s="32"/>
      <c r="EQ140" s="32"/>
      <c r="ER140" s="32"/>
      <c r="ES140" s="32"/>
      <c r="ET140" s="32"/>
      <c r="EU140" s="32"/>
      <c r="EV140" s="32"/>
      <c r="EW140" s="32"/>
      <c r="EX140" s="32"/>
      <c r="EY140" s="32"/>
      <c r="EZ140" s="32"/>
      <c r="FA140" s="32"/>
      <c r="FB140" s="32"/>
      <c r="FC140" s="32"/>
      <c r="FD140" s="32"/>
      <c r="FE140" s="32"/>
      <c r="FF140" s="32"/>
      <c r="FG140" s="32"/>
      <c r="FH140" s="32"/>
      <c r="FI140" s="32"/>
      <c r="FJ140" s="32"/>
      <c r="FK140" s="32"/>
      <c r="FL140" s="32"/>
      <c r="FM140" s="32"/>
      <c r="FN140" s="32"/>
      <c r="FO140" s="32"/>
      <c r="FP140" s="32"/>
      <c r="FQ140" s="32"/>
      <c r="FR140" s="32"/>
      <c r="FS140" s="32"/>
      <c r="FT140" s="32"/>
      <c r="FU140" s="32"/>
      <c r="FV140" s="32"/>
      <c r="FW140" s="32"/>
      <c r="FX140" s="32"/>
      <c r="FY140" s="32"/>
      <c r="FZ140" s="32"/>
      <c r="GA140" s="32"/>
      <c r="GB140" s="32"/>
      <c r="GC140" s="32"/>
      <c r="GD140" s="32"/>
      <c r="GE140" s="32"/>
      <c r="GF140" s="32"/>
      <c r="GG140" s="32"/>
      <c r="GH140" s="32"/>
      <c r="GI140" s="32"/>
      <c r="GJ140" s="32"/>
      <c r="GK140" s="32"/>
      <c r="GL140" s="32"/>
      <c r="GM140" s="32"/>
      <c r="GN140" s="32"/>
      <c r="GO140" s="32"/>
      <c r="GP140" s="32"/>
      <c r="GQ140" s="32"/>
      <c r="GR140" s="32"/>
      <c r="GS140" s="32"/>
      <c r="GT140" s="32"/>
      <c r="GU140" s="32"/>
      <c r="GV140" s="32"/>
      <c r="GW140" s="32"/>
      <c r="GX140" s="32"/>
      <c r="GY140" s="32"/>
      <c r="GZ140" s="32"/>
      <c r="HA140" s="32"/>
      <c r="HB140" s="32"/>
      <c r="HC140" s="32"/>
      <c r="HD140" s="32"/>
      <c r="HE140" s="32"/>
      <c r="HF140" s="32"/>
      <c r="HG140" s="32"/>
      <c r="HH140" s="32"/>
      <c r="HI140" s="32"/>
      <c r="HJ140" s="32"/>
      <c r="HK140" s="32"/>
      <c r="HL140" s="32"/>
      <c r="HM140" s="32"/>
      <c r="HN140" s="32"/>
      <c r="HO140" s="32"/>
      <c r="HP140" s="32"/>
      <c r="HQ140" s="32"/>
      <c r="HR140" s="32"/>
      <c r="HS140" s="32"/>
      <c r="HT140" s="32"/>
      <c r="HU140" s="32"/>
      <c r="HV140" s="32"/>
      <c r="HW140" s="32"/>
      <c r="HX140" s="32"/>
      <c r="HY140" s="32"/>
      <c r="HZ140" s="32"/>
      <c r="IA140" s="32"/>
      <c r="IB140" s="32"/>
      <c r="IC140" s="32"/>
      <c r="ID140" s="32"/>
      <c r="IE140" s="32"/>
      <c r="IF140" s="32"/>
      <c r="IG140" s="32"/>
      <c r="IH140" s="32"/>
      <c r="II140" s="32"/>
      <c r="IJ140" s="32"/>
      <c r="IK140" s="32"/>
      <c r="IL140" s="32"/>
      <c r="IM140" s="32"/>
      <c r="IN140" s="32"/>
      <c r="IO140" s="32"/>
      <c r="IP140" s="32"/>
      <c r="IQ140" s="32"/>
      <c r="IR140" s="32"/>
      <c r="IS140" s="32"/>
      <c r="IT140" s="32"/>
      <c r="IU140" s="32"/>
      <c r="IV140" s="32"/>
      <c r="IW140" s="32"/>
      <c r="IX140" s="32"/>
      <c r="IY140" s="32"/>
      <c r="IZ140" s="32"/>
      <c r="JA140" s="32"/>
      <c r="JB140" s="32"/>
      <c r="JC140" s="32"/>
      <c r="JD140" s="32"/>
      <c r="JE140" s="32"/>
      <c r="JF140" s="32"/>
      <c r="JG140" s="32"/>
    </row>
    <row r="141" spans="1:267" s="33" customFormat="1" ht="15" customHeight="1" x14ac:dyDescent="0.2">
      <c r="A141" s="19" t="s">
        <v>72</v>
      </c>
      <c r="B141" s="394" t="s">
        <v>934</v>
      </c>
      <c r="C141" s="394"/>
      <c r="D141" s="228"/>
      <c r="E141" s="228"/>
      <c r="F141" s="533"/>
      <c r="G141" s="228"/>
      <c r="H141" s="230">
        <f>SUMIF($C$15:$C$135,"FF 8",$H$15:$H$135)</f>
        <v>0</v>
      </c>
      <c r="I141" s="289" t="s">
        <v>330</v>
      </c>
      <c r="J141" s="4"/>
      <c r="K141" s="4"/>
      <c r="L141" s="4"/>
      <c r="M141" s="4"/>
      <c r="N141" s="4"/>
      <c r="O141" s="4"/>
      <c r="P141" s="4"/>
      <c r="Q141" s="4"/>
      <c r="R141" s="4"/>
      <c r="S141" s="4"/>
      <c r="T141" s="6"/>
      <c r="U141" s="6"/>
      <c r="V141" s="6"/>
      <c r="W141" s="31"/>
      <c r="X141" s="31"/>
      <c r="Y141" s="31"/>
      <c r="Z141" s="31"/>
      <c r="AA141" s="31"/>
      <c r="AB141" s="31"/>
      <c r="AC141" s="31"/>
      <c r="AD141" s="31"/>
      <c r="AE141" s="31"/>
      <c r="AF141" s="31"/>
      <c r="AG141" s="31"/>
      <c r="AH141" s="31"/>
      <c r="AI141" s="31"/>
      <c r="AJ141" s="31"/>
      <c r="AK141" s="31"/>
      <c r="AL141" s="31"/>
      <c r="AM141" s="31"/>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2"/>
      <c r="BQ141" s="32"/>
      <c r="BR141" s="32"/>
      <c r="BS141" s="32"/>
      <c r="BT141" s="32"/>
      <c r="BU141" s="32"/>
      <c r="BV141" s="32"/>
      <c r="BW141" s="32"/>
      <c r="BX141" s="32"/>
      <c r="BY141" s="32"/>
      <c r="BZ141" s="32"/>
      <c r="CA141" s="32"/>
      <c r="CB141" s="32"/>
      <c r="CC141" s="32"/>
      <c r="CD141" s="32"/>
      <c r="CE141" s="32"/>
      <c r="CF141" s="32"/>
      <c r="CG141" s="32"/>
      <c r="CH141" s="32"/>
      <c r="CI141" s="32"/>
      <c r="CJ141" s="32"/>
      <c r="CK141" s="32"/>
      <c r="CL141" s="32"/>
      <c r="CM141" s="32"/>
      <c r="CN141" s="32"/>
      <c r="CO141" s="32"/>
      <c r="CP141" s="32"/>
      <c r="CQ141" s="32"/>
      <c r="CR141" s="32"/>
      <c r="CS141" s="32"/>
      <c r="CT141" s="32"/>
      <c r="CU141" s="32"/>
      <c r="CV141" s="32"/>
      <c r="CW141" s="32"/>
      <c r="CX141" s="32"/>
      <c r="CY141" s="32"/>
      <c r="CZ141" s="32"/>
      <c r="DA141" s="32"/>
      <c r="DB141" s="32"/>
      <c r="DC141" s="32"/>
      <c r="DD141" s="32"/>
      <c r="DE141" s="32"/>
      <c r="DF141" s="32"/>
      <c r="DG141" s="32"/>
      <c r="DH141" s="32"/>
      <c r="DI141" s="32"/>
      <c r="DJ141" s="32"/>
      <c r="DK141" s="32"/>
      <c r="DL141" s="32"/>
      <c r="DM141" s="32"/>
      <c r="DN141" s="32"/>
      <c r="DO141" s="32"/>
      <c r="DP141" s="32"/>
      <c r="DQ141" s="32"/>
      <c r="DR141" s="32"/>
      <c r="DS141" s="32"/>
      <c r="DT141" s="32"/>
      <c r="DU141" s="32"/>
      <c r="DV141" s="32"/>
      <c r="DW141" s="32"/>
      <c r="DX141" s="32"/>
      <c r="DY141" s="32"/>
      <c r="DZ141" s="32"/>
      <c r="EA141" s="32"/>
      <c r="EB141" s="32"/>
      <c r="EC141" s="32"/>
      <c r="ED141" s="32"/>
      <c r="EE141" s="32"/>
      <c r="EF141" s="32"/>
      <c r="EG141" s="32"/>
      <c r="EH141" s="32"/>
      <c r="EI141" s="32"/>
      <c r="EJ141" s="32"/>
      <c r="EK141" s="32"/>
      <c r="EL141" s="32"/>
      <c r="EM141" s="32"/>
      <c r="EN141" s="32"/>
      <c r="EO141" s="32"/>
      <c r="EP141" s="32"/>
      <c r="EQ141" s="32"/>
      <c r="ER141" s="32"/>
      <c r="ES141" s="32"/>
      <c r="ET141" s="32"/>
      <c r="EU141" s="32"/>
      <c r="EV141" s="32"/>
      <c r="EW141" s="32"/>
      <c r="EX141" s="32"/>
      <c r="EY141" s="32"/>
      <c r="EZ141" s="32"/>
      <c r="FA141" s="32"/>
      <c r="FB141" s="32"/>
      <c r="FC141" s="32"/>
      <c r="FD141" s="32"/>
      <c r="FE141" s="32"/>
      <c r="FF141" s="32"/>
      <c r="FG141" s="32"/>
      <c r="FH141" s="32"/>
      <c r="FI141" s="32"/>
      <c r="FJ141" s="32"/>
      <c r="FK141" s="32"/>
      <c r="FL141" s="32"/>
      <c r="FM141" s="32"/>
      <c r="FN141" s="32"/>
      <c r="FO141" s="32"/>
      <c r="FP141" s="32"/>
      <c r="FQ141" s="32"/>
      <c r="FR141" s="32"/>
      <c r="FS141" s="32"/>
      <c r="FT141" s="32"/>
      <c r="FU141" s="32"/>
      <c r="FV141" s="32"/>
      <c r="FW141" s="32"/>
      <c r="FX141" s="32"/>
      <c r="FY141" s="32"/>
      <c r="FZ141" s="32"/>
      <c r="GA141" s="32"/>
      <c r="GB141" s="32"/>
      <c r="GC141" s="32"/>
      <c r="GD141" s="32"/>
      <c r="GE141" s="32"/>
      <c r="GF141" s="32"/>
      <c r="GG141" s="32"/>
      <c r="GH141" s="32"/>
      <c r="GI141" s="32"/>
      <c r="GJ141" s="32"/>
      <c r="GK141" s="32"/>
      <c r="GL141" s="32"/>
      <c r="GM141" s="32"/>
      <c r="GN141" s="32"/>
      <c r="GO141" s="32"/>
      <c r="GP141" s="32"/>
      <c r="GQ141" s="32"/>
      <c r="GR141" s="32"/>
      <c r="GS141" s="32"/>
      <c r="GT141" s="32"/>
      <c r="GU141" s="32"/>
      <c r="GV141" s="32"/>
      <c r="GW141" s="32"/>
      <c r="GX141" s="32"/>
      <c r="GY141" s="32"/>
      <c r="GZ141" s="32"/>
      <c r="HA141" s="32"/>
      <c r="HB141" s="32"/>
      <c r="HC141" s="32"/>
      <c r="HD141" s="32"/>
      <c r="HE141" s="32"/>
      <c r="HF141" s="32"/>
      <c r="HG141" s="32"/>
      <c r="HH141" s="32"/>
      <c r="HI141" s="32"/>
      <c r="HJ141" s="32"/>
      <c r="HK141" s="32"/>
      <c r="HL141" s="32"/>
      <c r="HM141" s="32"/>
      <c r="HN141" s="32"/>
      <c r="HO141" s="32"/>
      <c r="HP141" s="32"/>
      <c r="HQ141" s="32"/>
      <c r="HR141" s="32"/>
      <c r="HS141" s="32"/>
      <c r="HT141" s="32"/>
      <c r="HU141" s="32"/>
      <c r="HV141" s="32"/>
      <c r="HW141" s="32"/>
      <c r="HX141" s="32"/>
      <c r="HY141" s="32"/>
      <c r="HZ141" s="32"/>
      <c r="IA141" s="32"/>
      <c r="IB141" s="32"/>
      <c r="IC141" s="32"/>
      <c r="ID141" s="32"/>
      <c r="IE141" s="32"/>
      <c r="IF141" s="32"/>
      <c r="IG141" s="32"/>
      <c r="IH141" s="32"/>
      <c r="II141" s="32"/>
      <c r="IJ141" s="32"/>
      <c r="IK141" s="32"/>
      <c r="IL141" s="32"/>
      <c r="IM141" s="32"/>
      <c r="IN141" s="32"/>
      <c r="IO141" s="32"/>
      <c r="IP141" s="32"/>
      <c r="IQ141" s="32"/>
      <c r="IR141" s="32"/>
      <c r="IS141" s="32"/>
      <c r="IT141" s="32"/>
      <c r="IU141" s="32"/>
      <c r="IV141" s="32"/>
      <c r="IW141" s="32"/>
      <c r="IX141" s="32"/>
      <c r="IY141" s="32"/>
      <c r="IZ141" s="32"/>
      <c r="JA141" s="32"/>
      <c r="JB141" s="32"/>
      <c r="JC141" s="32"/>
      <c r="JD141" s="32"/>
      <c r="JE141" s="32"/>
      <c r="JF141" s="32"/>
      <c r="JG141" s="32"/>
    </row>
    <row r="142" spans="1:267" s="33" customFormat="1" ht="15" customHeight="1" x14ac:dyDescent="0.2">
      <c r="A142" s="4"/>
      <c r="B142" s="4"/>
      <c r="C142" s="4"/>
      <c r="D142" s="4"/>
      <c r="E142" s="4"/>
      <c r="F142" s="4"/>
      <c r="G142" s="4"/>
      <c r="H142" s="161"/>
      <c r="I142" s="39"/>
      <c r="J142" s="4"/>
      <c r="K142" s="4"/>
      <c r="L142" s="4"/>
      <c r="M142" s="4"/>
      <c r="N142" s="4"/>
      <c r="O142" s="4"/>
      <c r="P142" s="4"/>
      <c r="Q142" s="4"/>
      <c r="R142" s="4"/>
      <c r="S142" s="4"/>
      <c r="T142" s="6"/>
      <c r="U142" s="6"/>
      <c r="V142" s="6"/>
      <c r="W142" s="31"/>
      <c r="X142" s="31"/>
      <c r="Y142" s="31"/>
      <c r="Z142" s="31"/>
      <c r="AA142" s="31"/>
      <c r="AB142" s="31"/>
      <c r="AC142" s="31"/>
      <c r="AD142" s="31"/>
      <c r="AE142" s="31"/>
      <c r="AF142" s="31"/>
      <c r="AG142" s="31"/>
      <c r="AH142" s="31"/>
      <c r="AI142" s="31"/>
      <c r="AJ142" s="31"/>
      <c r="AK142" s="31"/>
      <c r="AL142" s="31"/>
      <c r="AM142" s="31"/>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2"/>
      <c r="BQ142" s="32"/>
      <c r="BR142" s="32"/>
      <c r="BS142" s="32"/>
      <c r="BT142" s="32"/>
      <c r="BU142" s="32"/>
      <c r="BV142" s="32"/>
      <c r="BW142" s="32"/>
      <c r="BX142" s="32"/>
      <c r="BY142" s="32"/>
      <c r="BZ142" s="32"/>
      <c r="CA142" s="32"/>
      <c r="CB142" s="32"/>
      <c r="CC142" s="32"/>
      <c r="CD142" s="32"/>
      <c r="CE142" s="32"/>
      <c r="CF142" s="32"/>
      <c r="CG142" s="32"/>
      <c r="CH142" s="32"/>
      <c r="CI142" s="32"/>
      <c r="CJ142" s="32"/>
      <c r="CK142" s="32"/>
      <c r="CL142" s="32"/>
      <c r="CM142" s="32"/>
      <c r="CN142" s="32"/>
      <c r="CO142" s="32"/>
      <c r="CP142" s="32"/>
      <c r="CQ142" s="32"/>
      <c r="CR142" s="32"/>
      <c r="CS142" s="32"/>
      <c r="CT142" s="32"/>
      <c r="CU142" s="32"/>
      <c r="CV142" s="32"/>
      <c r="CW142" s="32"/>
      <c r="CX142" s="32"/>
      <c r="CY142" s="32"/>
      <c r="CZ142" s="32"/>
      <c r="DA142" s="32"/>
      <c r="DB142" s="32"/>
      <c r="DC142" s="32"/>
      <c r="DD142" s="32"/>
      <c r="DE142" s="32"/>
      <c r="DF142" s="32"/>
      <c r="DG142" s="32"/>
      <c r="DH142" s="32"/>
      <c r="DI142" s="32"/>
      <c r="DJ142" s="32"/>
      <c r="DK142" s="32"/>
      <c r="DL142" s="32"/>
      <c r="DM142" s="32"/>
      <c r="DN142" s="32"/>
      <c r="DO142" s="32"/>
      <c r="DP142" s="32"/>
      <c r="DQ142" s="32"/>
      <c r="DR142" s="32"/>
      <c r="DS142" s="32"/>
      <c r="DT142" s="32"/>
      <c r="DU142" s="32"/>
      <c r="DV142" s="32"/>
      <c r="DW142" s="32"/>
      <c r="DX142" s="32"/>
      <c r="DY142" s="32"/>
      <c r="DZ142" s="32"/>
      <c r="EA142" s="32"/>
      <c r="EB142" s="32"/>
      <c r="EC142" s="32"/>
      <c r="ED142" s="32"/>
      <c r="EE142" s="32"/>
      <c r="EF142" s="32"/>
      <c r="EG142" s="32"/>
      <c r="EH142" s="32"/>
      <c r="EI142" s="32"/>
      <c r="EJ142" s="32"/>
      <c r="EK142" s="32"/>
      <c r="EL142" s="32"/>
      <c r="EM142" s="32"/>
      <c r="EN142" s="32"/>
      <c r="EO142" s="32"/>
      <c r="EP142" s="32"/>
      <c r="EQ142" s="32"/>
      <c r="ER142" s="32"/>
      <c r="ES142" s="32"/>
      <c r="ET142" s="32"/>
      <c r="EU142" s="32"/>
      <c r="EV142" s="32"/>
      <c r="EW142" s="32"/>
      <c r="EX142" s="32"/>
      <c r="EY142" s="32"/>
      <c r="EZ142" s="32"/>
      <c r="FA142" s="32"/>
      <c r="FB142" s="32"/>
      <c r="FC142" s="32"/>
      <c r="FD142" s="32"/>
      <c r="FE142" s="32"/>
      <c r="FF142" s="32"/>
      <c r="FG142" s="32"/>
      <c r="FH142" s="32"/>
      <c r="FI142" s="32"/>
      <c r="FJ142" s="32"/>
      <c r="FK142" s="32"/>
      <c r="FL142" s="32"/>
      <c r="FM142" s="32"/>
      <c r="FN142" s="32"/>
      <c r="FO142" s="32"/>
      <c r="FP142" s="32"/>
      <c r="FQ142" s="32"/>
      <c r="FR142" s="32"/>
      <c r="FS142" s="32"/>
      <c r="FT142" s="32"/>
      <c r="FU142" s="32"/>
      <c r="FV142" s="32"/>
      <c r="FW142" s="32"/>
      <c r="FX142" s="32"/>
      <c r="FY142" s="32"/>
      <c r="FZ142" s="32"/>
      <c r="GA142" s="32"/>
      <c r="GB142" s="32"/>
      <c r="GC142" s="32"/>
      <c r="GD142" s="32"/>
      <c r="GE142" s="32"/>
      <c r="GF142" s="32"/>
      <c r="GG142" s="32"/>
      <c r="GH142" s="32"/>
      <c r="GI142" s="32"/>
      <c r="GJ142" s="32"/>
      <c r="GK142" s="32"/>
      <c r="GL142" s="32"/>
      <c r="GM142" s="32"/>
      <c r="GN142" s="32"/>
      <c r="GO142" s="32"/>
      <c r="GP142" s="32"/>
      <c r="GQ142" s="32"/>
      <c r="GR142" s="32"/>
      <c r="GS142" s="32"/>
      <c r="GT142" s="32"/>
      <c r="GU142" s="32"/>
      <c r="GV142" s="32"/>
      <c r="GW142" s="32"/>
      <c r="GX142" s="32"/>
      <c r="GY142" s="32"/>
      <c r="GZ142" s="32"/>
      <c r="HA142" s="32"/>
      <c r="HB142" s="32"/>
      <c r="HC142" s="32"/>
      <c r="HD142" s="32"/>
      <c r="HE142" s="32"/>
      <c r="HF142" s="32"/>
      <c r="HG142" s="32"/>
      <c r="HH142" s="32"/>
      <c r="HI142" s="32"/>
      <c r="HJ142" s="32"/>
      <c r="HK142" s="32"/>
      <c r="HL142" s="32"/>
      <c r="HM142" s="32"/>
      <c r="HN142" s="32"/>
      <c r="HO142" s="32"/>
      <c r="HP142" s="32"/>
      <c r="HQ142" s="32"/>
      <c r="HR142" s="32"/>
      <c r="HS142" s="32"/>
      <c r="HT142" s="32"/>
      <c r="HU142" s="32"/>
      <c r="HV142" s="32"/>
      <c r="HW142" s="32"/>
      <c r="HX142" s="32"/>
      <c r="HY142" s="32"/>
      <c r="HZ142" s="32"/>
      <c r="IA142" s="32"/>
      <c r="IB142" s="32"/>
      <c r="IC142" s="32"/>
      <c r="ID142" s="32"/>
      <c r="IE142" s="32"/>
      <c r="IF142" s="32"/>
      <c r="IG142" s="32"/>
      <c r="IH142" s="32"/>
      <c r="II142" s="32"/>
      <c r="IJ142" s="32"/>
      <c r="IK142" s="32"/>
      <c r="IL142" s="32"/>
      <c r="IM142" s="32"/>
      <c r="IN142" s="32"/>
      <c r="IO142" s="32"/>
      <c r="IP142" s="32"/>
      <c r="IQ142" s="32"/>
      <c r="IR142" s="32"/>
      <c r="IS142" s="32"/>
      <c r="IT142" s="32"/>
      <c r="IU142" s="32"/>
      <c r="IV142" s="32"/>
      <c r="IW142" s="32"/>
      <c r="IX142" s="32"/>
      <c r="IY142" s="32"/>
      <c r="IZ142" s="32"/>
      <c r="JA142" s="32"/>
      <c r="JB142" s="32"/>
      <c r="JC142" s="32"/>
      <c r="JD142" s="32"/>
      <c r="JE142" s="32"/>
      <c r="JF142" s="32"/>
      <c r="JG142" s="32"/>
    </row>
    <row r="143" spans="1:267" s="33" customFormat="1" ht="15" customHeight="1" x14ac:dyDescent="0.2">
      <c r="A143" s="19" t="s">
        <v>73</v>
      </c>
      <c r="B143" s="394" t="s">
        <v>937</v>
      </c>
      <c r="C143" s="394"/>
      <c r="D143" s="228"/>
      <c r="E143" s="228"/>
      <c r="F143" s="533"/>
      <c r="G143" s="228"/>
      <c r="H143" s="230">
        <f>SUMIF($C$15:$C$135,"VF 9",$H$15:$H$135)</f>
        <v>0</v>
      </c>
      <c r="I143" s="289" t="s">
        <v>330</v>
      </c>
      <c r="J143" s="4"/>
      <c r="K143" s="4"/>
      <c r="L143" s="4"/>
      <c r="M143" s="4"/>
      <c r="N143" s="4"/>
      <c r="O143" s="4"/>
      <c r="P143" s="4"/>
      <c r="Q143" s="4"/>
      <c r="R143" s="4"/>
      <c r="S143" s="4"/>
      <c r="T143" s="6"/>
      <c r="U143" s="6"/>
      <c r="V143" s="6"/>
      <c r="W143" s="31"/>
      <c r="X143" s="31"/>
      <c r="Y143" s="31"/>
      <c r="Z143" s="31"/>
      <c r="AA143" s="31"/>
      <c r="AB143" s="31"/>
      <c r="AC143" s="31"/>
      <c r="AD143" s="31"/>
      <c r="AE143" s="31"/>
      <c r="AF143" s="31"/>
      <c r="AG143" s="31"/>
      <c r="AH143" s="31"/>
      <c r="AI143" s="31"/>
      <c r="AJ143" s="31"/>
      <c r="AK143" s="31"/>
      <c r="AL143" s="31"/>
      <c r="AM143" s="31"/>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2"/>
      <c r="BQ143" s="32"/>
      <c r="BR143" s="32"/>
      <c r="BS143" s="32"/>
      <c r="BT143" s="32"/>
      <c r="BU143" s="32"/>
      <c r="BV143" s="32"/>
      <c r="BW143" s="32"/>
      <c r="BX143" s="32"/>
      <c r="BY143" s="32"/>
      <c r="BZ143" s="32"/>
      <c r="CA143" s="32"/>
      <c r="CB143" s="32"/>
      <c r="CC143" s="32"/>
      <c r="CD143" s="32"/>
      <c r="CE143" s="32"/>
      <c r="CF143" s="32"/>
      <c r="CG143" s="32"/>
      <c r="CH143" s="32"/>
      <c r="CI143" s="32"/>
      <c r="CJ143" s="32"/>
      <c r="CK143" s="32"/>
      <c r="CL143" s="32"/>
      <c r="CM143" s="32"/>
      <c r="CN143" s="32"/>
      <c r="CO143" s="32"/>
      <c r="CP143" s="32"/>
      <c r="CQ143" s="32"/>
      <c r="CR143" s="32"/>
      <c r="CS143" s="32"/>
      <c r="CT143" s="32"/>
      <c r="CU143" s="32"/>
      <c r="CV143" s="32"/>
      <c r="CW143" s="32"/>
      <c r="CX143" s="32"/>
      <c r="CY143" s="32"/>
      <c r="CZ143" s="32"/>
      <c r="DA143" s="32"/>
      <c r="DB143" s="32"/>
      <c r="DC143" s="32"/>
      <c r="DD143" s="32"/>
      <c r="DE143" s="32"/>
      <c r="DF143" s="32"/>
      <c r="DG143" s="32"/>
      <c r="DH143" s="32"/>
      <c r="DI143" s="32"/>
      <c r="DJ143" s="32"/>
      <c r="DK143" s="32"/>
      <c r="DL143" s="32"/>
      <c r="DM143" s="32"/>
      <c r="DN143" s="32"/>
      <c r="DO143" s="32"/>
      <c r="DP143" s="32"/>
      <c r="DQ143" s="32"/>
      <c r="DR143" s="32"/>
      <c r="DS143" s="32"/>
      <c r="DT143" s="32"/>
      <c r="DU143" s="32"/>
      <c r="DV143" s="32"/>
      <c r="DW143" s="32"/>
      <c r="DX143" s="32"/>
      <c r="DY143" s="32"/>
      <c r="DZ143" s="32"/>
      <c r="EA143" s="32"/>
      <c r="EB143" s="32"/>
      <c r="EC143" s="32"/>
      <c r="ED143" s="32"/>
      <c r="EE143" s="32"/>
      <c r="EF143" s="32"/>
      <c r="EG143" s="32"/>
      <c r="EH143" s="32"/>
      <c r="EI143" s="32"/>
      <c r="EJ143" s="32"/>
      <c r="EK143" s="32"/>
      <c r="EL143" s="32"/>
      <c r="EM143" s="32"/>
      <c r="EN143" s="32"/>
      <c r="EO143" s="32"/>
      <c r="EP143" s="32"/>
      <c r="EQ143" s="32"/>
      <c r="ER143" s="32"/>
      <c r="ES143" s="32"/>
      <c r="ET143" s="32"/>
      <c r="EU143" s="32"/>
      <c r="EV143" s="32"/>
      <c r="EW143" s="32"/>
      <c r="EX143" s="32"/>
      <c r="EY143" s="32"/>
      <c r="EZ143" s="32"/>
      <c r="FA143" s="32"/>
      <c r="FB143" s="32"/>
      <c r="FC143" s="32"/>
      <c r="FD143" s="32"/>
      <c r="FE143" s="32"/>
      <c r="FF143" s="32"/>
      <c r="FG143" s="32"/>
      <c r="FH143" s="32"/>
      <c r="FI143" s="32"/>
      <c r="FJ143" s="32"/>
      <c r="FK143" s="32"/>
      <c r="FL143" s="32"/>
      <c r="FM143" s="32"/>
      <c r="FN143" s="32"/>
      <c r="FO143" s="32"/>
      <c r="FP143" s="32"/>
      <c r="FQ143" s="32"/>
      <c r="FR143" s="32"/>
      <c r="FS143" s="32"/>
      <c r="FT143" s="32"/>
      <c r="FU143" s="32"/>
      <c r="FV143" s="32"/>
      <c r="FW143" s="32"/>
      <c r="FX143" s="32"/>
      <c r="FY143" s="32"/>
      <c r="FZ143" s="32"/>
      <c r="GA143" s="32"/>
      <c r="GB143" s="32"/>
      <c r="GC143" s="32"/>
      <c r="GD143" s="32"/>
      <c r="GE143" s="32"/>
      <c r="GF143" s="32"/>
      <c r="GG143" s="32"/>
      <c r="GH143" s="32"/>
      <c r="GI143" s="32"/>
      <c r="GJ143" s="32"/>
      <c r="GK143" s="32"/>
      <c r="GL143" s="32"/>
      <c r="GM143" s="32"/>
      <c r="GN143" s="32"/>
      <c r="GO143" s="32"/>
      <c r="GP143" s="32"/>
      <c r="GQ143" s="32"/>
      <c r="GR143" s="32"/>
      <c r="GS143" s="32"/>
      <c r="GT143" s="32"/>
      <c r="GU143" s="32"/>
      <c r="GV143" s="32"/>
      <c r="GW143" s="32"/>
      <c r="GX143" s="32"/>
      <c r="GY143" s="32"/>
      <c r="GZ143" s="32"/>
      <c r="HA143" s="32"/>
      <c r="HB143" s="32"/>
      <c r="HC143" s="32"/>
      <c r="HD143" s="32"/>
      <c r="HE143" s="32"/>
      <c r="HF143" s="32"/>
      <c r="HG143" s="32"/>
      <c r="HH143" s="32"/>
      <c r="HI143" s="32"/>
      <c r="HJ143" s="32"/>
      <c r="HK143" s="32"/>
      <c r="HL143" s="32"/>
      <c r="HM143" s="32"/>
      <c r="HN143" s="32"/>
      <c r="HO143" s="32"/>
      <c r="HP143" s="32"/>
      <c r="HQ143" s="32"/>
      <c r="HR143" s="32"/>
      <c r="HS143" s="32"/>
      <c r="HT143" s="32"/>
      <c r="HU143" s="32"/>
      <c r="HV143" s="32"/>
      <c r="HW143" s="32"/>
      <c r="HX143" s="32"/>
      <c r="HY143" s="32"/>
      <c r="HZ143" s="32"/>
      <c r="IA143" s="32"/>
      <c r="IB143" s="32"/>
      <c r="IC143" s="32"/>
      <c r="ID143" s="32"/>
      <c r="IE143" s="32"/>
      <c r="IF143" s="32"/>
      <c r="IG143" s="32"/>
      <c r="IH143" s="32"/>
      <c r="II143" s="32"/>
      <c r="IJ143" s="32"/>
      <c r="IK143" s="32"/>
      <c r="IL143" s="32"/>
      <c r="IM143" s="32"/>
      <c r="IN143" s="32"/>
      <c r="IO143" s="32"/>
      <c r="IP143" s="32"/>
      <c r="IQ143" s="32"/>
      <c r="IR143" s="32"/>
      <c r="IS143" s="32"/>
      <c r="IT143" s="32"/>
      <c r="IU143" s="32"/>
      <c r="IV143" s="32"/>
      <c r="IW143" s="32"/>
      <c r="IX143" s="32"/>
      <c r="IY143" s="32"/>
      <c r="IZ143" s="32"/>
      <c r="JA143" s="32"/>
      <c r="JB143" s="32"/>
      <c r="JC143" s="32"/>
      <c r="JD143" s="32"/>
      <c r="JE143" s="32"/>
      <c r="JF143" s="32"/>
      <c r="JG143" s="32"/>
    </row>
    <row r="144" spans="1:267" ht="15" customHeight="1" x14ac:dyDescent="0.2">
      <c r="A144" s="100"/>
      <c r="B144" s="4"/>
      <c r="C144" s="4"/>
      <c r="D144" s="4"/>
      <c r="E144" s="4"/>
      <c r="F144" s="5"/>
      <c r="G144" s="4"/>
      <c r="H144" s="161"/>
      <c r="I144" s="39"/>
      <c r="J144" s="4"/>
    </row>
    <row r="145" spans="1:10" s="7" customFormat="1" ht="15" customHeight="1" x14ac:dyDescent="0.2">
      <c r="A145" s="19" t="s">
        <v>137</v>
      </c>
      <c r="B145" s="394" t="s">
        <v>941</v>
      </c>
      <c r="C145" s="394"/>
      <c r="D145" s="228"/>
      <c r="E145" s="228"/>
      <c r="F145" s="533"/>
      <c r="G145" s="228"/>
      <c r="H145" s="230">
        <f>SUMIF($C$15:$C$135,"BUF 10",$H$15:$H$135)</f>
        <v>0</v>
      </c>
      <c r="I145" s="289" t="s">
        <v>330</v>
      </c>
      <c r="J145" s="4"/>
    </row>
    <row r="146" spans="1:10" s="4" customFormat="1" ht="15" customHeight="1" x14ac:dyDescent="0.2">
      <c r="F146" s="5"/>
      <c r="H146" s="161"/>
      <c r="I146" s="39"/>
    </row>
    <row r="147" spans="1:10" s="4" customFormat="1" ht="15" customHeight="1" x14ac:dyDescent="0.2">
      <c r="A147" s="34"/>
      <c r="B147" s="125"/>
      <c r="C147" s="125"/>
      <c r="D147" s="125"/>
      <c r="E147" s="125"/>
      <c r="F147" s="36"/>
      <c r="G147" s="125"/>
      <c r="H147" s="514"/>
      <c r="I147" s="38"/>
    </row>
    <row r="148" spans="1:10" s="4" customFormat="1" ht="15" customHeight="1" x14ac:dyDescent="0.2">
      <c r="A148" s="657" t="s">
        <v>526</v>
      </c>
      <c r="B148" s="697"/>
      <c r="H148" s="161"/>
      <c r="I148" s="39"/>
    </row>
    <row r="149" spans="1:10" s="4" customFormat="1" ht="15" customHeight="1" x14ac:dyDescent="0.2">
      <c r="A149" s="40" t="s">
        <v>129</v>
      </c>
      <c r="B149" s="3" t="s">
        <v>546</v>
      </c>
      <c r="D149" s="157" t="s">
        <v>453</v>
      </c>
      <c r="E149" s="157" t="s">
        <v>475</v>
      </c>
      <c r="H149" s="174" t="s">
        <v>456</v>
      </c>
      <c r="I149" s="157" t="s">
        <v>452</v>
      </c>
    </row>
    <row r="150" spans="1:10" s="4" customFormat="1" ht="15" customHeight="1" x14ac:dyDescent="0.2">
      <c r="A150" s="26" t="s">
        <v>18</v>
      </c>
      <c r="B150" s="41" t="s">
        <v>325</v>
      </c>
      <c r="D150" s="402">
        <v>6100</v>
      </c>
      <c r="E150" s="159">
        <f>D150*H150</f>
        <v>0</v>
      </c>
      <c r="G150" s="115" t="s">
        <v>18</v>
      </c>
      <c r="H150" s="158">
        <f>SUMIF($C$15:$C$135,"HNF 1",$H$15:$H$135)</f>
        <v>0</v>
      </c>
      <c r="I150" s="175">
        <v>1.4</v>
      </c>
    </row>
    <row r="151" spans="1:10" s="4" customFormat="1" ht="15" customHeight="1" x14ac:dyDescent="0.2">
      <c r="A151" s="26" t="s">
        <v>25</v>
      </c>
      <c r="B151" s="26" t="s">
        <v>22</v>
      </c>
      <c r="D151" s="402">
        <v>9000</v>
      </c>
      <c r="E151" s="159">
        <f t="shared" ref="E151:E154" si="12">D151*H151</f>
        <v>0</v>
      </c>
      <c r="G151" s="115" t="s">
        <v>25</v>
      </c>
      <c r="H151" s="158">
        <f>SUMIF($C$15:$C$135,"HNF 2",$H$15:$H$135)</f>
        <v>0</v>
      </c>
      <c r="I151" s="176">
        <v>1.45</v>
      </c>
    </row>
    <row r="152" spans="1:10" s="4" customFormat="1" ht="15" customHeight="1" x14ac:dyDescent="0.2">
      <c r="A152" s="26" t="s">
        <v>31</v>
      </c>
      <c r="B152" s="43" t="s">
        <v>26</v>
      </c>
      <c r="D152" s="402">
        <v>7200</v>
      </c>
      <c r="E152" s="159">
        <f t="shared" si="12"/>
        <v>0</v>
      </c>
      <c r="G152" s="115" t="s">
        <v>31</v>
      </c>
      <c r="H152" s="158">
        <f>SUMIF($C$15:$C$135,"HNF 3",$H$15:$H$135)</f>
        <v>0</v>
      </c>
      <c r="I152" s="176">
        <v>1.24</v>
      </c>
    </row>
    <row r="153" spans="1:10" s="4" customFormat="1" ht="15" customHeight="1" x14ac:dyDescent="0.2">
      <c r="A153" s="26" t="s">
        <v>32</v>
      </c>
      <c r="B153" s="43" t="s">
        <v>27</v>
      </c>
      <c r="D153" s="402">
        <v>3600</v>
      </c>
      <c r="E153" s="159">
        <f t="shared" si="12"/>
        <v>0</v>
      </c>
      <c r="G153" s="115" t="s">
        <v>32</v>
      </c>
      <c r="H153" s="158">
        <f>SUMIF($C$15:$C$135,"HNF 4",$H$15:$H$135)</f>
        <v>0</v>
      </c>
      <c r="I153" s="176">
        <v>1.19</v>
      </c>
    </row>
    <row r="154" spans="1:10" s="4" customFormat="1" ht="15" customHeight="1" x14ac:dyDescent="0.2">
      <c r="A154" s="26" t="s">
        <v>63</v>
      </c>
      <c r="B154" s="43" t="s">
        <v>34</v>
      </c>
      <c r="D154" s="402">
        <v>6300</v>
      </c>
      <c r="E154" s="159">
        <f t="shared" si="12"/>
        <v>0</v>
      </c>
      <c r="G154" s="115" t="s">
        <v>63</v>
      </c>
      <c r="H154" s="158">
        <f>SUMIF($C$15:$C$135,"HNF 5",$H$15:$H$135)</f>
        <v>0</v>
      </c>
      <c r="I154" s="176">
        <v>1.35</v>
      </c>
    </row>
    <row r="155" spans="1:10" s="4" customFormat="1" ht="15" customHeight="1" x14ac:dyDescent="0.2">
      <c r="A155" s="26" t="s">
        <v>64</v>
      </c>
      <c r="B155" s="43" t="s">
        <v>454</v>
      </c>
      <c r="D155" s="402">
        <v>8900</v>
      </c>
      <c r="E155" s="159">
        <f>D155*H155</f>
        <v>0</v>
      </c>
      <c r="G155" s="115" t="s">
        <v>64</v>
      </c>
      <c r="H155" s="158">
        <f>SUMIF($C$15:$C$135,"HNF 6",$H$15:$H$135)</f>
        <v>0</v>
      </c>
      <c r="I155" s="176">
        <v>1.83</v>
      </c>
    </row>
    <row r="156" spans="1:10" s="4" customFormat="1" ht="15" customHeight="1" thickBot="1" x14ac:dyDescent="0.25">
      <c r="A156" s="44"/>
      <c r="D156" s="167" t="s">
        <v>130</v>
      </c>
      <c r="E156" s="205">
        <f>SUM(E150:E155)</f>
        <v>0</v>
      </c>
      <c r="F156" s="165"/>
      <c r="G156" s="165" t="s">
        <v>935</v>
      </c>
      <c r="H156" s="160">
        <f>SUM(H150:H155)</f>
        <v>0</v>
      </c>
      <c r="I156" s="198">
        <v>1</v>
      </c>
    </row>
    <row r="157" spans="1:10" s="4" customFormat="1" ht="15" customHeight="1" thickTop="1" x14ac:dyDescent="0.2">
      <c r="A157" s="44"/>
      <c r="D157" s="115"/>
      <c r="E157" s="115"/>
      <c r="F157" s="115"/>
      <c r="G157" s="115"/>
      <c r="H157" s="161"/>
      <c r="I157" s="177"/>
    </row>
    <row r="158" spans="1:10" s="4" customFormat="1" ht="15" customHeight="1" thickBot="1" x14ac:dyDescent="0.25">
      <c r="A158" s="40" t="s">
        <v>68</v>
      </c>
      <c r="B158" s="3" t="s">
        <v>69</v>
      </c>
      <c r="F158" s="165"/>
      <c r="G158" s="165" t="s">
        <v>455</v>
      </c>
      <c r="H158" s="160">
        <f>(H150*I150)+(H151*I151)+(H152*I152)+(H153*I153)+(H154*I154)+(H155*I155)</f>
        <v>0</v>
      </c>
      <c r="I158" s="198" t="e">
        <f>I156/H156*H158</f>
        <v>#DIV/0!</v>
      </c>
    </row>
    <row r="159" spans="1:10" s="4" customFormat="1" ht="15" customHeight="1" thickTop="1" x14ac:dyDescent="0.2">
      <c r="C159" s="46"/>
      <c r="D159" s="157" t="s">
        <v>453</v>
      </c>
      <c r="E159" s="157" t="s">
        <v>476</v>
      </c>
      <c r="F159" s="115"/>
      <c r="G159" s="115"/>
      <c r="H159" s="298"/>
      <c r="I159" s="237"/>
    </row>
    <row r="160" spans="1:10" s="4" customFormat="1" ht="15" customHeight="1" thickBot="1" x14ac:dyDescent="0.25">
      <c r="A160" s="40" t="s">
        <v>137</v>
      </c>
      <c r="B160" s="3" t="s">
        <v>950</v>
      </c>
      <c r="D160" s="402">
        <v>300</v>
      </c>
      <c r="E160" s="159">
        <f>D160*H160</f>
        <v>0</v>
      </c>
      <c r="F160" s="165"/>
      <c r="G160" s="165" t="s">
        <v>806</v>
      </c>
      <c r="H160" s="160">
        <f>H145</f>
        <v>0</v>
      </c>
      <c r="I160" s="237"/>
    </row>
    <row r="161" spans="1:9" s="4" customFormat="1" ht="15" customHeight="1" thickTop="1" thickBot="1" x14ac:dyDescent="0.25">
      <c r="A161" s="384"/>
      <c r="B161" s="382"/>
      <c r="D161" s="167" t="s">
        <v>656</v>
      </c>
      <c r="E161" s="205">
        <f>SUM(E160)</f>
        <v>0</v>
      </c>
      <c r="F161" s="165"/>
      <c r="G161" s="382"/>
      <c r="H161" s="203"/>
      <c r="I161" s="237"/>
    </row>
    <row r="162" spans="1:9" s="4" customFormat="1" ht="15" customHeight="1" thickTop="1" x14ac:dyDescent="0.2">
      <c r="A162" s="254"/>
      <c r="B162" s="385"/>
      <c r="C162" s="386"/>
      <c r="D162" s="208"/>
      <c r="E162" s="216"/>
      <c r="F162" s="322"/>
      <c r="G162" s="385"/>
      <c r="H162" s="255"/>
      <c r="I162" s="393"/>
    </row>
    <row r="163" spans="1:9" s="4" customFormat="1" ht="15" customHeight="1" x14ac:dyDescent="0.2">
      <c r="A163" s="44"/>
      <c r="H163" s="115"/>
      <c r="I163" s="237"/>
    </row>
    <row r="164" spans="1:9" s="4" customFormat="1" ht="15" customHeight="1" x14ac:dyDescent="0.2">
      <c r="A164" s="657" t="s">
        <v>527</v>
      </c>
      <c r="B164" s="656"/>
      <c r="H164" s="115"/>
      <c r="I164" s="237"/>
    </row>
    <row r="165" spans="1:9" s="4" customFormat="1" ht="15" customHeight="1" x14ac:dyDescent="0.2">
      <c r="A165" s="40" t="s">
        <v>966</v>
      </c>
      <c r="B165" s="40" t="s">
        <v>959</v>
      </c>
      <c r="C165" s="166" t="s">
        <v>962</v>
      </c>
      <c r="D165" s="166" t="s">
        <v>963</v>
      </c>
      <c r="E165" s="170">
        <f>E161+E156</f>
        <v>0</v>
      </c>
      <c r="F165" s="57">
        <v>1</v>
      </c>
      <c r="G165" s="143"/>
      <c r="H165" s="115"/>
      <c r="I165" s="237"/>
    </row>
    <row r="166" spans="1:9" s="4" customFormat="1" ht="15" customHeight="1" x14ac:dyDescent="0.2">
      <c r="A166" s="22">
        <v>1</v>
      </c>
      <c r="B166" s="137" t="s">
        <v>874</v>
      </c>
      <c r="C166" s="217">
        <v>0</v>
      </c>
      <c r="D166" s="159">
        <f>E165/F165*C166</f>
        <v>0</v>
      </c>
      <c r="E166" s="164" t="s">
        <v>485</v>
      </c>
      <c r="F166" s="57"/>
      <c r="G166" s="143"/>
      <c r="H166" s="115"/>
      <c r="I166" s="237"/>
    </row>
    <row r="167" spans="1:9" s="4" customFormat="1" ht="15" customHeight="1" x14ac:dyDescent="0.2">
      <c r="A167" s="22">
        <v>2</v>
      </c>
      <c r="B167" s="137" t="s">
        <v>921</v>
      </c>
      <c r="C167" s="217" t="s">
        <v>485</v>
      </c>
      <c r="D167" s="183" t="s">
        <v>485</v>
      </c>
      <c r="E167" s="164" t="s">
        <v>955</v>
      </c>
      <c r="F167" s="57"/>
      <c r="G167" s="143"/>
      <c r="H167" s="115"/>
      <c r="I167" s="237"/>
    </row>
    <row r="168" spans="1:9" s="4" customFormat="1" ht="15" customHeight="1" x14ac:dyDescent="0.2">
      <c r="A168" s="22">
        <v>3</v>
      </c>
      <c r="B168" s="137" t="s">
        <v>869</v>
      </c>
      <c r="C168" s="217" t="s">
        <v>485</v>
      </c>
      <c r="D168" s="183" t="s">
        <v>485</v>
      </c>
      <c r="E168" s="164" t="s">
        <v>955</v>
      </c>
      <c r="F168" s="57"/>
      <c r="G168" s="143"/>
      <c r="H168" s="115"/>
      <c r="I168" s="237"/>
    </row>
    <row r="169" spans="1:9" s="4" customFormat="1" ht="15" customHeight="1" x14ac:dyDescent="0.2">
      <c r="A169" s="22">
        <v>4</v>
      </c>
      <c r="B169" s="137" t="s">
        <v>938</v>
      </c>
      <c r="C169" s="290" t="s">
        <v>954</v>
      </c>
      <c r="D169" s="159">
        <f>E161/100*75</f>
        <v>0</v>
      </c>
      <c r="E169" s="164" t="str">
        <f>D167</f>
        <v>---</v>
      </c>
      <c r="F169" s="57"/>
      <c r="G169" s="143"/>
      <c r="H169" s="115"/>
      <c r="I169" s="237"/>
    </row>
    <row r="170" spans="1:9" s="4" customFormat="1" ht="15" customHeight="1" x14ac:dyDescent="0.2">
      <c r="A170" s="22">
        <v>5</v>
      </c>
      <c r="B170" s="137" t="s">
        <v>922</v>
      </c>
      <c r="C170" s="290">
        <v>0.1</v>
      </c>
      <c r="D170" s="159">
        <f>(E165+D166+D169)/F165*C170</f>
        <v>0</v>
      </c>
      <c r="E170" s="164" t="s">
        <v>485</v>
      </c>
      <c r="F170" s="57"/>
      <c r="G170" s="143"/>
      <c r="H170" s="115"/>
      <c r="I170" s="237"/>
    </row>
    <row r="171" spans="1:9" s="4" customFormat="1" ht="15" customHeight="1" thickBot="1" x14ac:dyDescent="0.25">
      <c r="A171" s="44"/>
      <c r="C171" s="115"/>
      <c r="D171" s="165" t="s">
        <v>964</v>
      </c>
      <c r="E171" s="205">
        <f>E165+(D166+D169+D170)</f>
        <v>0</v>
      </c>
      <c r="F171" s="144"/>
      <c r="G171" s="62"/>
      <c r="H171" s="115"/>
      <c r="I171" s="237"/>
    </row>
    <row r="172" spans="1:9" s="4" customFormat="1" ht="15" customHeight="1" thickTop="1" x14ac:dyDescent="0.2">
      <c r="A172" s="44"/>
      <c r="C172" s="115"/>
      <c r="D172" s="165"/>
      <c r="E172" s="171"/>
      <c r="F172" s="144"/>
      <c r="G172" s="62"/>
      <c r="H172" s="115"/>
      <c r="I172" s="237"/>
    </row>
    <row r="173" spans="1:9" s="4" customFormat="1" ht="15" customHeight="1" x14ac:dyDescent="0.2">
      <c r="A173" s="40" t="s">
        <v>966</v>
      </c>
      <c r="B173" s="40" t="s">
        <v>958</v>
      </c>
      <c r="C173" s="623" t="s">
        <v>961</v>
      </c>
      <c r="D173" s="624"/>
      <c r="E173" s="170">
        <f>E171</f>
        <v>0</v>
      </c>
      <c r="F173" s="57"/>
      <c r="G173" s="143"/>
      <c r="H173" s="115"/>
      <c r="I173" s="237"/>
    </row>
    <row r="174" spans="1:9" s="4" customFormat="1" ht="15" customHeight="1" x14ac:dyDescent="0.2">
      <c r="A174" s="22">
        <v>1</v>
      </c>
      <c r="B174" s="22" t="s">
        <v>923</v>
      </c>
      <c r="C174" s="608" t="s">
        <v>485</v>
      </c>
      <c r="D174" s="627"/>
      <c r="E174" s="164" t="s">
        <v>955</v>
      </c>
      <c r="F174" s="57"/>
      <c r="G174" s="143"/>
      <c r="H174" s="115"/>
      <c r="I174" s="237"/>
    </row>
    <row r="175" spans="1:9" s="4" customFormat="1" ht="15" customHeight="1" x14ac:dyDescent="0.2">
      <c r="A175" s="22">
        <v>2</v>
      </c>
      <c r="B175" s="22" t="s">
        <v>867</v>
      </c>
      <c r="C175" s="608" t="s">
        <v>485</v>
      </c>
      <c r="D175" s="627"/>
      <c r="E175" s="164" t="s">
        <v>955</v>
      </c>
      <c r="F175" s="57"/>
      <c r="G175" s="143"/>
      <c r="H175" s="115"/>
      <c r="I175" s="237"/>
    </row>
    <row r="176" spans="1:9" s="4" customFormat="1" ht="15" customHeight="1" x14ac:dyDescent="0.2">
      <c r="A176" s="22">
        <v>3</v>
      </c>
      <c r="B176" s="22" t="s">
        <v>928</v>
      </c>
      <c r="C176" s="608" t="s">
        <v>485</v>
      </c>
      <c r="D176" s="627"/>
      <c r="E176" s="164" t="s">
        <v>955</v>
      </c>
      <c r="F176" s="57"/>
      <c r="G176" s="143"/>
      <c r="H176" s="115"/>
      <c r="I176" s="237"/>
    </row>
    <row r="177" spans="1:13" s="4" customFormat="1" ht="15" customHeight="1" x14ac:dyDescent="0.2">
      <c r="A177" s="22">
        <v>4</v>
      </c>
      <c r="B177" s="22" t="s">
        <v>927</v>
      </c>
      <c r="C177" s="608" t="s">
        <v>485</v>
      </c>
      <c r="D177" s="627"/>
      <c r="E177" s="164" t="s">
        <v>955</v>
      </c>
      <c r="F177" s="57"/>
      <c r="G177" s="143"/>
      <c r="H177" s="115"/>
      <c r="I177" s="237"/>
    </row>
    <row r="178" spans="1:13" s="4" customFormat="1" ht="15" customHeight="1" thickBot="1" x14ac:dyDescent="0.25">
      <c r="A178" s="125"/>
      <c r="B178" s="125"/>
      <c r="C178" s="617" t="s">
        <v>965</v>
      </c>
      <c r="D178" s="618"/>
      <c r="E178" s="205">
        <f>E171</f>
        <v>0</v>
      </c>
      <c r="F178" s="144">
        <v>0.4</v>
      </c>
      <c r="G178" s="62" t="s">
        <v>881</v>
      </c>
      <c r="H178" s="115"/>
      <c r="I178" s="237"/>
    </row>
    <row r="179" spans="1:13" s="4" customFormat="1" ht="15" customHeight="1" thickTop="1" x14ac:dyDescent="0.2">
      <c r="A179" s="153"/>
      <c r="B179" s="86"/>
      <c r="C179" s="86"/>
      <c r="D179" s="87"/>
      <c r="E179" s="386"/>
      <c r="F179" s="75"/>
      <c r="G179" s="386"/>
      <c r="H179" s="149"/>
      <c r="I179" s="393"/>
    </row>
    <row r="180" spans="1:13" s="4" customFormat="1" ht="15" customHeight="1" x14ac:dyDescent="0.2">
      <c r="A180" s="69"/>
      <c r="B180" s="125"/>
      <c r="C180" s="125"/>
      <c r="D180" s="125"/>
      <c r="E180" s="77"/>
      <c r="F180" s="36"/>
      <c r="G180" s="125"/>
      <c r="H180" s="147"/>
      <c r="I180" s="235"/>
    </row>
    <row r="181" spans="1:13" s="4" customFormat="1" ht="15" customHeight="1" x14ac:dyDescent="0.2">
      <c r="A181" s="71" t="s">
        <v>459</v>
      </c>
      <c r="B181" s="7"/>
      <c r="C181" s="644" t="s">
        <v>485</v>
      </c>
      <c r="D181" s="720"/>
      <c r="E181" s="721"/>
      <c r="I181" s="39"/>
    </row>
    <row r="182" spans="1:13" s="4" customFormat="1" ht="15" customHeight="1" x14ac:dyDescent="0.2">
      <c r="A182" s="615" t="s">
        <v>657</v>
      </c>
      <c r="B182" s="703"/>
      <c r="C182" s="644" t="s">
        <v>485</v>
      </c>
      <c r="D182" s="720"/>
      <c r="E182" s="721"/>
      <c r="I182" s="39"/>
    </row>
    <row r="183" spans="1:13" s="4" customFormat="1" ht="60" customHeight="1" x14ac:dyDescent="0.2">
      <c r="A183" s="44"/>
      <c r="C183" s="652" t="s">
        <v>1090</v>
      </c>
      <c r="D183" s="730"/>
      <c r="E183" s="731"/>
      <c r="I183" s="39"/>
    </row>
    <row r="184" spans="1:13" s="4" customFormat="1" ht="15" customHeight="1" x14ac:dyDescent="0.2">
      <c r="A184" s="44"/>
      <c r="C184" s="644" t="s">
        <v>485</v>
      </c>
      <c r="D184" s="720"/>
      <c r="E184" s="721"/>
      <c r="I184" s="39"/>
    </row>
    <row r="185" spans="1:13" s="4" customFormat="1" ht="15" customHeight="1" x14ac:dyDescent="0.2">
      <c r="A185" s="50"/>
      <c r="B185" s="386"/>
      <c r="C185" s="645"/>
      <c r="D185" s="645"/>
      <c r="E185" s="386"/>
      <c r="F185" s="75"/>
      <c r="G185" s="386"/>
      <c r="H185" s="149"/>
      <c r="I185" s="51"/>
    </row>
    <row r="186" spans="1:13" s="4" customFormat="1" ht="15" hidden="1" customHeight="1" outlineLevel="1" x14ac:dyDescent="0.2">
      <c r="A186" s="76"/>
      <c r="B186" s="77"/>
      <c r="C186" s="77"/>
      <c r="D186" s="77"/>
      <c r="E186" s="125"/>
      <c r="F186" s="36"/>
      <c r="G186" s="125"/>
      <c r="H186" s="147"/>
      <c r="I186" s="114"/>
      <c r="J186" s="38"/>
    </row>
    <row r="187" spans="1:13" s="4" customFormat="1" ht="15" hidden="1" customHeight="1" outlineLevel="1" x14ac:dyDescent="0.2">
      <c r="A187" s="64"/>
      <c r="B187" s="80" t="s">
        <v>485</v>
      </c>
      <c r="D187" s="81" t="s">
        <v>447</v>
      </c>
      <c r="E187" s="81" t="s">
        <v>18</v>
      </c>
      <c r="F187" s="81" t="s">
        <v>25</v>
      </c>
      <c r="G187" s="81" t="s">
        <v>31</v>
      </c>
      <c r="H187" s="214" t="s">
        <v>32</v>
      </c>
      <c r="I187" s="81" t="s">
        <v>63</v>
      </c>
      <c r="J187" s="81" t="s">
        <v>64</v>
      </c>
      <c r="K187" s="82" t="s">
        <v>448</v>
      </c>
      <c r="M187" s="79"/>
    </row>
    <row r="188" spans="1:13" s="4" customFormat="1" ht="15" hidden="1" customHeight="1" outlineLevel="1" x14ac:dyDescent="0.2">
      <c r="A188" s="64"/>
      <c r="B188" s="26" t="s">
        <v>1082</v>
      </c>
      <c r="D188" s="26" t="s">
        <v>449</v>
      </c>
      <c r="E188" s="83">
        <v>4700</v>
      </c>
      <c r="F188" s="83">
        <v>6000</v>
      </c>
      <c r="G188" s="83">
        <v>5400</v>
      </c>
      <c r="H188" s="159">
        <v>2600</v>
      </c>
      <c r="I188" s="83">
        <v>4500</v>
      </c>
      <c r="J188" s="83">
        <v>6300</v>
      </c>
      <c r="K188" s="84">
        <v>180</v>
      </c>
      <c r="M188" s="79"/>
    </row>
    <row r="189" spans="1:13" s="4" customFormat="1" ht="15" hidden="1" customHeight="1" outlineLevel="1" x14ac:dyDescent="0.2">
      <c r="A189" s="64"/>
      <c r="B189" s="26" t="s">
        <v>1083</v>
      </c>
      <c r="D189" s="26" t="s">
        <v>450</v>
      </c>
      <c r="E189" s="83">
        <v>6100</v>
      </c>
      <c r="F189" s="83">
        <v>9000</v>
      </c>
      <c r="G189" s="83">
        <v>7200</v>
      </c>
      <c r="H189" s="159">
        <v>3600</v>
      </c>
      <c r="I189" s="83">
        <v>6300</v>
      </c>
      <c r="J189" s="83">
        <v>8900</v>
      </c>
      <c r="K189" s="84">
        <v>300</v>
      </c>
      <c r="M189" s="79"/>
    </row>
    <row r="190" spans="1:13" s="4" customFormat="1" ht="15" hidden="1" customHeight="1" outlineLevel="1" x14ac:dyDescent="0.2">
      <c r="A190" s="64"/>
      <c r="B190" s="26" t="s">
        <v>876</v>
      </c>
      <c r="D190" s="26" t="s">
        <v>451</v>
      </c>
      <c r="E190" s="83">
        <v>8300</v>
      </c>
      <c r="F190" s="83">
        <v>11800</v>
      </c>
      <c r="G190" s="83">
        <v>9500</v>
      </c>
      <c r="H190" s="159">
        <v>4700</v>
      </c>
      <c r="I190" s="83">
        <v>9600</v>
      </c>
      <c r="J190" s="83">
        <v>16700</v>
      </c>
      <c r="K190" s="84">
        <v>470</v>
      </c>
      <c r="M190" s="79"/>
    </row>
    <row r="191" spans="1:13" s="4" customFormat="1" ht="15" hidden="1" customHeight="1" outlineLevel="1" x14ac:dyDescent="0.2">
      <c r="A191" s="64"/>
      <c r="B191" s="65"/>
      <c r="D191" s="80" t="s">
        <v>597</v>
      </c>
      <c r="E191" s="83">
        <v>0</v>
      </c>
      <c r="F191" s="83">
        <v>0</v>
      </c>
      <c r="G191" s="83">
        <v>0</v>
      </c>
      <c r="H191" s="159">
        <v>0</v>
      </c>
      <c r="I191" s="83">
        <v>0</v>
      </c>
      <c r="J191" s="83">
        <v>0</v>
      </c>
      <c r="K191" s="84">
        <v>0</v>
      </c>
      <c r="M191" s="79"/>
    </row>
    <row r="192" spans="1:13" s="4" customFormat="1" ht="15" hidden="1" customHeight="1" outlineLevel="1" x14ac:dyDescent="0.2">
      <c r="A192" s="64"/>
      <c r="B192" s="80" t="s">
        <v>485</v>
      </c>
      <c r="H192" s="115"/>
      <c r="M192" s="79"/>
    </row>
    <row r="193" spans="1:13" s="4" customFormat="1" ht="15" hidden="1" customHeight="1" outlineLevel="1" x14ac:dyDescent="0.2">
      <c r="A193" s="64"/>
      <c r="B193" s="26" t="s">
        <v>470</v>
      </c>
      <c r="D193" s="85">
        <v>0</v>
      </c>
      <c r="F193" s="80" t="s">
        <v>485</v>
      </c>
      <c r="H193" s="215">
        <v>0</v>
      </c>
      <c r="M193" s="79"/>
    </row>
    <row r="194" spans="1:13" s="4" customFormat="1" ht="15" hidden="1" customHeight="1" outlineLevel="1" x14ac:dyDescent="0.2">
      <c r="A194" s="64"/>
      <c r="B194" s="26" t="s">
        <v>461</v>
      </c>
      <c r="D194" s="85">
        <v>0.01</v>
      </c>
      <c r="F194" s="85" t="s">
        <v>18</v>
      </c>
      <c r="H194" s="158">
        <v>1</v>
      </c>
      <c r="M194" s="79"/>
    </row>
    <row r="195" spans="1:13" s="4" customFormat="1" ht="15" hidden="1" customHeight="1" outlineLevel="1" x14ac:dyDescent="0.2">
      <c r="A195" s="64"/>
      <c r="B195" s="26" t="s">
        <v>484</v>
      </c>
      <c r="D195" s="85">
        <v>0.02</v>
      </c>
      <c r="F195" s="85" t="s">
        <v>25</v>
      </c>
      <c r="H195" s="158">
        <v>2</v>
      </c>
      <c r="M195" s="79"/>
    </row>
    <row r="196" spans="1:13" s="4" customFormat="1" ht="15" hidden="1" customHeight="1" outlineLevel="1" x14ac:dyDescent="0.2">
      <c r="A196" s="64"/>
      <c r="B196" s="26" t="s">
        <v>457</v>
      </c>
      <c r="D196" s="85">
        <v>0.03</v>
      </c>
      <c r="F196" s="85" t="s">
        <v>31</v>
      </c>
      <c r="H196" s="158">
        <v>3</v>
      </c>
      <c r="M196" s="79"/>
    </row>
    <row r="197" spans="1:13" s="4" customFormat="1" ht="15" hidden="1" customHeight="1" outlineLevel="1" x14ac:dyDescent="0.2">
      <c r="A197" s="64"/>
      <c r="B197" s="26" t="s">
        <v>465</v>
      </c>
      <c r="D197" s="85">
        <v>0.04</v>
      </c>
      <c r="F197" s="85" t="s">
        <v>32</v>
      </c>
      <c r="H197" s="158">
        <v>4</v>
      </c>
      <c r="M197" s="79"/>
    </row>
    <row r="198" spans="1:13" s="4" customFormat="1" ht="15" hidden="1" customHeight="1" outlineLevel="1" x14ac:dyDescent="0.2">
      <c r="A198" s="64"/>
      <c r="B198" s="26" t="s">
        <v>469</v>
      </c>
      <c r="D198" s="85">
        <v>0.05</v>
      </c>
      <c r="F198" s="85" t="s">
        <v>63</v>
      </c>
      <c r="H198" s="158">
        <v>5</v>
      </c>
      <c r="M198" s="79"/>
    </row>
    <row r="199" spans="1:13" s="4" customFormat="1" ht="15" hidden="1" customHeight="1" outlineLevel="1" x14ac:dyDescent="0.2">
      <c r="A199" s="64"/>
      <c r="D199" s="85">
        <v>0.06</v>
      </c>
      <c r="F199" s="85" t="s">
        <v>64</v>
      </c>
      <c r="H199" s="158">
        <v>6</v>
      </c>
      <c r="M199" s="79"/>
    </row>
    <row r="200" spans="1:13" s="4" customFormat="1" ht="15" hidden="1" customHeight="1" outlineLevel="1" x14ac:dyDescent="0.2">
      <c r="A200" s="64"/>
      <c r="B200" s="80" t="s">
        <v>485</v>
      </c>
      <c r="D200" s="85">
        <v>7.0000000000000007E-2</v>
      </c>
      <c r="F200" s="85" t="s">
        <v>137</v>
      </c>
      <c r="H200" s="158">
        <v>7</v>
      </c>
      <c r="M200" s="79"/>
    </row>
    <row r="201" spans="1:13" s="4" customFormat="1" ht="15" hidden="1" customHeight="1" outlineLevel="1" x14ac:dyDescent="0.2">
      <c r="A201" s="64"/>
      <c r="B201" s="26" t="s">
        <v>1219</v>
      </c>
      <c r="D201" s="85">
        <v>0.08</v>
      </c>
      <c r="F201" s="26" t="s">
        <v>71</v>
      </c>
      <c r="H201" s="158">
        <v>8</v>
      </c>
      <c r="M201" s="79"/>
    </row>
    <row r="202" spans="1:13" s="4" customFormat="1" ht="15" hidden="1" customHeight="1" outlineLevel="1" x14ac:dyDescent="0.2">
      <c r="A202" s="64"/>
      <c r="B202" s="26" t="s">
        <v>1220</v>
      </c>
      <c r="D202" s="85">
        <v>0.09</v>
      </c>
      <c r="F202" s="26" t="s">
        <v>72</v>
      </c>
      <c r="H202" s="158">
        <v>9</v>
      </c>
      <c r="M202" s="79"/>
    </row>
    <row r="203" spans="1:13" s="4" customFormat="1" ht="15" hidden="1" customHeight="1" outlineLevel="1" x14ac:dyDescent="0.2">
      <c r="A203" s="64"/>
      <c r="B203" s="26" t="s">
        <v>462</v>
      </c>
      <c r="D203" s="85">
        <v>0.1</v>
      </c>
      <c r="F203" s="43" t="s">
        <v>73</v>
      </c>
      <c r="H203" s="158">
        <v>10</v>
      </c>
      <c r="M203" s="79"/>
    </row>
    <row r="204" spans="1:13" s="4" customFormat="1" ht="15" hidden="1" customHeight="1" outlineLevel="1" x14ac:dyDescent="0.2">
      <c r="A204" s="64"/>
      <c r="B204" s="26" t="s">
        <v>464</v>
      </c>
      <c r="D204" s="85">
        <v>0.11</v>
      </c>
      <c r="H204" s="158">
        <v>11</v>
      </c>
      <c r="M204" s="79"/>
    </row>
    <row r="205" spans="1:13" s="4" customFormat="1" ht="15" hidden="1" customHeight="1" outlineLevel="1" x14ac:dyDescent="0.2">
      <c r="A205" s="64"/>
      <c r="B205" s="26" t="s">
        <v>458</v>
      </c>
      <c r="D205" s="85">
        <v>0.12</v>
      </c>
      <c r="H205" s="158">
        <v>12</v>
      </c>
      <c r="M205" s="79"/>
    </row>
    <row r="206" spans="1:13" s="4" customFormat="1" ht="15" hidden="1" customHeight="1" outlineLevel="1" x14ac:dyDescent="0.2">
      <c r="A206" s="64"/>
      <c r="B206" s="26" t="s">
        <v>1200</v>
      </c>
      <c r="D206" s="85">
        <v>0.13</v>
      </c>
      <c r="H206" s="158">
        <v>13</v>
      </c>
      <c r="M206" s="79"/>
    </row>
    <row r="207" spans="1:13" s="4" customFormat="1" ht="15" hidden="1" customHeight="1" outlineLevel="1" x14ac:dyDescent="0.2">
      <c r="A207" s="64"/>
      <c r="B207" s="26" t="s">
        <v>472</v>
      </c>
      <c r="D207" s="85">
        <v>0.14000000000000001</v>
      </c>
      <c r="H207" s="158">
        <v>14</v>
      </c>
      <c r="M207" s="79"/>
    </row>
    <row r="208" spans="1:13" s="4" customFormat="1" ht="15" hidden="1" customHeight="1" outlineLevel="1" x14ac:dyDescent="0.2">
      <c r="A208" s="64"/>
      <c r="B208" s="26" t="s">
        <v>525</v>
      </c>
      <c r="D208" s="85">
        <v>0.15</v>
      </c>
      <c r="H208" s="158">
        <v>15</v>
      </c>
      <c r="M208" s="79"/>
    </row>
    <row r="209" spans="1:13" s="4" customFormat="1" ht="15" hidden="1" customHeight="1" outlineLevel="1" x14ac:dyDescent="0.2">
      <c r="A209" s="64"/>
      <c r="B209" s="26" t="s">
        <v>1201</v>
      </c>
      <c r="D209" s="85">
        <v>0.16</v>
      </c>
      <c r="H209" s="158">
        <v>16</v>
      </c>
      <c r="M209" s="79"/>
    </row>
    <row r="210" spans="1:13" s="4" customFormat="1" ht="15" hidden="1" customHeight="1" outlineLevel="1" x14ac:dyDescent="0.2">
      <c r="A210" s="64"/>
      <c r="B210" s="26" t="s">
        <v>466</v>
      </c>
      <c r="D210" s="85">
        <v>0.17</v>
      </c>
      <c r="H210" s="158">
        <v>17</v>
      </c>
      <c r="M210" s="79"/>
    </row>
    <row r="211" spans="1:13" s="4" customFormat="1" ht="15" hidden="1" customHeight="1" outlineLevel="1" x14ac:dyDescent="0.2">
      <c r="A211" s="64"/>
      <c r="D211" s="85">
        <v>0.18</v>
      </c>
      <c r="H211" s="158">
        <v>18</v>
      </c>
      <c r="M211" s="79"/>
    </row>
    <row r="212" spans="1:13" s="4" customFormat="1" ht="15" hidden="1" customHeight="1" outlineLevel="1" x14ac:dyDescent="0.2">
      <c r="A212" s="64"/>
      <c r="B212" s="80" t="s">
        <v>485</v>
      </c>
      <c r="D212" s="85">
        <v>0.19</v>
      </c>
      <c r="H212" s="158">
        <v>19</v>
      </c>
      <c r="M212" s="79"/>
    </row>
    <row r="213" spans="1:13" s="4" customFormat="1" ht="15" hidden="1" customHeight="1" outlineLevel="1" x14ac:dyDescent="0.2">
      <c r="A213" s="64"/>
      <c r="B213" s="26" t="s">
        <v>471</v>
      </c>
      <c r="D213" s="85">
        <v>0.2</v>
      </c>
      <c r="H213" s="158">
        <v>20</v>
      </c>
      <c r="M213" s="79"/>
    </row>
    <row r="214" spans="1:13" s="4" customFormat="1" ht="15" hidden="1" customHeight="1" outlineLevel="1" x14ac:dyDescent="0.2">
      <c r="A214" s="64"/>
      <c r="B214" s="26" t="s">
        <v>1217</v>
      </c>
      <c r="D214" s="85">
        <v>0.21</v>
      </c>
      <c r="H214" s="158">
        <v>21</v>
      </c>
      <c r="M214" s="79"/>
    </row>
    <row r="215" spans="1:13" s="4" customFormat="1" ht="15" hidden="1" customHeight="1" outlineLevel="1" x14ac:dyDescent="0.2">
      <c r="A215" s="64"/>
      <c r="B215" s="26" t="s">
        <v>1218</v>
      </c>
      <c r="D215" s="85">
        <v>0.22</v>
      </c>
      <c r="H215" s="158">
        <v>22</v>
      </c>
      <c r="M215" s="79"/>
    </row>
    <row r="216" spans="1:13" s="4" customFormat="1" ht="15" hidden="1" customHeight="1" outlineLevel="1" x14ac:dyDescent="0.2">
      <c r="A216" s="64"/>
      <c r="B216" s="26" t="s">
        <v>463</v>
      </c>
      <c r="D216" s="85">
        <v>0.23</v>
      </c>
      <c r="H216" s="158">
        <v>23</v>
      </c>
      <c r="M216" s="79"/>
    </row>
    <row r="217" spans="1:13" s="4" customFormat="1" ht="15" hidden="1" customHeight="1" outlineLevel="1" x14ac:dyDescent="0.2">
      <c r="A217" s="64"/>
      <c r="B217" s="26" t="s">
        <v>714</v>
      </c>
      <c r="D217" s="85">
        <v>0.24</v>
      </c>
      <c r="H217" s="158">
        <v>24</v>
      </c>
      <c r="M217" s="79"/>
    </row>
    <row r="218" spans="1:13" s="4" customFormat="1" ht="15" hidden="1" customHeight="1" outlineLevel="1" x14ac:dyDescent="0.2">
      <c r="A218" s="64"/>
      <c r="B218" s="26" t="s">
        <v>1202</v>
      </c>
      <c r="D218" s="85">
        <v>0.25</v>
      </c>
      <c r="H218" s="158">
        <v>25</v>
      </c>
      <c r="M218" s="79"/>
    </row>
    <row r="219" spans="1:13" s="4" customFormat="1" ht="15" hidden="1" customHeight="1" outlineLevel="1" x14ac:dyDescent="0.2">
      <c r="A219" s="64"/>
      <c r="B219" s="26" t="s">
        <v>473</v>
      </c>
      <c r="D219" s="85">
        <v>0.26</v>
      </c>
      <c r="H219" s="158">
        <v>26</v>
      </c>
      <c r="M219" s="79"/>
    </row>
    <row r="220" spans="1:13" s="4" customFormat="1" ht="15" hidden="1" customHeight="1" outlineLevel="1" x14ac:dyDescent="0.2">
      <c r="A220" s="64"/>
      <c r="B220" s="26" t="s">
        <v>1205</v>
      </c>
      <c r="D220" s="85">
        <v>0.27</v>
      </c>
      <c r="H220" s="158">
        <v>27</v>
      </c>
      <c r="M220" s="79"/>
    </row>
    <row r="221" spans="1:13" s="4" customFormat="1" ht="15" hidden="1" customHeight="1" outlineLevel="1" x14ac:dyDescent="0.2">
      <c r="A221" s="64"/>
      <c r="B221" s="26" t="s">
        <v>474</v>
      </c>
      <c r="D221" s="85">
        <v>0.28000000000000003</v>
      </c>
      <c r="H221" s="158">
        <v>28</v>
      </c>
      <c r="M221" s="79"/>
    </row>
    <row r="222" spans="1:13" s="4" customFormat="1" ht="15" hidden="1" customHeight="1" outlineLevel="1" x14ac:dyDescent="0.2">
      <c r="A222" s="64"/>
      <c r="B222" s="26" t="s">
        <v>1206</v>
      </c>
      <c r="D222" s="85">
        <v>0.28999999999999998</v>
      </c>
      <c r="H222" s="158">
        <v>29</v>
      </c>
      <c r="M222" s="79"/>
    </row>
    <row r="223" spans="1:13" s="4" customFormat="1" ht="15" hidden="1" customHeight="1" outlineLevel="1" x14ac:dyDescent="0.2">
      <c r="A223" s="64"/>
      <c r="B223" s="26" t="s">
        <v>468</v>
      </c>
      <c r="D223" s="85">
        <v>0.3</v>
      </c>
      <c r="H223" s="158">
        <v>30</v>
      </c>
      <c r="M223" s="79"/>
    </row>
    <row r="224" spans="1:13" s="4" customFormat="1" ht="15" hidden="1" customHeight="1" outlineLevel="1" x14ac:dyDescent="0.2">
      <c r="A224" s="64"/>
      <c r="B224" s="26" t="s">
        <v>1203</v>
      </c>
      <c r="D224" s="85">
        <v>0.35</v>
      </c>
      <c r="H224" s="158">
        <v>31</v>
      </c>
      <c r="M224" s="79"/>
    </row>
    <row r="225" spans="1:13" s="4" customFormat="1" ht="15" hidden="1" customHeight="1" outlineLevel="1" x14ac:dyDescent="0.2">
      <c r="A225" s="64"/>
      <c r="B225" s="26" t="s">
        <v>467</v>
      </c>
      <c r="D225" s="85">
        <v>0.4</v>
      </c>
      <c r="H225" s="158">
        <v>32</v>
      </c>
      <c r="M225" s="79"/>
    </row>
    <row r="226" spans="1:13" s="4" customFormat="1" ht="15" hidden="1" customHeight="1" outlineLevel="1" x14ac:dyDescent="0.2">
      <c r="B226" s="26" t="s">
        <v>1204</v>
      </c>
      <c r="D226" s="85">
        <v>0.45</v>
      </c>
      <c r="H226" s="158">
        <v>33</v>
      </c>
      <c r="M226" s="79"/>
    </row>
    <row r="227" spans="1:13" s="4" customFormat="1" ht="15" hidden="1" customHeight="1" outlineLevel="1" x14ac:dyDescent="0.2">
      <c r="A227" s="64"/>
      <c r="D227" s="85">
        <v>0.5</v>
      </c>
      <c r="H227" s="158">
        <v>34</v>
      </c>
      <c r="M227" s="79"/>
    </row>
    <row r="228" spans="1:13" s="4" customFormat="1" ht="15" hidden="1" customHeight="1" outlineLevel="1" x14ac:dyDescent="0.2">
      <c r="A228" s="64"/>
      <c r="B228" s="26" t="s">
        <v>485</v>
      </c>
      <c r="D228" s="85">
        <v>0.55000000000000004</v>
      </c>
      <c r="H228" s="158">
        <v>35</v>
      </c>
      <c r="M228" s="79"/>
    </row>
    <row r="229" spans="1:13" s="4" customFormat="1" ht="15" hidden="1" customHeight="1" outlineLevel="1" x14ac:dyDescent="0.2">
      <c r="A229" s="64"/>
      <c r="B229" s="26" t="s">
        <v>1199</v>
      </c>
      <c r="D229" s="85">
        <v>0.6</v>
      </c>
      <c r="H229" s="158">
        <v>36</v>
      </c>
      <c r="M229" s="79"/>
    </row>
    <row r="230" spans="1:13" s="4" customFormat="1" ht="15" hidden="1" customHeight="1" outlineLevel="1" x14ac:dyDescent="0.2">
      <c r="A230" s="64"/>
      <c r="B230" s="26" t="s">
        <v>871</v>
      </c>
      <c r="D230" s="85">
        <v>0.65</v>
      </c>
      <c r="H230" s="158">
        <v>37</v>
      </c>
      <c r="M230" s="79"/>
    </row>
    <row r="231" spans="1:13" s="4" customFormat="1" ht="15" hidden="1" customHeight="1" outlineLevel="1" x14ac:dyDescent="0.2">
      <c r="A231" s="64"/>
      <c r="B231" s="26" t="s">
        <v>867</v>
      </c>
      <c r="D231" s="85">
        <v>0.7</v>
      </c>
      <c r="H231" s="158">
        <v>38</v>
      </c>
      <c r="M231" s="79"/>
    </row>
    <row r="232" spans="1:13" s="4" customFormat="1" ht="15" hidden="1" customHeight="1" outlineLevel="1" x14ac:dyDescent="0.2">
      <c r="A232" s="64"/>
      <c r="B232" s="26" t="s">
        <v>869</v>
      </c>
      <c r="D232" s="85">
        <v>0.75</v>
      </c>
      <c r="H232" s="158">
        <v>39</v>
      </c>
      <c r="M232" s="79"/>
    </row>
    <row r="233" spans="1:13" s="4" customFormat="1" ht="15" hidden="1" customHeight="1" outlineLevel="1" x14ac:dyDescent="0.2">
      <c r="A233" s="64"/>
      <c r="B233" s="26" t="s">
        <v>868</v>
      </c>
      <c r="D233" s="85">
        <v>0.8</v>
      </c>
      <c r="H233" s="158">
        <v>40</v>
      </c>
      <c r="M233" s="79"/>
    </row>
    <row r="234" spans="1:13" s="4" customFormat="1" ht="15" hidden="1" customHeight="1" outlineLevel="1" x14ac:dyDescent="0.2">
      <c r="A234" s="64"/>
      <c r="B234" s="26" t="s">
        <v>872</v>
      </c>
      <c r="D234" s="85">
        <v>0.85</v>
      </c>
      <c r="H234" s="158">
        <v>41</v>
      </c>
      <c r="M234" s="79"/>
    </row>
    <row r="235" spans="1:13" s="4" customFormat="1" ht="15" hidden="1" customHeight="1" outlineLevel="1" x14ac:dyDescent="0.2">
      <c r="A235" s="64"/>
      <c r="B235" s="26" t="s">
        <v>875</v>
      </c>
      <c r="D235" s="85">
        <v>0.9</v>
      </c>
      <c r="H235" s="158">
        <v>42</v>
      </c>
      <c r="M235" s="79"/>
    </row>
    <row r="236" spans="1:13" s="4" customFormat="1" ht="15" hidden="1" customHeight="1" outlineLevel="1" x14ac:dyDescent="0.2">
      <c r="A236" s="64"/>
      <c r="B236" s="26" t="s">
        <v>870</v>
      </c>
      <c r="D236" s="85">
        <v>0.95</v>
      </c>
      <c r="H236" s="158">
        <v>43</v>
      </c>
      <c r="M236" s="79"/>
    </row>
    <row r="237" spans="1:13" s="4" customFormat="1" ht="15" hidden="1" customHeight="1" outlineLevel="1" x14ac:dyDescent="0.2">
      <c r="A237" s="64"/>
      <c r="B237" s="26" t="s">
        <v>877</v>
      </c>
      <c r="D237" s="85">
        <v>1</v>
      </c>
      <c r="H237" s="158">
        <v>44</v>
      </c>
      <c r="M237" s="79"/>
    </row>
    <row r="238" spans="1:13" s="4" customFormat="1" ht="15" hidden="1" customHeight="1" outlineLevel="1" x14ac:dyDescent="0.2">
      <c r="A238" s="64"/>
      <c r="B238" s="26" t="s">
        <v>873</v>
      </c>
      <c r="D238" s="66"/>
      <c r="H238" s="158">
        <v>45</v>
      </c>
      <c r="M238" s="79"/>
    </row>
    <row r="239" spans="1:13" s="4" customFormat="1" ht="15" hidden="1" customHeight="1" outlineLevel="1" x14ac:dyDescent="0.2">
      <c r="A239" s="64"/>
      <c r="B239" s="26" t="s">
        <v>878</v>
      </c>
      <c r="D239" s="85">
        <v>0</v>
      </c>
      <c r="H239" s="158">
        <v>46</v>
      </c>
      <c r="L239" s="65"/>
      <c r="M239" s="79"/>
    </row>
    <row r="240" spans="1:13" s="4" customFormat="1" ht="15" hidden="1" customHeight="1" outlineLevel="1" x14ac:dyDescent="0.2">
      <c r="A240" s="64"/>
      <c r="B240" s="65"/>
      <c r="C240" s="65"/>
      <c r="D240" s="85">
        <v>0.05</v>
      </c>
      <c r="E240" s="66"/>
      <c r="F240" s="67"/>
      <c r="G240" s="65"/>
      <c r="H240" s="158">
        <v>47</v>
      </c>
      <c r="I240" s="67"/>
      <c r="J240" s="67"/>
      <c r="K240" s="65"/>
      <c r="L240" s="65"/>
      <c r="M240" s="79"/>
    </row>
    <row r="241" spans="1:13" s="4" customFormat="1" ht="15" hidden="1" customHeight="1" outlineLevel="1" x14ac:dyDescent="0.2">
      <c r="A241" s="64"/>
      <c r="B241" s="26" t="s">
        <v>485</v>
      </c>
      <c r="C241" s="65"/>
      <c r="D241" s="85">
        <v>0.1</v>
      </c>
      <c r="E241" s="66"/>
      <c r="F241" s="67"/>
      <c r="G241" s="65"/>
      <c r="H241" s="158">
        <v>48</v>
      </c>
      <c r="I241" s="67"/>
      <c r="J241" s="67"/>
      <c r="K241" s="65"/>
      <c r="L241" s="65"/>
      <c r="M241" s="79"/>
    </row>
    <row r="242" spans="1:13" s="4" customFormat="1" ht="15" hidden="1" customHeight="1" outlineLevel="1" x14ac:dyDescent="0.2">
      <c r="A242" s="64"/>
      <c r="B242" s="135" t="s">
        <v>518</v>
      </c>
      <c r="C242" s="65"/>
      <c r="D242" s="26" t="s">
        <v>485</v>
      </c>
      <c r="E242" s="66"/>
      <c r="F242" s="67"/>
      <c r="G242" s="65"/>
      <c r="H242" s="158">
        <v>49</v>
      </c>
      <c r="I242" s="67"/>
      <c r="J242" s="67"/>
      <c r="K242" s="65"/>
      <c r="L242" s="65"/>
      <c r="M242" s="79"/>
    </row>
    <row r="243" spans="1:13" s="4" customFormat="1" ht="15" hidden="1" customHeight="1" outlineLevel="1" x14ac:dyDescent="0.2">
      <c r="A243" s="64"/>
      <c r="B243" s="135" t="s">
        <v>519</v>
      </c>
      <c r="C243" s="65"/>
      <c r="D243" s="148" t="s">
        <v>925</v>
      </c>
      <c r="E243" s="66"/>
      <c r="F243" s="67"/>
      <c r="G243" s="65"/>
      <c r="H243" s="158">
        <v>50</v>
      </c>
      <c r="I243" s="67"/>
      <c r="J243" s="67"/>
      <c r="K243" s="65"/>
      <c r="L243" s="65"/>
      <c r="M243" s="79"/>
    </row>
    <row r="244" spans="1:13" s="4" customFormat="1" ht="15" hidden="1" customHeight="1" outlineLevel="1" x14ac:dyDescent="0.2">
      <c r="A244" s="64"/>
      <c r="B244" s="135" t="s">
        <v>520</v>
      </c>
      <c r="C244" s="65"/>
      <c r="D244" s="148" t="s">
        <v>926</v>
      </c>
      <c r="E244" s="66"/>
      <c r="F244" s="67"/>
      <c r="G244" s="65"/>
      <c r="H244" s="67"/>
      <c r="I244" s="65"/>
      <c r="J244" s="67"/>
      <c r="K244" s="65"/>
      <c r="L244" s="65"/>
      <c r="M244" s="79"/>
    </row>
    <row r="245" spans="1:13" s="4" customFormat="1" ht="15" hidden="1" customHeight="1" outlineLevel="1" x14ac:dyDescent="0.2">
      <c r="A245" s="153"/>
      <c r="B245" s="86"/>
      <c r="C245" s="86"/>
      <c r="D245" s="87"/>
      <c r="E245" s="386"/>
      <c r="F245" s="86"/>
      <c r="G245" s="323"/>
      <c r="H245" s="324"/>
      <c r="I245" s="86"/>
      <c r="J245" s="353"/>
    </row>
    <row r="246" spans="1:13" s="4" customFormat="1" collapsed="1" x14ac:dyDescent="0.2">
      <c r="F246" s="5"/>
      <c r="H246" s="115"/>
    </row>
    <row r="247" spans="1:13" s="4" customFormat="1" x14ac:dyDescent="0.2">
      <c r="F247" s="5"/>
      <c r="H247" s="115"/>
    </row>
    <row r="248" spans="1:13" s="4" customFormat="1" x14ac:dyDescent="0.2">
      <c r="F248" s="5"/>
      <c r="H248" s="115"/>
    </row>
    <row r="249" spans="1:13" s="4" customFormat="1" x14ac:dyDescent="0.2">
      <c r="F249" s="5"/>
      <c r="H249" s="115"/>
    </row>
    <row r="250" spans="1:13" s="4" customFormat="1" x14ac:dyDescent="0.2">
      <c r="F250" s="5"/>
      <c r="H250" s="115"/>
    </row>
    <row r="251" spans="1:13" s="4" customFormat="1" x14ac:dyDescent="0.2">
      <c r="F251" s="5"/>
      <c r="H251" s="115"/>
    </row>
    <row r="252" spans="1:13" s="4" customFormat="1" x14ac:dyDescent="0.2">
      <c r="F252" s="5"/>
      <c r="H252" s="115"/>
    </row>
    <row r="253" spans="1:13" s="4" customFormat="1" x14ac:dyDescent="0.2">
      <c r="F253" s="5"/>
      <c r="H253" s="115"/>
    </row>
    <row r="254" spans="1:13" s="4" customFormat="1" x14ac:dyDescent="0.2">
      <c r="F254" s="5"/>
      <c r="H254" s="115"/>
    </row>
    <row r="255" spans="1:13" s="4" customFormat="1" x14ac:dyDescent="0.2">
      <c r="F255" s="5"/>
      <c r="H255" s="115"/>
    </row>
    <row r="256" spans="1:13" s="4" customFormat="1" x14ac:dyDescent="0.2">
      <c r="F256" s="5"/>
      <c r="H256" s="115"/>
    </row>
    <row r="257" spans="6:8" s="4" customFormat="1" x14ac:dyDescent="0.2">
      <c r="F257" s="5"/>
      <c r="H257" s="115"/>
    </row>
    <row r="258" spans="6:8" s="4" customFormat="1" x14ac:dyDescent="0.2">
      <c r="F258" s="5"/>
      <c r="H258" s="115"/>
    </row>
    <row r="259" spans="6:8" s="4" customFormat="1" x14ac:dyDescent="0.2">
      <c r="F259" s="5"/>
      <c r="H259" s="115"/>
    </row>
    <row r="260" spans="6:8" s="4" customFormat="1" x14ac:dyDescent="0.2">
      <c r="F260" s="5"/>
      <c r="H260" s="115"/>
    </row>
    <row r="261" spans="6:8" s="4" customFormat="1" x14ac:dyDescent="0.2">
      <c r="F261" s="5"/>
      <c r="H261" s="115"/>
    </row>
    <row r="262" spans="6:8" s="4" customFormat="1" x14ac:dyDescent="0.2">
      <c r="F262" s="5"/>
      <c r="H262" s="115"/>
    </row>
    <row r="263" spans="6:8" s="4" customFormat="1" x14ac:dyDescent="0.2">
      <c r="F263" s="5"/>
      <c r="H263" s="115"/>
    </row>
    <row r="264" spans="6:8" s="4" customFormat="1" x14ac:dyDescent="0.2">
      <c r="F264" s="5"/>
      <c r="H264" s="115"/>
    </row>
    <row r="265" spans="6:8" s="4" customFormat="1" x14ac:dyDescent="0.2">
      <c r="F265" s="5"/>
      <c r="H265" s="115"/>
    </row>
    <row r="266" spans="6:8" s="4" customFormat="1" x14ac:dyDescent="0.2">
      <c r="F266" s="5"/>
      <c r="H266" s="115"/>
    </row>
    <row r="267" spans="6:8" s="4" customFormat="1" x14ac:dyDescent="0.2">
      <c r="F267" s="5"/>
      <c r="H267" s="115"/>
    </row>
    <row r="268" spans="6:8" s="4" customFormat="1" x14ac:dyDescent="0.2">
      <c r="F268" s="5"/>
      <c r="H268" s="115"/>
    </row>
    <row r="269" spans="6:8" s="4" customFormat="1" x14ac:dyDescent="0.2">
      <c r="F269" s="5"/>
      <c r="H269" s="115"/>
    </row>
    <row r="270" spans="6:8" s="4" customFormat="1" x14ac:dyDescent="0.2">
      <c r="F270" s="5"/>
      <c r="H270" s="115"/>
    </row>
    <row r="271" spans="6:8" s="4" customFormat="1" x14ac:dyDescent="0.2">
      <c r="F271" s="5"/>
      <c r="H271" s="115"/>
    </row>
    <row r="272" spans="6:8" s="4" customFormat="1" x14ac:dyDescent="0.2">
      <c r="F272" s="5"/>
      <c r="H272" s="115"/>
    </row>
    <row r="273" spans="6:8" s="4" customFormat="1" x14ac:dyDescent="0.2">
      <c r="F273" s="5"/>
      <c r="H273" s="115"/>
    </row>
    <row r="274" spans="6:8" s="4" customFormat="1" x14ac:dyDescent="0.2">
      <c r="F274" s="5"/>
      <c r="H274" s="115"/>
    </row>
    <row r="275" spans="6:8" s="4" customFormat="1" x14ac:dyDescent="0.2">
      <c r="F275" s="5"/>
      <c r="H275" s="115"/>
    </row>
    <row r="276" spans="6:8" s="4" customFormat="1" x14ac:dyDescent="0.2">
      <c r="F276" s="5"/>
      <c r="H276" s="115"/>
    </row>
    <row r="277" spans="6:8" s="4" customFormat="1" x14ac:dyDescent="0.2">
      <c r="F277" s="5"/>
      <c r="H277" s="115"/>
    </row>
    <row r="278" spans="6:8" s="4" customFormat="1" x14ac:dyDescent="0.2">
      <c r="F278" s="5"/>
      <c r="H278" s="115"/>
    </row>
    <row r="279" spans="6:8" s="4" customFormat="1" x14ac:dyDescent="0.2">
      <c r="F279" s="5"/>
      <c r="H279" s="115"/>
    </row>
    <row r="280" spans="6:8" s="4" customFormat="1" x14ac:dyDescent="0.2">
      <c r="F280" s="5"/>
      <c r="H280" s="115"/>
    </row>
    <row r="281" spans="6:8" s="4" customFormat="1" x14ac:dyDescent="0.2">
      <c r="F281" s="5"/>
      <c r="H281" s="115"/>
    </row>
    <row r="282" spans="6:8" s="4" customFormat="1" x14ac:dyDescent="0.2">
      <c r="F282" s="5"/>
      <c r="H282" s="115"/>
    </row>
    <row r="283" spans="6:8" s="4" customFormat="1" x14ac:dyDescent="0.2">
      <c r="F283" s="5"/>
      <c r="H283" s="115"/>
    </row>
    <row r="284" spans="6:8" s="4" customFormat="1" x14ac:dyDescent="0.2">
      <c r="F284" s="5"/>
      <c r="H284" s="115"/>
    </row>
    <row r="285" spans="6:8" s="4" customFormat="1" x14ac:dyDescent="0.2">
      <c r="F285" s="5"/>
      <c r="H285" s="115"/>
    </row>
    <row r="286" spans="6:8" s="4" customFormat="1" x14ac:dyDescent="0.2">
      <c r="F286" s="5"/>
      <c r="H286" s="115"/>
    </row>
    <row r="287" spans="6:8" s="4" customFormat="1" x14ac:dyDescent="0.2">
      <c r="F287" s="5"/>
      <c r="H287" s="115"/>
    </row>
    <row r="288" spans="6:8" s="4" customFormat="1" x14ac:dyDescent="0.2">
      <c r="F288" s="5"/>
      <c r="H288" s="115"/>
    </row>
    <row r="289" spans="6:8" s="4" customFormat="1" x14ac:dyDescent="0.2">
      <c r="F289" s="5"/>
      <c r="H289" s="115"/>
    </row>
    <row r="290" spans="6:8" s="4" customFormat="1" x14ac:dyDescent="0.2">
      <c r="F290" s="5"/>
      <c r="H290" s="115"/>
    </row>
    <row r="291" spans="6:8" s="4" customFormat="1" x14ac:dyDescent="0.2">
      <c r="F291" s="5"/>
      <c r="H291" s="115"/>
    </row>
    <row r="292" spans="6:8" s="4" customFormat="1" x14ac:dyDescent="0.2">
      <c r="F292" s="5"/>
      <c r="H292" s="115"/>
    </row>
    <row r="293" spans="6:8" s="4" customFormat="1" x14ac:dyDescent="0.2">
      <c r="F293" s="5"/>
      <c r="H293" s="115"/>
    </row>
    <row r="294" spans="6:8" s="4" customFormat="1" x14ac:dyDescent="0.2">
      <c r="F294" s="5"/>
      <c r="H294" s="115"/>
    </row>
    <row r="295" spans="6:8" s="4" customFormat="1" x14ac:dyDescent="0.2">
      <c r="F295" s="5"/>
      <c r="H295" s="115"/>
    </row>
    <row r="296" spans="6:8" s="4" customFormat="1" x14ac:dyDescent="0.2">
      <c r="F296" s="5"/>
      <c r="H296" s="115"/>
    </row>
    <row r="297" spans="6:8" s="4" customFormat="1" x14ac:dyDescent="0.2">
      <c r="F297" s="5"/>
      <c r="H297" s="115"/>
    </row>
    <row r="298" spans="6:8" s="4" customFormat="1" x14ac:dyDescent="0.2">
      <c r="F298" s="5"/>
      <c r="H298" s="115"/>
    </row>
    <row r="299" spans="6:8" s="4" customFormat="1" x14ac:dyDescent="0.2">
      <c r="F299" s="5"/>
      <c r="H299" s="115"/>
    </row>
    <row r="300" spans="6:8" s="4" customFormat="1" x14ac:dyDescent="0.2">
      <c r="F300" s="5"/>
      <c r="H300" s="115"/>
    </row>
    <row r="301" spans="6:8" s="4" customFormat="1" x14ac:dyDescent="0.2">
      <c r="F301" s="5"/>
      <c r="H301" s="115"/>
    </row>
    <row r="302" spans="6:8" s="4" customFormat="1" x14ac:dyDescent="0.2">
      <c r="F302" s="5"/>
      <c r="H302" s="115"/>
    </row>
    <row r="303" spans="6:8" s="4" customFormat="1" x14ac:dyDescent="0.2">
      <c r="F303" s="5"/>
      <c r="H303" s="115"/>
    </row>
    <row r="304" spans="6:8" s="4" customFormat="1" x14ac:dyDescent="0.2">
      <c r="F304" s="5"/>
      <c r="H304" s="115"/>
    </row>
    <row r="305" spans="6:8" s="4" customFormat="1" x14ac:dyDescent="0.2">
      <c r="F305" s="5"/>
      <c r="H305" s="115"/>
    </row>
    <row r="306" spans="6:8" s="4" customFormat="1" x14ac:dyDescent="0.2">
      <c r="F306" s="5"/>
      <c r="H306" s="115"/>
    </row>
    <row r="307" spans="6:8" s="4" customFormat="1" x14ac:dyDescent="0.2">
      <c r="F307" s="5"/>
      <c r="H307" s="115"/>
    </row>
    <row r="308" spans="6:8" s="4" customFormat="1" x14ac:dyDescent="0.2">
      <c r="F308" s="5"/>
      <c r="H308" s="115"/>
    </row>
    <row r="309" spans="6:8" s="4" customFormat="1" x14ac:dyDescent="0.2">
      <c r="F309" s="5"/>
      <c r="H309" s="115"/>
    </row>
    <row r="310" spans="6:8" s="4" customFormat="1" x14ac:dyDescent="0.2">
      <c r="F310" s="5"/>
      <c r="H310" s="115"/>
    </row>
    <row r="311" spans="6:8" s="4" customFormat="1" x14ac:dyDescent="0.2">
      <c r="F311" s="5"/>
      <c r="H311" s="115"/>
    </row>
    <row r="312" spans="6:8" s="4" customFormat="1" x14ac:dyDescent="0.2">
      <c r="F312" s="5"/>
      <c r="H312" s="115"/>
    </row>
    <row r="313" spans="6:8" s="4" customFormat="1" x14ac:dyDescent="0.2">
      <c r="F313" s="5"/>
      <c r="H313" s="115"/>
    </row>
    <row r="314" spans="6:8" s="4" customFormat="1" x14ac:dyDescent="0.2">
      <c r="F314" s="5"/>
      <c r="H314" s="115"/>
    </row>
    <row r="315" spans="6:8" s="4" customFormat="1" x14ac:dyDescent="0.2">
      <c r="F315" s="5"/>
      <c r="H315" s="115"/>
    </row>
    <row r="316" spans="6:8" s="4" customFormat="1" x14ac:dyDescent="0.2">
      <c r="F316" s="5"/>
      <c r="H316" s="115"/>
    </row>
    <row r="317" spans="6:8" s="4" customFormat="1" x14ac:dyDescent="0.2">
      <c r="F317" s="5"/>
      <c r="H317" s="115"/>
    </row>
    <row r="318" spans="6:8" s="4" customFormat="1" x14ac:dyDescent="0.2">
      <c r="F318" s="5"/>
      <c r="H318" s="115"/>
    </row>
    <row r="319" spans="6:8" s="4" customFormat="1" x14ac:dyDescent="0.2">
      <c r="F319" s="5"/>
      <c r="H319" s="115"/>
    </row>
    <row r="320" spans="6:8" s="4" customFormat="1" x14ac:dyDescent="0.2">
      <c r="F320" s="5"/>
      <c r="H320" s="115"/>
    </row>
    <row r="321" spans="6:8" s="4" customFormat="1" x14ac:dyDescent="0.2">
      <c r="F321" s="5"/>
      <c r="H321" s="115"/>
    </row>
    <row r="322" spans="6:8" s="4" customFormat="1" x14ac:dyDescent="0.2">
      <c r="F322" s="5"/>
      <c r="H322" s="115"/>
    </row>
    <row r="323" spans="6:8" s="4" customFormat="1" x14ac:dyDescent="0.2">
      <c r="F323" s="5"/>
      <c r="H323" s="115"/>
    </row>
    <row r="324" spans="6:8" s="4" customFormat="1" x14ac:dyDescent="0.2">
      <c r="F324" s="5"/>
      <c r="H324" s="115"/>
    </row>
    <row r="325" spans="6:8" s="4" customFormat="1" x14ac:dyDescent="0.2">
      <c r="F325" s="5"/>
      <c r="H325" s="115"/>
    </row>
    <row r="326" spans="6:8" s="4" customFormat="1" x14ac:dyDescent="0.2">
      <c r="F326" s="5"/>
      <c r="H326" s="115"/>
    </row>
    <row r="327" spans="6:8" s="4" customFormat="1" x14ac:dyDescent="0.2">
      <c r="F327" s="5"/>
      <c r="H327" s="115"/>
    </row>
    <row r="328" spans="6:8" s="4" customFormat="1" x14ac:dyDescent="0.2">
      <c r="F328" s="5"/>
      <c r="H328" s="115"/>
    </row>
    <row r="329" spans="6:8" s="4" customFormat="1" x14ac:dyDescent="0.2">
      <c r="F329" s="5"/>
      <c r="H329" s="115"/>
    </row>
    <row r="330" spans="6:8" s="4" customFormat="1" x14ac:dyDescent="0.2">
      <c r="F330" s="5"/>
      <c r="H330" s="115"/>
    </row>
    <row r="331" spans="6:8" s="4" customFormat="1" x14ac:dyDescent="0.2">
      <c r="F331" s="5"/>
      <c r="H331" s="115"/>
    </row>
    <row r="332" spans="6:8" s="4" customFormat="1" x14ac:dyDescent="0.2">
      <c r="F332" s="5"/>
      <c r="H332" s="115"/>
    </row>
    <row r="333" spans="6:8" s="4" customFormat="1" x14ac:dyDescent="0.2">
      <c r="F333" s="5"/>
      <c r="H333" s="115"/>
    </row>
    <row r="334" spans="6:8" s="4" customFormat="1" x14ac:dyDescent="0.2">
      <c r="F334" s="5"/>
      <c r="H334" s="115"/>
    </row>
    <row r="335" spans="6:8" s="4" customFormat="1" x14ac:dyDescent="0.2">
      <c r="F335" s="5"/>
      <c r="H335" s="115"/>
    </row>
    <row r="336" spans="6:8" s="4" customFormat="1" x14ac:dyDescent="0.2">
      <c r="F336" s="5"/>
      <c r="H336" s="115"/>
    </row>
    <row r="337" spans="6:8" s="4" customFormat="1" x14ac:dyDescent="0.2">
      <c r="F337" s="5"/>
      <c r="H337" s="115"/>
    </row>
    <row r="338" spans="6:8" s="4" customFormat="1" x14ac:dyDescent="0.2">
      <c r="F338" s="5"/>
      <c r="H338" s="115"/>
    </row>
    <row r="339" spans="6:8" s="4" customFormat="1" x14ac:dyDescent="0.2">
      <c r="F339" s="5"/>
      <c r="H339" s="115"/>
    </row>
    <row r="340" spans="6:8" s="4" customFormat="1" x14ac:dyDescent="0.2">
      <c r="F340" s="5"/>
      <c r="H340" s="115"/>
    </row>
    <row r="341" spans="6:8" s="4" customFormat="1" x14ac:dyDescent="0.2">
      <c r="F341" s="5"/>
      <c r="H341" s="115"/>
    </row>
    <row r="342" spans="6:8" s="4" customFormat="1" x14ac:dyDescent="0.2">
      <c r="F342" s="5"/>
      <c r="H342" s="115"/>
    </row>
    <row r="343" spans="6:8" s="4" customFormat="1" x14ac:dyDescent="0.2">
      <c r="F343" s="5"/>
      <c r="H343" s="115"/>
    </row>
    <row r="344" spans="6:8" s="4" customFormat="1" x14ac:dyDescent="0.2">
      <c r="F344" s="5"/>
      <c r="H344" s="115"/>
    </row>
    <row r="345" spans="6:8" s="4" customFormat="1" x14ac:dyDescent="0.2">
      <c r="F345" s="5"/>
      <c r="H345" s="115"/>
    </row>
    <row r="346" spans="6:8" s="4" customFormat="1" x14ac:dyDescent="0.2">
      <c r="F346" s="5"/>
      <c r="H346" s="115"/>
    </row>
    <row r="347" spans="6:8" s="4" customFormat="1" x14ac:dyDescent="0.2">
      <c r="F347" s="5"/>
      <c r="H347" s="115"/>
    </row>
    <row r="348" spans="6:8" s="4" customFormat="1" x14ac:dyDescent="0.2">
      <c r="F348" s="5"/>
      <c r="H348" s="115"/>
    </row>
    <row r="349" spans="6:8" s="4" customFormat="1" x14ac:dyDescent="0.2">
      <c r="F349" s="5"/>
      <c r="H349" s="115"/>
    </row>
    <row r="350" spans="6:8" s="4" customFormat="1" x14ac:dyDescent="0.2">
      <c r="F350" s="5"/>
      <c r="H350" s="115"/>
    </row>
    <row r="351" spans="6:8" s="4" customFormat="1" x14ac:dyDescent="0.2">
      <c r="F351" s="5"/>
      <c r="H351" s="115"/>
    </row>
    <row r="352" spans="6:8" s="4" customFormat="1" x14ac:dyDescent="0.2">
      <c r="F352" s="5"/>
      <c r="H352" s="115"/>
    </row>
    <row r="353" spans="6:8" s="4" customFormat="1" x14ac:dyDescent="0.2">
      <c r="F353" s="5"/>
      <c r="H353" s="115"/>
    </row>
    <row r="354" spans="6:8" s="4" customFormat="1" x14ac:dyDescent="0.2">
      <c r="F354" s="5"/>
      <c r="H354" s="115"/>
    </row>
    <row r="355" spans="6:8" s="4" customFormat="1" x14ac:dyDescent="0.2">
      <c r="F355" s="5"/>
      <c r="H355" s="115"/>
    </row>
    <row r="356" spans="6:8" s="4" customFormat="1" x14ac:dyDescent="0.2">
      <c r="F356" s="5"/>
      <c r="H356" s="115"/>
    </row>
    <row r="357" spans="6:8" s="4" customFormat="1" x14ac:dyDescent="0.2">
      <c r="F357" s="5"/>
      <c r="H357" s="115"/>
    </row>
    <row r="358" spans="6:8" s="4" customFormat="1" x14ac:dyDescent="0.2">
      <c r="F358" s="5"/>
      <c r="H358" s="115"/>
    </row>
    <row r="359" spans="6:8" s="4" customFormat="1" x14ac:dyDescent="0.2">
      <c r="F359" s="5"/>
      <c r="H359" s="115"/>
    </row>
    <row r="360" spans="6:8" s="4" customFormat="1" x14ac:dyDescent="0.2">
      <c r="F360" s="5"/>
      <c r="H360" s="115"/>
    </row>
    <row r="361" spans="6:8" s="4" customFormat="1" x14ac:dyDescent="0.2">
      <c r="F361" s="5"/>
      <c r="H361" s="115"/>
    </row>
    <row r="362" spans="6:8" s="4" customFormat="1" x14ac:dyDescent="0.2">
      <c r="F362" s="5"/>
      <c r="H362" s="115"/>
    </row>
    <row r="363" spans="6:8" s="4" customFormat="1" x14ac:dyDescent="0.2">
      <c r="F363" s="5"/>
      <c r="H363" s="115"/>
    </row>
    <row r="364" spans="6:8" s="4" customFormat="1" x14ac:dyDescent="0.2">
      <c r="F364" s="5"/>
      <c r="H364" s="115"/>
    </row>
    <row r="365" spans="6:8" s="4" customFormat="1" x14ac:dyDescent="0.2">
      <c r="F365" s="5"/>
      <c r="H365" s="115"/>
    </row>
    <row r="366" spans="6:8" s="4" customFormat="1" x14ac:dyDescent="0.2">
      <c r="F366" s="5"/>
      <c r="H366" s="115"/>
    </row>
    <row r="367" spans="6:8" s="4" customFormat="1" x14ac:dyDescent="0.2">
      <c r="F367" s="5"/>
      <c r="H367" s="115"/>
    </row>
    <row r="368" spans="6:8" s="4" customFormat="1" x14ac:dyDescent="0.2">
      <c r="F368" s="5"/>
      <c r="H368" s="115"/>
    </row>
    <row r="369" spans="6:8" s="4" customFormat="1" x14ac:dyDescent="0.2">
      <c r="F369" s="5"/>
      <c r="H369" s="115"/>
    </row>
    <row r="370" spans="6:8" s="4" customFormat="1" x14ac:dyDescent="0.2">
      <c r="F370" s="5"/>
      <c r="H370" s="115"/>
    </row>
    <row r="371" spans="6:8" s="4" customFormat="1" x14ac:dyDescent="0.2">
      <c r="F371" s="5"/>
      <c r="H371" s="115"/>
    </row>
    <row r="372" spans="6:8" s="4" customFormat="1" x14ac:dyDescent="0.2">
      <c r="F372" s="5"/>
      <c r="H372" s="115"/>
    </row>
    <row r="373" spans="6:8" s="4" customFormat="1" x14ac:dyDescent="0.2">
      <c r="F373" s="5"/>
      <c r="H373" s="115"/>
    </row>
    <row r="374" spans="6:8" s="4" customFormat="1" x14ac:dyDescent="0.2">
      <c r="F374" s="5"/>
      <c r="H374" s="115"/>
    </row>
    <row r="375" spans="6:8" s="4" customFormat="1" x14ac:dyDescent="0.2">
      <c r="F375" s="5"/>
      <c r="H375" s="115"/>
    </row>
    <row r="376" spans="6:8" s="4" customFormat="1" x14ac:dyDescent="0.2">
      <c r="F376" s="5"/>
      <c r="H376" s="115"/>
    </row>
    <row r="377" spans="6:8" s="4" customFormat="1" x14ac:dyDescent="0.2">
      <c r="F377" s="5"/>
      <c r="H377" s="115"/>
    </row>
    <row r="378" spans="6:8" s="4" customFormat="1" x14ac:dyDescent="0.2">
      <c r="F378" s="5"/>
      <c r="H378" s="115"/>
    </row>
    <row r="379" spans="6:8" s="4" customFormat="1" x14ac:dyDescent="0.2">
      <c r="F379" s="5"/>
      <c r="H379" s="115"/>
    </row>
    <row r="380" spans="6:8" s="4" customFormat="1" x14ac:dyDescent="0.2">
      <c r="F380" s="5"/>
      <c r="H380" s="115"/>
    </row>
    <row r="381" spans="6:8" s="4" customFormat="1" x14ac:dyDescent="0.2">
      <c r="F381" s="5"/>
      <c r="H381" s="115"/>
    </row>
    <row r="382" spans="6:8" s="4" customFormat="1" x14ac:dyDescent="0.2">
      <c r="F382" s="5"/>
      <c r="H382" s="115"/>
    </row>
    <row r="383" spans="6:8" s="4" customFormat="1" x14ac:dyDescent="0.2">
      <c r="F383" s="5"/>
      <c r="H383" s="115"/>
    </row>
    <row r="384" spans="6:8" s="4" customFormat="1" x14ac:dyDescent="0.2">
      <c r="F384" s="5"/>
      <c r="H384" s="115"/>
    </row>
    <row r="385" spans="6:8" s="4" customFormat="1" x14ac:dyDescent="0.2">
      <c r="F385" s="5"/>
      <c r="H385" s="115"/>
    </row>
    <row r="386" spans="6:8" s="4" customFormat="1" x14ac:dyDescent="0.2">
      <c r="F386" s="5"/>
      <c r="H386" s="115"/>
    </row>
    <row r="387" spans="6:8" s="4" customFormat="1" x14ac:dyDescent="0.2">
      <c r="F387" s="5"/>
      <c r="H387" s="115"/>
    </row>
    <row r="388" spans="6:8" s="4" customFormat="1" x14ac:dyDescent="0.2">
      <c r="F388" s="5"/>
      <c r="H388" s="115"/>
    </row>
    <row r="389" spans="6:8" s="4" customFormat="1" x14ac:dyDescent="0.2">
      <c r="F389" s="5"/>
      <c r="H389" s="115"/>
    </row>
    <row r="390" spans="6:8" s="4" customFormat="1" x14ac:dyDescent="0.2">
      <c r="F390" s="5"/>
      <c r="H390" s="115"/>
    </row>
    <row r="391" spans="6:8" s="4" customFormat="1" x14ac:dyDescent="0.2">
      <c r="F391" s="5"/>
      <c r="H391" s="115"/>
    </row>
    <row r="392" spans="6:8" s="4" customFormat="1" x14ac:dyDescent="0.2">
      <c r="F392" s="5"/>
      <c r="H392" s="115"/>
    </row>
    <row r="393" spans="6:8" s="4" customFormat="1" x14ac:dyDescent="0.2">
      <c r="F393" s="5"/>
      <c r="H393" s="115"/>
    </row>
    <row r="394" spans="6:8" s="4" customFormat="1" x14ac:dyDescent="0.2">
      <c r="F394" s="5"/>
      <c r="H394" s="115"/>
    </row>
    <row r="395" spans="6:8" s="4" customFormat="1" x14ac:dyDescent="0.2">
      <c r="F395" s="5"/>
      <c r="H395" s="115"/>
    </row>
    <row r="396" spans="6:8" s="4" customFormat="1" x14ac:dyDescent="0.2">
      <c r="F396" s="5"/>
      <c r="H396" s="115"/>
    </row>
    <row r="397" spans="6:8" s="4" customFormat="1" x14ac:dyDescent="0.2">
      <c r="F397" s="5"/>
      <c r="H397" s="115"/>
    </row>
    <row r="398" spans="6:8" s="4" customFormat="1" x14ac:dyDescent="0.2">
      <c r="F398" s="5"/>
      <c r="H398" s="115"/>
    </row>
    <row r="399" spans="6:8" s="4" customFormat="1" x14ac:dyDescent="0.2">
      <c r="F399" s="5"/>
      <c r="H399" s="115"/>
    </row>
    <row r="400" spans="6:8" s="4" customFormat="1" x14ac:dyDescent="0.2">
      <c r="F400" s="5"/>
      <c r="H400" s="115"/>
    </row>
    <row r="401" spans="6:8" s="4" customFormat="1" x14ac:dyDescent="0.2">
      <c r="F401" s="5"/>
      <c r="H401" s="115"/>
    </row>
    <row r="402" spans="6:8" s="4" customFormat="1" x14ac:dyDescent="0.2">
      <c r="F402" s="5"/>
      <c r="H402" s="115"/>
    </row>
    <row r="403" spans="6:8" s="4" customFormat="1" x14ac:dyDescent="0.2">
      <c r="F403" s="5"/>
      <c r="H403" s="115"/>
    </row>
    <row r="404" spans="6:8" s="4" customFormat="1" x14ac:dyDescent="0.2">
      <c r="F404" s="5"/>
      <c r="H404" s="115"/>
    </row>
    <row r="405" spans="6:8" s="4" customFormat="1" x14ac:dyDescent="0.2">
      <c r="F405" s="5"/>
      <c r="H405" s="115"/>
    </row>
    <row r="406" spans="6:8" s="4" customFormat="1" x14ac:dyDescent="0.2">
      <c r="F406" s="5"/>
      <c r="H406" s="115"/>
    </row>
    <row r="407" spans="6:8" s="4" customFormat="1" x14ac:dyDescent="0.2">
      <c r="F407" s="5"/>
      <c r="H407" s="115"/>
    </row>
    <row r="408" spans="6:8" s="4" customFormat="1" x14ac:dyDescent="0.2">
      <c r="F408" s="5"/>
      <c r="H408" s="115"/>
    </row>
    <row r="409" spans="6:8" s="4" customFormat="1" x14ac:dyDescent="0.2">
      <c r="F409" s="5"/>
      <c r="H409" s="115"/>
    </row>
    <row r="410" spans="6:8" s="4" customFormat="1" x14ac:dyDescent="0.2">
      <c r="F410" s="5"/>
      <c r="H410" s="115"/>
    </row>
    <row r="411" spans="6:8" s="4" customFormat="1" x14ac:dyDescent="0.2">
      <c r="F411" s="5"/>
      <c r="H411" s="115"/>
    </row>
    <row r="412" spans="6:8" s="4" customFormat="1" x14ac:dyDescent="0.2">
      <c r="F412" s="5"/>
      <c r="H412" s="115"/>
    </row>
    <row r="413" spans="6:8" s="4" customFormat="1" x14ac:dyDescent="0.2">
      <c r="F413" s="5"/>
      <c r="H413" s="115"/>
    </row>
    <row r="414" spans="6:8" s="4" customFormat="1" x14ac:dyDescent="0.2">
      <c r="F414" s="5"/>
      <c r="H414" s="115"/>
    </row>
    <row r="415" spans="6:8" s="4" customFormat="1" x14ac:dyDescent="0.2">
      <c r="F415" s="5"/>
      <c r="H415" s="115"/>
    </row>
    <row r="416" spans="6:8" s="4" customFormat="1" x14ac:dyDescent="0.2">
      <c r="F416" s="5"/>
      <c r="H416" s="115"/>
    </row>
    <row r="417" spans="6:8" s="4" customFormat="1" x14ac:dyDescent="0.2">
      <c r="F417" s="5"/>
      <c r="H417" s="115"/>
    </row>
    <row r="418" spans="6:8" s="4" customFormat="1" x14ac:dyDescent="0.2">
      <c r="F418" s="5"/>
      <c r="H418" s="115"/>
    </row>
    <row r="419" spans="6:8" s="4" customFormat="1" x14ac:dyDescent="0.2">
      <c r="F419" s="5"/>
      <c r="H419" s="115"/>
    </row>
    <row r="420" spans="6:8" s="4" customFormat="1" x14ac:dyDescent="0.2">
      <c r="F420" s="5"/>
      <c r="H420" s="115"/>
    </row>
    <row r="421" spans="6:8" s="4" customFormat="1" x14ac:dyDescent="0.2">
      <c r="F421" s="5"/>
      <c r="H421" s="115"/>
    </row>
    <row r="422" spans="6:8" s="4" customFormat="1" x14ac:dyDescent="0.2">
      <c r="F422" s="5"/>
      <c r="H422" s="115"/>
    </row>
    <row r="423" spans="6:8" s="4" customFormat="1" x14ac:dyDescent="0.2">
      <c r="F423" s="5"/>
      <c r="H423" s="115"/>
    </row>
    <row r="424" spans="6:8" s="4" customFormat="1" x14ac:dyDescent="0.2">
      <c r="F424" s="5"/>
      <c r="H424" s="115"/>
    </row>
    <row r="425" spans="6:8" s="4" customFormat="1" x14ac:dyDescent="0.2">
      <c r="F425" s="5"/>
      <c r="H425" s="115"/>
    </row>
    <row r="426" spans="6:8" s="4" customFormat="1" x14ac:dyDescent="0.2">
      <c r="F426" s="5"/>
      <c r="H426" s="115"/>
    </row>
    <row r="427" spans="6:8" s="4" customFormat="1" x14ac:dyDescent="0.2">
      <c r="F427" s="5"/>
      <c r="H427" s="115"/>
    </row>
    <row r="428" spans="6:8" s="4" customFormat="1" x14ac:dyDescent="0.2">
      <c r="F428" s="5"/>
      <c r="H428" s="115"/>
    </row>
    <row r="429" spans="6:8" s="4" customFormat="1" x14ac:dyDescent="0.2">
      <c r="F429" s="5"/>
      <c r="H429" s="115"/>
    </row>
    <row r="430" spans="6:8" s="4" customFormat="1" x14ac:dyDescent="0.2">
      <c r="F430" s="5"/>
      <c r="H430" s="115"/>
    </row>
    <row r="431" spans="6:8" s="4" customFormat="1" x14ac:dyDescent="0.2">
      <c r="F431" s="5"/>
      <c r="H431" s="115"/>
    </row>
    <row r="432" spans="6:8" s="4" customFormat="1" x14ac:dyDescent="0.2">
      <c r="F432" s="5"/>
      <c r="H432" s="115"/>
    </row>
    <row r="433" spans="6:8" s="4" customFormat="1" x14ac:dyDescent="0.2">
      <c r="F433" s="5"/>
      <c r="H433" s="115"/>
    </row>
    <row r="434" spans="6:8" s="4" customFormat="1" x14ac:dyDescent="0.2">
      <c r="F434" s="5"/>
      <c r="H434" s="115"/>
    </row>
    <row r="435" spans="6:8" s="4" customFormat="1" x14ac:dyDescent="0.2">
      <c r="F435" s="5"/>
      <c r="H435" s="115"/>
    </row>
    <row r="436" spans="6:8" s="4" customFormat="1" x14ac:dyDescent="0.2">
      <c r="F436" s="5"/>
      <c r="H436" s="115"/>
    </row>
    <row r="437" spans="6:8" s="4" customFormat="1" x14ac:dyDescent="0.2">
      <c r="F437" s="5"/>
      <c r="H437" s="115"/>
    </row>
    <row r="438" spans="6:8" s="4" customFormat="1" x14ac:dyDescent="0.2">
      <c r="F438" s="5"/>
      <c r="H438" s="115"/>
    </row>
    <row r="439" spans="6:8" s="4" customFormat="1" x14ac:dyDescent="0.2">
      <c r="F439" s="5"/>
      <c r="H439" s="115"/>
    </row>
    <row r="440" spans="6:8" s="4" customFormat="1" x14ac:dyDescent="0.2">
      <c r="F440" s="5"/>
      <c r="H440" s="115"/>
    </row>
    <row r="441" spans="6:8" s="4" customFormat="1" x14ac:dyDescent="0.2">
      <c r="F441" s="5"/>
      <c r="H441" s="115"/>
    </row>
    <row r="442" spans="6:8" s="4" customFormat="1" x14ac:dyDescent="0.2">
      <c r="F442" s="5"/>
      <c r="H442" s="115"/>
    </row>
    <row r="443" spans="6:8" s="4" customFormat="1" x14ac:dyDescent="0.2">
      <c r="F443" s="5"/>
      <c r="H443" s="115"/>
    </row>
    <row r="444" spans="6:8" s="4" customFormat="1" x14ac:dyDescent="0.2">
      <c r="F444" s="5"/>
      <c r="H444" s="115"/>
    </row>
    <row r="445" spans="6:8" s="4" customFormat="1" x14ac:dyDescent="0.2">
      <c r="F445" s="5"/>
      <c r="H445" s="115"/>
    </row>
    <row r="446" spans="6:8" s="4" customFormat="1" x14ac:dyDescent="0.2">
      <c r="F446" s="5"/>
      <c r="H446" s="115"/>
    </row>
    <row r="447" spans="6:8" s="4" customFormat="1" x14ac:dyDescent="0.2">
      <c r="F447" s="5"/>
      <c r="H447" s="115"/>
    </row>
    <row r="448" spans="6:8" s="4" customFormat="1" x14ac:dyDescent="0.2">
      <c r="F448" s="5"/>
      <c r="H448" s="115"/>
    </row>
    <row r="449" spans="6:8" s="4" customFormat="1" x14ac:dyDescent="0.2">
      <c r="F449" s="5"/>
      <c r="H449" s="115"/>
    </row>
    <row r="450" spans="6:8" s="4" customFormat="1" x14ac:dyDescent="0.2">
      <c r="F450" s="5"/>
      <c r="H450" s="115"/>
    </row>
    <row r="451" spans="6:8" s="4" customFormat="1" x14ac:dyDescent="0.2">
      <c r="F451" s="5"/>
      <c r="H451" s="115"/>
    </row>
    <row r="452" spans="6:8" s="4" customFormat="1" x14ac:dyDescent="0.2">
      <c r="F452" s="5"/>
      <c r="H452" s="115"/>
    </row>
    <row r="453" spans="6:8" s="4" customFormat="1" x14ac:dyDescent="0.2">
      <c r="F453" s="5"/>
      <c r="H453" s="115"/>
    </row>
    <row r="454" spans="6:8" s="4" customFormat="1" x14ac:dyDescent="0.2">
      <c r="F454" s="5"/>
      <c r="H454" s="115"/>
    </row>
    <row r="455" spans="6:8" s="4" customFormat="1" x14ac:dyDescent="0.2">
      <c r="F455" s="5"/>
      <c r="H455" s="115"/>
    </row>
    <row r="456" spans="6:8" s="4" customFormat="1" x14ac:dyDescent="0.2">
      <c r="F456" s="5"/>
      <c r="H456" s="115"/>
    </row>
    <row r="457" spans="6:8" s="4" customFormat="1" x14ac:dyDescent="0.2">
      <c r="F457" s="5"/>
      <c r="H457" s="115"/>
    </row>
    <row r="458" spans="6:8" s="4" customFormat="1" x14ac:dyDescent="0.2">
      <c r="F458" s="5"/>
      <c r="H458" s="115"/>
    </row>
    <row r="459" spans="6:8" s="4" customFormat="1" x14ac:dyDescent="0.2">
      <c r="F459" s="5"/>
      <c r="H459" s="115"/>
    </row>
    <row r="460" spans="6:8" s="4" customFormat="1" x14ac:dyDescent="0.2">
      <c r="F460" s="5"/>
      <c r="H460" s="115"/>
    </row>
    <row r="461" spans="6:8" s="4" customFormat="1" x14ac:dyDescent="0.2">
      <c r="F461" s="5"/>
      <c r="H461" s="115"/>
    </row>
    <row r="462" spans="6:8" s="4" customFormat="1" x14ac:dyDescent="0.2">
      <c r="F462" s="5"/>
      <c r="H462" s="115"/>
    </row>
    <row r="463" spans="6:8" s="4" customFormat="1" x14ac:dyDescent="0.2">
      <c r="F463" s="5"/>
      <c r="H463" s="115"/>
    </row>
    <row r="464" spans="6:8" s="4" customFormat="1" x14ac:dyDescent="0.2">
      <c r="F464" s="5"/>
      <c r="H464" s="115"/>
    </row>
    <row r="465" spans="6:8" s="4" customFormat="1" x14ac:dyDescent="0.2">
      <c r="F465" s="5"/>
      <c r="H465" s="115"/>
    </row>
    <row r="466" spans="6:8" s="4" customFormat="1" x14ac:dyDescent="0.2">
      <c r="F466" s="5"/>
      <c r="H466" s="115"/>
    </row>
    <row r="467" spans="6:8" s="4" customFormat="1" x14ac:dyDescent="0.2">
      <c r="F467" s="5"/>
      <c r="H467" s="115"/>
    </row>
    <row r="468" spans="6:8" s="4" customFormat="1" x14ac:dyDescent="0.2">
      <c r="F468" s="5"/>
      <c r="H468" s="115"/>
    </row>
    <row r="469" spans="6:8" s="4" customFormat="1" x14ac:dyDescent="0.2">
      <c r="F469" s="5"/>
      <c r="H469" s="115"/>
    </row>
    <row r="470" spans="6:8" s="4" customFormat="1" x14ac:dyDescent="0.2">
      <c r="F470" s="5"/>
      <c r="H470" s="115"/>
    </row>
    <row r="471" spans="6:8" s="4" customFormat="1" x14ac:dyDescent="0.2">
      <c r="F471" s="5"/>
      <c r="H471" s="115"/>
    </row>
    <row r="472" spans="6:8" s="4" customFormat="1" x14ac:dyDescent="0.2">
      <c r="F472" s="5"/>
      <c r="H472" s="115"/>
    </row>
    <row r="473" spans="6:8" s="4" customFormat="1" x14ac:dyDescent="0.2">
      <c r="F473" s="5"/>
      <c r="H473" s="115"/>
    </row>
    <row r="474" spans="6:8" s="4" customFormat="1" x14ac:dyDescent="0.2">
      <c r="F474" s="5"/>
      <c r="H474" s="115"/>
    </row>
    <row r="475" spans="6:8" s="4" customFormat="1" x14ac:dyDescent="0.2">
      <c r="F475" s="5"/>
      <c r="H475" s="115"/>
    </row>
    <row r="476" spans="6:8" s="4" customFormat="1" x14ac:dyDescent="0.2">
      <c r="F476" s="5"/>
      <c r="H476" s="115"/>
    </row>
    <row r="477" spans="6:8" s="4" customFormat="1" x14ac:dyDescent="0.2">
      <c r="F477" s="5"/>
      <c r="H477" s="115"/>
    </row>
    <row r="478" spans="6:8" s="4" customFormat="1" x14ac:dyDescent="0.2">
      <c r="F478" s="5"/>
      <c r="H478" s="115"/>
    </row>
    <row r="479" spans="6:8" s="4" customFormat="1" x14ac:dyDescent="0.2">
      <c r="F479" s="5"/>
      <c r="H479" s="115"/>
    </row>
    <row r="480" spans="6:8" s="4" customFormat="1" x14ac:dyDescent="0.2">
      <c r="F480" s="5"/>
      <c r="H480" s="115"/>
    </row>
    <row r="481" spans="6:8" s="4" customFormat="1" x14ac:dyDescent="0.2">
      <c r="F481" s="5"/>
      <c r="H481" s="115"/>
    </row>
    <row r="482" spans="6:8" s="4" customFormat="1" x14ac:dyDescent="0.2">
      <c r="F482" s="5"/>
      <c r="H482" s="115"/>
    </row>
    <row r="483" spans="6:8" s="4" customFormat="1" x14ac:dyDescent="0.2">
      <c r="F483" s="5"/>
      <c r="H483" s="115"/>
    </row>
    <row r="484" spans="6:8" s="4" customFormat="1" x14ac:dyDescent="0.2">
      <c r="F484" s="5"/>
      <c r="H484" s="115"/>
    </row>
    <row r="485" spans="6:8" s="4" customFormat="1" x14ac:dyDescent="0.2">
      <c r="F485" s="5"/>
      <c r="H485" s="115"/>
    </row>
    <row r="486" spans="6:8" s="4" customFormat="1" x14ac:dyDescent="0.2">
      <c r="F486" s="5"/>
      <c r="H486" s="115"/>
    </row>
    <row r="487" spans="6:8" s="4" customFormat="1" x14ac:dyDescent="0.2">
      <c r="F487" s="5"/>
      <c r="H487" s="115"/>
    </row>
    <row r="488" spans="6:8" s="4" customFormat="1" x14ac:dyDescent="0.2">
      <c r="F488" s="5"/>
      <c r="H488" s="115"/>
    </row>
    <row r="489" spans="6:8" s="4" customFormat="1" x14ac:dyDescent="0.2">
      <c r="F489" s="5"/>
      <c r="H489" s="115"/>
    </row>
    <row r="490" spans="6:8" s="4" customFormat="1" x14ac:dyDescent="0.2">
      <c r="F490" s="5"/>
      <c r="H490" s="115"/>
    </row>
    <row r="491" spans="6:8" s="4" customFormat="1" x14ac:dyDescent="0.2">
      <c r="F491" s="5"/>
      <c r="H491" s="115"/>
    </row>
    <row r="492" spans="6:8" s="4" customFormat="1" x14ac:dyDescent="0.2">
      <c r="F492" s="5"/>
      <c r="H492" s="115"/>
    </row>
    <row r="493" spans="6:8" s="4" customFormat="1" x14ac:dyDescent="0.2">
      <c r="F493" s="5"/>
      <c r="H493" s="115"/>
    </row>
    <row r="494" spans="6:8" s="4" customFormat="1" x14ac:dyDescent="0.2">
      <c r="F494" s="5"/>
      <c r="H494" s="115"/>
    </row>
    <row r="495" spans="6:8" s="4" customFormat="1" x14ac:dyDescent="0.2">
      <c r="F495" s="5"/>
      <c r="H495" s="115"/>
    </row>
    <row r="496" spans="6:8" s="4" customFormat="1" x14ac:dyDescent="0.2">
      <c r="F496" s="5"/>
      <c r="H496" s="115"/>
    </row>
    <row r="497" spans="6:8" s="4" customFormat="1" x14ac:dyDescent="0.2">
      <c r="F497" s="5"/>
      <c r="H497" s="115"/>
    </row>
    <row r="498" spans="6:8" s="4" customFormat="1" x14ac:dyDescent="0.2">
      <c r="F498" s="5"/>
      <c r="H498" s="115"/>
    </row>
    <row r="499" spans="6:8" s="4" customFormat="1" x14ac:dyDescent="0.2">
      <c r="F499" s="5"/>
      <c r="H499" s="115"/>
    </row>
    <row r="500" spans="6:8" s="4" customFormat="1" x14ac:dyDescent="0.2">
      <c r="F500" s="5"/>
      <c r="H500" s="115"/>
    </row>
    <row r="501" spans="6:8" s="4" customFormat="1" x14ac:dyDescent="0.2">
      <c r="F501" s="5"/>
      <c r="H501" s="115"/>
    </row>
    <row r="502" spans="6:8" s="4" customFormat="1" x14ac:dyDescent="0.2">
      <c r="F502" s="5"/>
      <c r="H502" s="115"/>
    </row>
    <row r="503" spans="6:8" s="4" customFormat="1" x14ac:dyDescent="0.2">
      <c r="F503" s="5"/>
      <c r="H503" s="115"/>
    </row>
    <row r="504" spans="6:8" s="4" customFormat="1" x14ac:dyDescent="0.2">
      <c r="F504" s="5"/>
      <c r="H504" s="115"/>
    </row>
    <row r="505" spans="6:8" s="4" customFormat="1" x14ac:dyDescent="0.2">
      <c r="F505" s="5"/>
      <c r="H505" s="115"/>
    </row>
    <row r="506" spans="6:8" s="4" customFormat="1" x14ac:dyDescent="0.2">
      <c r="F506" s="5"/>
      <c r="H506" s="115"/>
    </row>
    <row r="507" spans="6:8" s="4" customFormat="1" x14ac:dyDescent="0.2">
      <c r="F507" s="5"/>
      <c r="H507" s="115"/>
    </row>
    <row r="508" spans="6:8" s="4" customFormat="1" x14ac:dyDescent="0.2">
      <c r="F508" s="5"/>
      <c r="H508" s="115"/>
    </row>
    <row r="509" spans="6:8" s="4" customFormat="1" x14ac:dyDescent="0.2">
      <c r="F509" s="5"/>
      <c r="H509" s="115"/>
    </row>
    <row r="510" spans="6:8" s="4" customFormat="1" x14ac:dyDescent="0.2">
      <c r="F510" s="5"/>
      <c r="H510" s="115"/>
    </row>
    <row r="511" spans="6:8" s="4" customFormat="1" x14ac:dyDescent="0.2">
      <c r="F511" s="5"/>
      <c r="H511" s="115"/>
    </row>
    <row r="512" spans="6:8" s="4" customFormat="1" x14ac:dyDescent="0.2">
      <c r="F512" s="5"/>
      <c r="H512" s="115"/>
    </row>
    <row r="513" spans="6:8" s="4" customFormat="1" x14ac:dyDescent="0.2">
      <c r="F513" s="5"/>
      <c r="H513" s="115"/>
    </row>
    <row r="514" spans="6:8" s="4" customFormat="1" x14ac:dyDescent="0.2">
      <c r="F514" s="5"/>
      <c r="H514" s="115"/>
    </row>
    <row r="515" spans="6:8" s="4" customFormat="1" x14ac:dyDescent="0.2">
      <c r="F515" s="5"/>
      <c r="H515" s="115"/>
    </row>
    <row r="516" spans="6:8" s="4" customFormat="1" x14ac:dyDescent="0.2">
      <c r="F516" s="5"/>
      <c r="H516" s="115"/>
    </row>
    <row r="517" spans="6:8" s="4" customFormat="1" x14ac:dyDescent="0.2">
      <c r="F517" s="5"/>
      <c r="H517" s="115"/>
    </row>
    <row r="518" spans="6:8" s="4" customFormat="1" x14ac:dyDescent="0.2">
      <c r="F518" s="5"/>
      <c r="H518" s="115"/>
    </row>
    <row r="519" spans="6:8" s="4" customFormat="1" x14ac:dyDescent="0.2">
      <c r="F519" s="5"/>
      <c r="H519" s="115"/>
    </row>
    <row r="520" spans="6:8" s="4" customFormat="1" x14ac:dyDescent="0.2">
      <c r="F520" s="5"/>
      <c r="H520" s="115"/>
    </row>
    <row r="521" spans="6:8" s="4" customFormat="1" x14ac:dyDescent="0.2">
      <c r="F521" s="5"/>
      <c r="H521" s="115"/>
    </row>
    <row r="522" spans="6:8" s="4" customFormat="1" x14ac:dyDescent="0.2">
      <c r="F522" s="5"/>
      <c r="H522" s="115"/>
    </row>
    <row r="523" spans="6:8" s="4" customFormat="1" x14ac:dyDescent="0.2">
      <c r="F523" s="5"/>
      <c r="H523" s="115"/>
    </row>
    <row r="524" spans="6:8" s="4" customFormat="1" x14ac:dyDescent="0.2">
      <c r="F524" s="5"/>
      <c r="H524" s="115"/>
    </row>
    <row r="525" spans="6:8" s="4" customFormat="1" x14ac:dyDescent="0.2">
      <c r="F525" s="5"/>
      <c r="H525" s="115"/>
    </row>
    <row r="526" spans="6:8" s="4" customFormat="1" x14ac:dyDescent="0.2">
      <c r="F526" s="5"/>
      <c r="H526" s="115"/>
    </row>
    <row r="527" spans="6:8" s="4" customFormat="1" x14ac:dyDescent="0.2">
      <c r="F527" s="5"/>
      <c r="H527" s="115"/>
    </row>
    <row r="528" spans="6:8" s="4" customFormat="1" x14ac:dyDescent="0.2">
      <c r="F528" s="5"/>
      <c r="H528" s="115"/>
    </row>
    <row r="529" spans="6:8" s="4" customFormat="1" x14ac:dyDescent="0.2">
      <c r="F529" s="5"/>
      <c r="H529" s="115"/>
    </row>
    <row r="530" spans="6:8" s="4" customFormat="1" x14ac:dyDescent="0.2">
      <c r="F530" s="5"/>
      <c r="H530" s="115"/>
    </row>
    <row r="531" spans="6:8" s="4" customFormat="1" x14ac:dyDescent="0.2">
      <c r="F531" s="5"/>
      <c r="H531" s="115"/>
    </row>
    <row r="532" spans="6:8" s="4" customFormat="1" x14ac:dyDescent="0.2">
      <c r="F532" s="5"/>
      <c r="H532" s="115"/>
    </row>
    <row r="533" spans="6:8" s="4" customFormat="1" x14ac:dyDescent="0.2">
      <c r="F533" s="5"/>
      <c r="H533" s="115"/>
    </row>
    <row r="534" spans="6:8" s="4" customFormat="1" x14ac:dyDescent="0.2">
      <c r="F534" s="5"/>
      <c r="H534" s="115"/>
    </row>
    <row r="535" spans="6:8" s="4" customFormat="1" x14ac:dyDescent="0.2">
      <c r="F535" s="5"/>
      <c r="H535" s="115"/>
    </row>
    <row r="536" spans="6:8" s="4" customFormat="1" x14ac:dyDescent="0.2">
      <c r="F536" s="5"/>
      <c r="H536" s="115"/>
    </row>
    <row r="537" spans="6:8" s="4" customFormat="1" x14ac:dyDescent="0.2">
      <c r="F537" s="5"/>
      <c r="H537" s="115"/>
    </row>
    <row r="538" spans="6:8" s="4" customFormat="1" x14ac:dyDescent="0.2">
      <c r="F538" s="5"/>
      <c r="H538" s="115"/>
    </row>
    <row r="539" spans="6:8" s="4" customFormat="1" x14ac:dyDescent="0.2">
      <c r="F539" s="5"/>
      <c r="H539" s="115"/>
    </row>
    <row r="540" spans="6:8" s="4" customFormat="1" x14ac:dyDescent="0.2">
      <c r="F540" s="5"/>
      <c r="H540" s="115"/>
    </row>
    <row r="541" spans="6:8" s="4" customFormat="1" x14ac:dyDescent="0.2">
      <c r="F541" s="5"/>
      <c r="H541" s="115"/>
    </row>
    <row r="542" spans="6:8" s="4" customFormat="1" x14ac:dyDescent="0.2">
      <c r="F542" s="5"/>
      <c r="H542" s="115"/>
    </row>
    <row r="543" spans="6:8" s="4" customFormat="1" x14ac:dyDescent="0.2">
      <c r="F543" s="5"/>
      <c r="H543" s="115"/>
    </row>
    <row r="544" spans="6:8" s="4" customFormat="1" x14ac:dyDescent="0.2">
      <c r="F544" s="5"/>
      <c r="H544" s="115"/>
    </row>
    <row r="545" spans="6:8" s="4" customFormat="1" x14ac:dyDescent="0.2">
      <c r="F545" s="5"/>
      <c r="H545" s="115"/>
    </row>
    <row r="546" spans="6:8" s="4" customFormat="1" x14ac:dyDescent="0.2">
      <c r="F546" s="5"/>
      <c r="H546" s="115"/>
    </row>
    <row r="547" spans="6:8" s="4" customFormat="1" x14ac:dyDescent="0.2">
      <c r="F547" s="5"/>
      <c r="H547" s="115"/>
    </row>
    <row r="548" spans="6:8" s="4" customFormat="1" x14ac:dyDescent="0.2">
      <c r="F548" s="5"/>
      <c r="H548" s="115"/>
    </row>
    <row r="549" spans="6:8" s="4" customFormat="1" x14ac:dyDescent="0.2">
      <c r="F549" s="5"/>
      <c r="H549" s="115"/>
    </row>
    <row r="550" spans="6:8" s="4" customFormat="1" x14ac:dyDescent="0.2">
      <c r="F550" s="5"/>
      <c r="H550" s="115"/>
    </row>
    <row r="551" spans="6:8" s="4" customFormat="1" x14ac:dyDescent="0.2">
      <c r="F551" s="5"/>
      <c r="H551" s="115"/>
    </row>
    <row r="552" spans="6:8" s="4" customFormat="1" x14ac:dyDescent="0.2">
      <c r="F552" s="5"/>
      <c r="H552" s="115"/>
    </row>
    <row r="553" spans="6:8" s="4" customFormat="1" x14ac:dyDescent="0.2">
      <c r="F553" s="5"/>
      <c r="H553" s="115"/>
    </row>
    <row r="554" spans="6:8" s="4" customFormat="1" x14ac:dyDescent="0.2">
      <c r="F554" s="5"/>
      <c r="H554" s="115"/>
    </row>
    <row r="555" spans="6:8" s="4" customFormat="1" x14ac:dyDescent="0.2">
      <c r="F555" s="5"/>
      <c r="H555" s="115"/>
    </row>
    <row r="556" spans="6:8" s="4" customFormat="1" x14ac:dyDescent="0.2">
      <c r="F556" s="5"/>
      <c r="H556" s="115"/>
    </row>
    <row r="557" spans="6:8" s="4" customFormat="1" x14ac:dyDescent="0.2">
      <c r="F557" s="5"/>
      <c r="H557" s="115"/>
    </row>
    <row r="558" spans="6:8" s="4" customFormat="1" x14ac:dyDescent="0.2">
      <c r="F558" s="5"/>
      <c r="H558" s="115"/>
    </row>
    <row r="559" spans="6:8" s="4" customFormat="1" x14ac:dyDescent="0.2">
      <c r="F559" s="5"/>
      <c r="H559" s="115"/>
    </row>
    <row r="560" spans="6:8" s="4" customFormat="1" x14ac:dyDescent="0.2">
      <c r="F560" s="5"/>
      <c r="H560" s="115"/>
    </row>
    <row r="561" spans="6:8" s="4" customFormat="1" x14ac:dyDescent="0.2">
      <c r="F561" s="5"/>
      <c r="H561" s="115"/>
    </row>
    <row r="562" spans="6:8" s="4" customFormat="1" x14ac:dyDescent="0.2">
      <c r="F562" s="5"/>
      <c r="H562" s="115"/>
    </row>
    <row r="563" spans="6:8" s="4" customFormat="1" x14ac:dyDescent="0.2">
      <c r="F563" s="5"/>
      <c r="H563" s="115"/>
    </row>
    <row r="564" spans="6:8" s="4" customFormat="1" x14ac:dyDescent="0.2">
      <c r="F564" s="5"/>
      <c r="H564" s="115"/>
    </row>
    <row r="565" spans="6:8" s="4" customFormat="1" x14ac:dyDescent="0.2">
      <c r="F565" s="5"/>
      <c r="H565" s="115"/>
    </row>
    <row r="566" spans="6:8" s="4" customFormat="1" x14ac:dyDescent="0.2">
      <c r="F566" s="5"/>
      <c r="H566" s="115"/>
    </row>
    <row r="567" spans="6:8" s="4" customFormat="1" x14ac:dyDescent="0.2">
      <c r="F567" s="5"/>
      <c r="H567" s="115"/>
    </row>
    <row r="568" spans="6:8" s="4" customFormat="1" x14ac:dyDescent="0.2">
      <c r="F568" s="5"/>
      <c r="H568" s="115"/>
    </row>
    <row r="569" spans="6:8" s="4" customFormat="1" x14ac:dyDescent="0.2">
      <c r="F569" s="5"/>
      <c r="H569" s="115"/>
    </row>
    <row r="570" spans="6:8" s="4" customFormat="1" x14ac:dyDescent="0.2">
      <c r="F570" s="5"/>
      <c r="H570" s="115"/>
    </row>
    <row r="571" spans="6:8" s="4" customFormat="1" x14ac:dyDescent="0.2">
      <c r="F571" s="5"/>
      <c r="H571" s="115"/>
    </row>
    <row r="572" spans="6:8" s="4" customFormat="1" x14ac:dyDescent="0.2">
      <c r="F572" s="5"/>
      <c r="H572" s="115"/>
    </row>
    <row r="573" spans="6:8" s="4" customFormat="1" x14ac:dyDescent="0.2">
      <c r="F573" s="5"/>
      <c r="H573" s="115"/>
    </row>
    <row r="574" spans="6:8" s="4" customFormat="1" x14ac:dyDescent="0.2">
      <c r="F574" s="5"/>
      <c r="H574" s="115"/>
    </row>
    <row r="575" spans="6:8" s="4" customFormat="1" x14ac:dyDescent="0.2">
      <c r="F575" s="5"/>
      <c r="H575" s="115"/>
    </row>
    <row r="576" spans="6:8" s="4" customFormat="1" x14ac:dyDescent="0.2">
      <c r="F576" s="5"/>
      <c r="H576" s="115"/>
    </row>
    <row r="577" spans="6:8" s="4" customFormat="1" x14ac:dyDescent="0.2">
      <c r="F577" s="5"/>
      <c r="H577" s="115"/>
    </row>
    <row r="578" spans="6:8" s="4" customFormat="1" x14ac:dyDescent="0.2">
      <c r="F578" s="5"/>
      <c r="H578" s="115"/>
    </row>
    <row r="579" spans="6:8" s="4" customFormat="1" x14ac:dyDescent="0.2">
      <c r="F579" s="5"/>
      <c r="H579" s="115"/>
    </row>
    <row r="580" spans="6:8" s="4" customFormat="1" x14ac:dyDescent="0.2">
      <c r="F580" s="5"/>
      <c r="H580" s="115"/>
    </row>
    <row r="581" spans="6:8" s="4" customFormat="1" x14ac:dyDescent="0.2">
      <c r="F581" s="5"/>
      <c r="H581" s="115"/>
    </row>
    <row r="582" spans="6:8" s="4" customFormat="1" x14ac:dyDescent="0.2">
      <c r="F582" s="5"/>
      <c r="H582" s="115"/>
    </row>
    <row r="583" spans="6:8" s="4" customFormat="1" x14ac:dyDescent="0.2">
      <c r="F583" s="5"/>
      <c r="H583" s="115"/>
    </row>
    <row r="584" spans="6:8" s="4" customFormat="1" x14ac:dyDescent="0.2">
      <c r="F584" s="5"/>
      <c r="H584" s="115"/>
    </row>
    <row r="585" spans="6:8" s="4" customFormat="1" x14ac:dyDescent="0.2">
      <c r="F585" s="5"/>
      <c r="H585" s="115"/>
    </row>
    <row r="586" spans="6:8" s="4" customFormat="1" x14ac:dyDescent="0.2">
      <c r="F586" s="5"/>
      <c r="H586" s="115"/>
    </row>
    <row r="587" spans="6:8" s="4" customFormat="1" x14ac:dyDescent="0.2">
      <c r="F587" s="5"/>
      <c r="H587" s="115"/>
    </row>
    <row r="588" spans="6:8" s="4" customFormat="1" x14ac:dyDescent="0.2">
      <c r="F588" s="5"/>
      <c r="H588" s="115"/>
    </row>
    <row r="589" spans="6:8" s="4" customFormat="1" x14ac:dyDescent="0.2">
      <c r="F589" s="5"/>
      <c r="H589" s="115"/>
    </row>
    <row r="590" spans="6:8" s="4" customFormat="1" x14ac:dyDescent="0.2">
      <c r="F590" s="5"/>
      <c r="H590" s="115"/>
    </row>
    <row r="591" spans="6:8" s="4" customFormat="1" x14ac:dyDescent="0.2">
      <c r="F591" s="5"/>
      <c r="H591" s="115"/>
    </row>
    <row r="592" spans="6:8" s="4" customFormat="1" x14ac:dyDescent="0.2">
      <c r="F592" s="5"/>
      <c r="H592" s="115"/>
    </row>
    <row r="593" spans="6:8" s="4" customFormat="1" x14ac:dyDescent="0.2">
      <c r="F593" s="5"/>
      <c r="H593" s="115"/>
    </row>
    <row r="594" spans="6:8" s="4" customFormat="1" x14ac:dyDescent="0.2">
      <c r="F594" s="5"/>
      <c r="H594" s="115"/>
    </row>
    <row r="595" spans="6:8" s="4" customFormat="1" x14ac:dyDescent="0.2">
      <c r="F595" s="5"/>
      <c r="H595" s="115"/>
    </row>
    <row r="596" spans="6:8" s="4" customFormat="1" x14ac:dyDescent="0.2">
      <c r="F596" s="5"/>
      <c r="H596" s="115"/>
    </row>
    <row r="597" spans="6:8" s="4" customFormat="1" x14ac:dyDescent="0.2">
      <c r="F597" s="5"/>
      <c r="H597" s="115"/>
    </row>
    <row r="598" spans="6:8" s="4" customFormat="1" x14ac:dyDescent="0.2">
      <c r="F598" s="5"/>
      <c r="H598" s="115"/>
    </row>
    <row r="599" spans="6:8" s="4" customFormat="1" x14ac:dyDescent="0.2">
      <c r="F599" s="5"/>
      <c r="H599" s="115"/>
    </row>
    <row r="600" spans="6:8" s="4" customFormat="1" x14ac:dyDescent="0.2">
      <c r="F600" s="5"/>
      <c r="H600" s="115"/>
    </row>
    <row r="601" spans="6:8" s="4" customFormat="1" x14ac:dyDescent="0.2">
      <c r="F601" s="5"/>
      <c r="H601" s="115"/>
    </row>
    <row r="602" spans="6:8" s="4" customFormat="1" x14ac:dyDescent="0.2">
      <c r="F602" s="5"/>
      <c r="H602" s="115"/>
    </row>
    <row r="603" spans="6:8" s="4" customFormat="1" x14ac:dyDescent="0.2">
      <c r="F603" s="5"/>
      <c r="H603" s="115"/>
    </row>
    <row r="604" spans="6:8" s="4" customFormat="1" x14ac:dyDescent="0.2">
      <c r="F604" s="5"/>
      <c r="H604" s="115"/>
    </row>
    <row r="605" spans="6:8" s="4" customFormat="1" x14ac:dyDescent="0.2">
      <c r="F605" s="5"/>
      <c r="H605" s="115"/>
    </row>
    <row r="606" spans="6:8" s="4" customFormat="1" x14ac:dyDescent="0.2">
      <c r="F606" s="5"/>
      <c r="H606" s="115"/>
    </row>
    <row r="607" spans="6:8" s="4" customFormat="1" x14ac:dyDescent="0.2">
      <c r="F607" s="5"/>
      <c r="H607" s="115"/>
    </row>
    <row r="608" spans="6:8" s="4" customFormat="1" x14ac:dyDescent="0.2">
      <c r="F608" s="5"/>
      <c r="H608" s="115"/>
    </row>
    <row r="609" spans="6:8" s="4" customFormat="1" x14ac:dyDescent="0.2">
      <c r="F609" s="5"/>
      <c r="H609" s="115"/>
    </row>
    <row r="610" spans="6:8" s="4" customFormat="1" x14ac:dyDescent="0.2">
      <c r="F610" s="5"/>
      <c r="H610" s="115"/>
    </row>
    <row r="611" spans="6:8" s="4" customFormat="1" x14ac:dyDescent="0.2">
      <c r="F611" s="5"/>
      <c r="H611" s="115"/>
    </row>
    <row r="612" spans="6:8" s="4" customFormat="1" x14ac:dyDescent="0.2">
      <c r="F612" s="5"/>
      <c r="H612" s="115"/>
    </row>
    <row r="613" spans="6:8" s="4" customFormat="1" x14ac:dyDescent="0.2">
      <c r="F613" s="5"/>
      <c r="H613" s="115"/>
    </row>
    <row r="614" spans="6:8" s="4" customFormat="1" x14ac:dyDescent="0.2">
      <c r="F614" s="5"/>
      <c r="H614" s="115"/>
    </row>
    <row r="615" spans="6:8" s="4" customFormat="1" x14ac:dyDescent="0.2">
      <c r="F615" s="5"/>
      <c r="H615" s="115"/>
    </row>
    <row r="616" spans="6:8" s="4" customFormat="1" x14ac:dyDescent="0.2">
      <c r="F616" s="5"/>
      <c r="H616" s="115"/>
    </row>
    <row r="617" spans="6:8" s="4" customFormat="1" x14ac:dyDescent="0.2">
      <c r="F617" s="5"/>
      <c r="H617" s="115"/>
    </row>
    <row r="618" spans="6:8" s="4" customFormat="1" x14ac:dyDescent="0.2">
      <c r="F618" s="5"/>
      <c r="H618" s="115"/>
    </row>
    <row r="619" spans="6:8" s="4" customFormat="1" x14ac:dyDescent="0.2">
      <c r="F619" s="5"/>
      <c r="H619" s="115"/>
    </row>
    <row r="620" spans="6:8" s="4" customFormat="1" x14ac:dyDescent="0.2">
      <c r="F620" s="5"/>
      <c r="H620" s="115"/>
    </row>
    <row r="621" spans="6:8" s="4" customFormat="1" x14ac:dyDescent="0.2">
      <c r="F621" s="5"/>
      <c r="H621" s="115"/>
    </row>
    <row r="622" spans="6:8" s="4" customFormat="1" x14ac:dyDescent="0.2">
      <c r="F622" s="5"/>
      <c r="H622" s="115"/>
    </row>
    <row r="623" spans="6:8" s="4" customFormat="1" x14ac:dyDescent="0.2">
      <c r="F623" s="5"/>
      <c r="H623" s="115"/>
    </row>
    <row r="624" spans="6:8" s="4" customFormat="1" x14ac:dyDescent="0.2">
      <c r="F624" s="5"/>
      <c r="H624" s="115"/>
    </row>
    <row r="625" spans="6:8" s="4" customFormat="1" x14ac:dyDescent="0.2">
      <c r="F625" s="5"/>
      <c r="H625" s="115"/>
    </row>
    <row r="626" spans="6:8" s="4" customFormat="1" x14ac:dyDescent="0.2">
      <c r="F626" s="5"/>
      <c r="H626" s="115"/>
    </row>
    <row r="627" spans="6:8" s="4" customFormat="1" x14ac:dyDescent="0.2">
      <c r="F627" s="5"/>
      <c r="H627" s="115"/>
    </row>
    <row r="628" spans="6:8" s="4" customFormat="1" x14ac:dyDescent="0.2">
      <c r="F628" s="5"/>
      <c r="H628" s="115"/>
    </row>
    <row r="629" spans="6:8" s="4" customFormat="1" x14ac:dyDescent="0.2">
      <c r="F629" s="5"/>
      <c r="H629" s="115"/>
    </row>
    <row r="630" spans="6:8" s="4" customFormat="1" x14ac:dyDescent="0.2">
      <c r="F630" s="5"/>
      <c r="H630" s="115"/>
    </row>
    <row r="631" spans="6:8" s="4" customFormat="1" x14ac:dyDescent="0.2">
      <c r="F631" s="5"/>
      <c r="H631" s="115"/>
    </row>
    <row r="632" spans="6:8" s="4" customFormat="1" x14ac:dyDescent="0.2">
      <c r="F632" s="5"/>
      <c r="H632" s="115"/>
    </row>
    <row r="633" spans="6:8" s="4" customFormat="1" x14ac:dyDescent="0.2">
      <c r="F633" s="5"/>
      <c r="H633" s="115"/>
    </row>
    <row r="634" spans="6:8" s="4" customFormat="1" x14ac:dyDescent="0.2">
      <c r="F634" s="5"/>
      <c r="H634" s="115"/>
    </row>
    <row r="635" spans="6:8" s="4" customFormat="1" x14ac:dyDescent="0.2">
      <c r="F635" s="5"/>
      <c r="H635" s="115"/>
    </row>
    <row r="636" spans="6:8" s="4" customFormat="1" x14ac:dyDescent="0.2">
      <c r="F636" s="5"/>
      <c r="H636" s="115"/>
    </row>
    <row r="637" spans="6:8" s="4" customFormat="1" x14ac:dyDescent="0.2">
      <c r="F637" s="5"/>
      <c r="H637" s="115"/>
    </row>
    <row r="638" spans="6:8" s="4" customFormat="1" x14ac:dyDescent="0.2">
      <c r="F638" s="5"/>
      <c r="H638" s="115"/>
    </row>
    <row r="639" spans="6:8" s="4" customFormat="1" x14ac:dyDescent="0.2">
      <c r="F639" s="5"/>
      <c r="H639" s="115"/>
    </row>
    <row r="640" spans="6:8" s="4" customFormat="1" x14ac:dyDescent="0.2">
      <c r="F640" s="5"/>
      <c r="H640" s="115"/>
    </row>
    <row r="641" spans="6:8" s="4" customFormat="1" x14ac:dyDescent="0.2">
      <c r="F641" s="5"/>
      <c r="H641" s="115"/>
    </row>
    <row r="642" spans="6:8" s="4" customFormat="1" x14ac:dyDescent="0.2">
      <c r="F642" s="5"/>
      <c r="H642" s="115"/>
    </row>
    <row r="643" spans="6:8" s="4" customFormat="1" x14ac:dyDescent="0.2">
      <c r="F643" s="5"/>
      <c r="H643" s="115"/>
    </row>
    <row r="644" spans="6:8" s="4" customFormat="1" x14ac:dyDescent="0.2">
      <c r="F644" s="5"/>
      <c r="H644" s="115"/>
    </row>
    <row r="645" spans="6:8" s="4" customFormat="1" x14ac:dyDescent="0.2">
      <c r="F645" s="5"/>
      <c r="H645" s="115"/>
    </row>
    <row r="646" spans="6:8" s="4" customFormat="1" x14ac:dyDescent="0.2">
      <c r="F646" s="5"/>
      <c r="H646" s="115"/>
    </row>
    <row r="647" spans="6:8" s="4" customFormat="1" x14ac:dyDescent="0.2">
      <c r="F647" s="5"/>
      <c r="H647" s="115"/>
    </row>
    <row r="648" spans="6:8" s="4" customFormat="1" x14ac:dyDescent="0.2">
      <c r="F648" s="5"/>
      <c r="H648" s="115"/>
    </row>
    <row r="649" spans="6:8" s="4" customFormat="1" x14ac:dyDescent="0.2">
      <c r="F649" s="5"/>
      <c r="H649" s="115"/>
    </row>
    <row r="650" spans="6:8" s="4" customFormat="1" x14ac:dyDescent="0.2">
      <c r="F650" s="5"/>
      <c r="H650" s="115"/>
    </row>
    <row r="651" spans="6:8" s="4" customFormat="1" x14ac:dyDescent="0.2">
      <c r="F651" s="5"/>
      <c r="H651" s="115"/>
    </row>
    <row r="652" spans="6:8" s="4" customFormat="1" x14ac:dyDescent="0.2">
      <c r="F652" s="5"/>
      <c r="H652" s="115"/>
    </row>
    <row r="653" spans="6:8" s="4" customFormat="1" x14ac:dyDescent="0.2">
      <c r="F653" s="5"/>
      <c r="H653" s="115"/>
    </row>
    <row r="654" spans="6:8" s="4" customFormat="1" x14ac:dyDescent="0.2">
      <c r="F654" s="5"/>
      <c r="H654" s="115"/>
    </row>
    <row r="655" spans="6:8" s="4" customFormat="1" x14ac:dyDescent="0.2">
      <c r="F655" s="5"/>
      <c r="H655" s="115"/>
    </row>
    <row r="656" spans="6:8" s="4" customFormat="1" x14ac:dyDescent="0.2">
      <c r="F656" s="5"/>
      <c r="H656" s="115"/>
    </row>
    <row r="657" spans="6:8" s="4" customFormat="1" x14ac:dyDescent="0.2">
      <c r="F657" s="5"/>
      <c r="H657" s="115"/>
    </row>
    <row r="658" spans="6:8" s="4" customFormat="1" x14ac:dyDescent="0.2">
      <c r="F658" s="5"/>
      <c r="H658" s="115"/>
    </row>
    <row r="659" spans="6:8" s="4" customFormat="1" x14ac:dyDescent="0.2">
      <c r="F659" s="5"/>
      <c r="H659" s="115"/>
    </row>
    <row r="660" spans="6:8" s="4" customFormat="1" x14ac:dyDescent="0.2">
      <c r="F660" s="5"/>
      <c r="H660" s="115"/>
    </row>
    <row r="661" spans="6:8" s="4" customFormat="1" x14ac:dyDescent="0.2">
      <c r="F661" s="5"/>
      <c r="H661" s="115"/>
    </row>
    <row r="662" spans="6:8" s="4" customFormat="1" x14ac:dyDescent="0.2">
      <c r="F662" s="5"/>
      <c r="H662" s="115"/>
    </row>
    <row r="663" spans="6:8" s="4" customFormat="1" x14ac:dyDescent="0.2">
      <c r="F663" s="5"/>
      <c r="H663" s="115"/>
    </row>
    <row r="664" spans="6:8" s="4" customFormat="1" x14ac:dyDescent="0.2">
      <c r="F664" s="5"/>
      <c r="H664" s="115"/>
    </row>
    <row r="665" spans="6:8" s="4" customFormat="1" x14ac:dyDescent="0.2">
      <c r="F665" s="5"/>
      <c r="H665" s="115"/>
    </row>
    <row r="666" spans="6:8" s="4" customFormat="1" x14ac:dyDescent="0.2">
      <c r="F666" s="5"/>
      <c r="H666" s="115"/>
    </row>
    <row r="667" spans="6:8" s="4" customFormat="1" x14ac:dyDescent="0.2">
      <c r="F667" s="5"/>
      <c r="H667" s="115"/>
    </row>
    <row r="668" spans="6:8" s="4" customFormat="1" x14ac:dyDescent="0.2">
      <c r="F668" s="5"/>
      <c r="H668" s="115"/>
    </row>
    <row r="669" spans="6:8" s="4" customFormat="1" x14ac:dyDescent="0.2">
      <c r="F669" s="5"/>
      <c r="H669" s="115"/>
    </row>
    <row r="670" spans="6:8" s="4" customFormat="1" x14ac:dyDescent="0.2">
      <c r="F670" s="5"/>
      <c r="H670" s="115"/>
    </row>
    <row r="671" spans="6:8" s="4" customFormat="1" x14ac:dyDescent="0.2">
      <c r="F671" s="5"/>
      <c r="H671" s="115"/>
    </row>
    <row r="672" spans="6:8" s="4" customFormat="1" x14ac:dyDescent="0.2">
      <c r="F672" s="5"/>
      <c r="H672" s="115"/>
    </row>
    <row r="673" spans="6:8" s="4" customFormat="1" x14ac:dyDescent="0.2">
      <c r="F673" s="5"/>
      <c r="H673" s="115"/>
    </row>
    <row r="674" spans="6:8" s="4" customFormat="1" x14ac:dyDescent="0.2">
      <c r="F674" s="5"/>
      <c r="H674" s="115"/>
    </row>
    <row r="675" spans="6:8" s="4" customFormat="1" x14ac:dyDescent="0.2">
      <c r="F675" s="5"/>
      <c r="H675" s="115"/>
    </row>
    <row r="676" spans="6:8" s="4" customFormat="1" x14ac:dyDescent="0.2">
      <c r="F676" s="5"/>
      <c r="H676" s="115"/>
    </row>
    <row r="677" spans="6:8" s="4" customFormat="1" x14ac:dyDescent="0.2">
      <c r="F677" s="5"/>
      <c r="H677" s="115"/>
    </row>
    <row r="678" spans="6:8" s="4" customFormat="1" x14ac:dyDescent="0.2">
      <c r="F678" s="5"/>
      <c r="H678" s="115"/>
    </row>
    <row r="679" spans="6:8" s="4" customFormat="1" x14ac:dyDescent="0.2">
      <c r="F679" s="5"/>
      <c r="H679" s="115"/>
    </row>
    <row r="680" spans="6:8" s="4" customFormat="1" x14ac:dyDescent="0.2">
      <c r="F680" s="5"/>
      <c r="H680" s="115"/>
    </row>
    <row r="681" spans="6:8" s="4" customFormat="1" x14ac:dyDescent="0.2">
      <c r="F681" s="5"/>
      <c r="H681" s="115"/>
    </row>
    <row r="682" spans="6:8" s="4" customFormat="1" x14ac:dyDescent="0.2">
      <c r="F682" s="5"/>
      <c r="H682" s="115"/>
    </row>
    <row r="683" spans="6:8" s="4" customFormat="1" x14ac:dyDescent="0.2">
      <c r="F683" s="5"/>
      <c r="H683" s="115"/>
    </row>
    <row r="684" spans="6:8" s="4" customFormat="1" x14ac:dyDescent="0.2">
      <c r="F684" s="5"/>
      <c r="H684" s="115"/>
    </row>
    <row r="685" spans="6:8" s="4" customFormat="1" x14ac:dyDescent="0.2">
      <c r="F685" s="5"/>
      <c r="H685" s="115"/>
    </row>
    <row r="686" spans="6:8" s="4" customFormat="1" x14ac:dyDescent="0.2">
      <c r="F686" s="5"/>
      <c r="H686" s="115"/>
    </row>
    <row r="687" spans="6:8" s="4" customFormat="1" x14ac:dyDescent="0.2">
      <c r="F687" s="5"/>
      <c r="H687" s="115"/>
    </row>
    <row r="688" spans="6:8" s="4" customFormat="1" x14ac:dyDescent="0.2">
      <c r="F688" s="5"/>
      <c r="H688" s="115"/>
    </row>
    <row r="689" spans="6:8" s="4" customFormat="1" x14ac:dyDescent="0.2">
      <c r="F689" s="5"/>
      <c r="H689" s="115"/>
    </row>
    <row r="690" spans="6:8" s="4" customFormat="1" x14ac:dyDescent="0.2">
      <c r="F690" s="5"/>
      <c r="H690" s="115"/>
    </row>
    <row r="691" spans="6:8" s="4" customFormat="1" x14ac:dyDescent="0.2">
      <c r="F691" s="5"/>
      <c r="H691" s="115"/>
    </row>
    <row r="692" spans="6:8" s="4" customFormat="1" x14ac:dyDescent="0.2">
      <c r="F692" s="5"/>
      <c r="H692" s="115"/>
    </row>
    <row r="693" spans="6:8" s="4" customFormat="1" x14ac:dyDescent="0.2">
      <c r="F693" s="5"/>
      <c r="H693" s="115"/>
    </row>
    <row r="694" spans="6:8" s="4" customFormat="1" x14ac:dyDescent="0.2">
      <c r="F694" s="5"/>
      <c r="H694" s="115"/>
    </row>
    <row r="695" spans="6:8" s="4" customFormat="1" x14ac:dyDescent="0.2">
      <c r="F695" s="5"/>
      <c r="H695" s="115"/>
    </row>
    <row r="696" spans="6:8" s="4" customFormat="1" x14ac:dyDescent="0.2">
      <c r="F696" s="5"/>
      <c r="H696" s="115"/>
    </row>
    <row r="697" spans="6:8" s="4" customFormat="1" x14ac:dyDescent="0.2">
      <c r="F697" s="5"/>
      <c r="H697" s="115"/>
    </row>
    <row r="698" spans="6:8" s="4" customFormat="1" x14ac:dyDescent="0.2">
      <c r="F698" s="5"/>
      <c r="H698" s="115"/>
    </row>
    <row r="699" spans="6:8" s="4" customFormat="1" x14ac:dyDescent="0.2">
      <c r="F699" s="5"/>
      <c r="H699" s="115"/>
    </row>
    <row r="700" spans="6:8" s="4" customFormat="1" x14ac:dyDescent="0.2">
      <c r="F700" s="5"/>
      <c r="H700" s="115"/>
    </row>
    <row r="701" spans="6:8" s="4" customFormat="1" x14ac:dyDescent="0.2">
      <c r="F701" s="5"/>
      <c r="H701" s="115"/>
    </row>
    <row r="702" spans="6:8" s="4" customFormat="1" x14ac:dyDescent="0.2">
      <c r="F702" s="5"/>
      <c r="H702" s="115"/>
    </row>
    <row r="703" spans="6:8" s="4" customFormat="1" x14ac:dyDescent="0.2">
      <c r="F703" s="5"/>
      <c r="H703" s="115"/>
    </row>
    <row r="704" spans="6:8" s="4" customFormat="1" x14ac:dyDescent="0.2">
      <c r="F704" s="5"/>
      <c r="H704" s="115"/>
    </row>
    <row r="705" spans="6:8" s="4" customFormat="1" x14ac:dyDescent="0.2">
      <c r="F705" s="5"/>
      <c r="H705" s="115"/>
    </row>
    <row r="706" spans="6:8" s="4" customFormat="1" x14ac:dyDescent="0.2">
      <c r="F706" s="5"/>
      <c r="H706" s="115"/>
    </row>
    <row r="707" spans="6:8" s="4" customFormat="1" x14ac:dyDescent="0.2">
      <c r="F707" s="5"/>
      <c r="H707" s="115"/>
    </row>
    <row r="708" spans="6:8" s="4" customFormat="1" x14ac:dyDescent="0.2">
      <c r="F708" s="5"/>
      <c r="H708" s="115"/>
    </row>
    <row r="709" spans="6:8" s="4" customFormat="1" x14ac:dyDescent="0.2">
      <c r="F709" s="5"/>
      <c r="H709" s="115"/>
    </row>
    <row r="710" spans="6:8" s="4" customFormat="1" x14ac:dyDescent="0.2">
      <c r="F710" s="5"/>
      <c r="H710" s="115"/>
    </row>
    <row r="711" spans="6:8" s="4" customFormat="1" x14ac:dyDescent="0.2">
      <c r="F711" s="5"/>
      <c r="H711" s="115"/>
    </row>
    <row r="712" spans="6:8" s="4" customFormat="1" x14ac:dyDescent="0.2">
      <c r="F712" s="5"/>
      <c r="H712" s="115"/>
    </row>
    <row r="713" spans="6:8" s="4" customFormat="1" x14ac:dyDescent="0.2">
      <c r="F713" s="5"/>
      <c r="H713" s="115"/>
    </row>
    <row r="714" spans="6:8" s="4" customFormat="1" x14ac:dyDescent="0.2">
      <c r="F714" s="5"/>
      <c r="H714" s="115"/>
    </row>
    <row r="715" spans="6:8" s="4" customFormat="1" x14ac:dyDescent="0.2">
      <c r="F715" s="5"/>
      <c r="H715" s="115"/>
    </row>
    <row r="716" spans="6:8" s="4" customFormat="1" x14ac:dyDescent="0.2">
      <c r="F716" s="5"/>
      <c r="H716" s="115"/>
    </row>
    <row r="717" spans="6:8" s="4" customFormat="1" x14ac:dyDescent="0.2">
      <c r="F717" s="5"/>
      <c r="H717" s="115"/>
    </row>
    <row r="718" spans="6:8" s="4" customFormat="1" x14ac:dyDescent="0.2">
      <c r="F718" s="5"/>
      <c r="H718" s="115"/>
    </row>
    <row r="719" spans="6:8" s="4" customFormat="1" x14ac:dyDescent="0.2">
      <c r="F719" s="5"/>
      <c r="H719" s="115"/>
    </row>
    <row r="720" spans="6:8" s="4" customFormat="1" x14ac:dyDescent="0.2">
      <c r="F720" s="5"/>
      <c r="H720" s="115"/>
    </row>
    <row r="721" spans="6:8" s="4" customFormat="1" x14ac:dyDescent="0.2">
      <c r="F721" s="5"/>
      <c r="H721" s="115"/>
    </row>
    <row r="722" spans="6:8" s="4" customFormat="1" x14ac:dyDescent="0.2">
      <c r="F722" s="5"/>
      <c r="H722" s="115"/>
    </row>
    <row r="723" spans="6:8" s="4" customFormat="1" x14ac:dyDescent="0.2">
      <c r="F723" s="5"/>
      <c r="H723" s="115"/>
    </row>
    <row r="724" spans="6:8" s="4" customFormat="1" x14ac:dyDescent="0.2">
      <c r="F724" s="5"/>
      <c r="H724" s="115"/>
    </row>
    <row r="725" spans="6:8" s="4" customFormat="1" x14ac:dyDescent="0.2">
      <c r="F725" s="5"/>
      <c r="H725" s="115"/>
    </row>
    <row r="726" spans="6:8" s="4" customFormat="1" x14ac:dyDescent="0.2">
      <c r="F726" s="5"/>
      <c r="H726" s="115"/>
    </row>
    <row r="727" spans="6:8" s="4" customFormat="1" x14ac:dyDescent="0.2">
      <c r="F727" s="5"/>
      <c r="H727" s="115"/>
    </row>
    <row r="728" spans="6:8" s="4" customFormat="1" x14ac:dyDescent="0.2">
      <c r="F728" s="5"/>
      <c r="H728" s="115"/>
    </row>
    <row r="729" spans="6:8" s="4" customFormat="1" x14ac:dyDescent="0.2">
      <c r="F729" s="5"/>
      <c r="H729" s="115"/>
    </row>
    <row r="730" spans="6:8" s="4" customFormat="1" x14ac:dyDescent="0.2">
      <c r="F730" s="5"/>
      <c r="H730" s="115"/>
    </row>
    <row r="731" spans="6:8" s="4" customFormat="1" x14ac:dyDescent="0.2">
      <c r="F731" s="5"/>
      <c r="H731" s="115"/>
    </row>
    <row r="732" spans="6:8" s="4" customFormat="1" x14ac:dyDescent="0.2">
      <c r="F732" s="5"/>
      <c r="H732" s="115"/>
    </row>
    <row r="733" spans="6:8" s="4" customFormat="1" x14ac:dyDescent="0.2">
      <c r="F733" s="5"/>
      <c r="H733" s="115"/>
    </row>
    <row r="734" spans="6:8" s="4" customFormat="1" x14ac:dyDescent="0.2">
      <c r="F734" s="5"/>
      <c r="H734" s="115"/>
    </row>
    <row r="735" spans="6:8" s="4" customFormat="1" x14ac:dyDescent="0.2">
      <c r="F735" s="5"/>
      <c r="H735" s="115"/>
    </row>
    <row r="736" spans="6:8" s="4" customFormat="1" x14ac:dyDescent="0.2">
      <c r="F736" s="5"/>
      <c r="H736" s="115"/>
    </row>
    <row r="737" spans="6:8" s="4" customFormat="1" x14ac:dyDescent="0.2">
      <c r="F737" s="5"/>
      <c r="H737" s="115"/>
    </row>
    <row r="738" spans="6:8" s="4" customFormat="1" x14ac:dyDescent="0.2">
      <c r="F738" s="5"/>
      <c r="H738" s="115"/>
    </row>
    <row r="739" spans="6:8" s="4" customFormat="1" x14ac:dyDescent="0.2">
      <c r="F739" s="5"/>
      <c r="H739" s="115"/>
    </row>
    <row r="740" spans="6:8" s="4" customFormat="1" x14ac:dyDescent="0.2">
      <c r="F740" s="5"/>
      <c r="H740" s="115"/>
    </row>
    <row r="741" spans="6:8" s="4" customFormat="1" x14ac:dyDescent="0.2">
      <c r="F741" s="5"/>
      <c r="H741" s="115"/>
    </row>
    <row r="742" spans="6:8" s="4" customFormat="1" x14ac:dyDescent="0.2">
      <c r="F742" s="5"/>
      <c r="H742" s="115"/>
    </row>
    <row r="743" spans="6:8" s="4" customFormat="1" x14ac:dyDescent="0.2">
      <c r="F743" s="5"/>
      <c r="H743" s="115"/>
    </row>
    <row r="744" spans="6:8" s="4" customFormat="1" x14ac:dyDescent="0.2">
      <c r="F744" s="5"/>
      <c r="H744" s="115"/>
    </row>
    <row r="745" spans="6:8" s="4" customFormat="1" x14ac:dyDescent="0.2">
      <c r="F745" s="5"/>
      <c r="H745" s="115"/>
    </row>
    <row r="746" spans="6:8" s="4" customFormat="1" x14ac:dyDescent="0.2">
      <c r="F746" s="5"/>
      <c r="H746" s="115"/>
    </row>
    <row r="747" spans="6:8" s="4" customFormat="1" x14ac:dyDescent="0.2">
      <c r="F747" s="5"/>
      <c r="H747" s="115"/>
    </row>
    <row r="748" spans="6:8" s="4" customFormat="1" x14ac:dyDescent="0.2">
      <c r="F748" s="5"/>
      <c r="H748" s="115"/>
    </row>
    <row r="749" spans="6:8" s="4" customFormat="1" x14ac:dyDescent="0.2">
      <c r="F749" s="5"/>
      <c r="H749" s="115"/>
    </row>
    <row r="750" spans="6:8" s="4" customFormat="1" x14ac:dyDescent="0.2">
      <c r="F750" s="5"/>
      <c r="H750" s="115"/>
    </row>
    <row r="751" spans="6:8" s="4" customFormat="1" x14ac:dyDescent="0.2">
      <c r="F751" s="5"/>
      <c r="H751" s="115"/>
    </row>
    <row r="752" spans="6:8" s="4" customFormat="1" x14ac:dyDescent="0.2">
      <c r="F752" s="5"/>
      <c r="H752" s="115"/>
    </row>
    <row r="753" spans="6:8" s="4" customFormat="1" x14ac:dyDescent="0.2">
      <c r="F753" s="5"/>
      <c r="H753" s="115"/>
    </row>
    <row r="754" spans="6:8" s="4" customFormat="1" x14ac:dyDescent="0.2">
      <c r="F754" s="5"/>
      <c r="H754" s="115"/>
    </row>
    <row r="755" spans="6:8" s="4" customFormat="1" x14ac:dyDescent="0.2">
      <c r="F755" s="5"/>
      <c r="H755" s="115"/>
    </row>
    <row r="756" spans="6:8" s="4" customFormat="1" x14ac:dyDescent="0.2">
      <c r="F756" s="5"/>
      <c r="H756" s="115"/>
    </row>
    <row r="757" spans="6:8" s="4" customFormat="1" x14ac:dyDescent="0.2">
      <c r="F757" s="5"/>
      <c r="H757" s="115"/>
    </row>
    <row r="758" spans="6:8" s="4" customFormat="1" x14ac:dyDescent="0.2">
      <c r="F758" s="5"/>
      <c r="H758" s="115"/>
    </row>
    <row r="759" spans="6:8" s="4" customFormat="1" x14ac:dyDescent="0.2">
      <c r="F759" s="5"/>
      <c r="H759" s="115"/>
    </row>
    <row r="760" spans="6:8" s="4" customFormat="1" x14ac:dyDescent="0.2">
      <c r="F760" s="5"/>
      <c r="H760" s="115"/>
    </row>
    <row r="761" spans="6:8" s="4" customFormat="1" x14ac:dyDescent="0.2">
      <c r="F761" s="5"/>
      <c r="H761" s="115"/>
    </row>
    <row r="762" spans="6:8" s="4" customFormat="1" x14ac:dyDescent="0.2">
      <c r="F762" s="5"/>
      <c r="H762" s="115"/>
    </row>
    <row r="763" spans="6:8" s="4" customFormat="1" x14ac:dyDescent="0.2">
      <c r="F763" s="5"/>
      <c r="H763" s="115"/>
    </row>
    <row r="764" spans="6:8" s="4" customFormat="1" x14ac:dyDescent="0.2">
      <c r="F764" s="5"/>
      <c r="H764" s="115"/>
    </row>
    <row r="765" spans="6:8" s="4" customFormat="1" x14ac:dyDescent="0.2">
      <c r="F765" s="5"/>
      <c r="H765" s="115"/>
    </row>
    <row r="766" spans="6:8" s="4" customFormat="1" x14ac:dyDescent="0.2">
      <c r="F766" s="5"/>
      <c r="H766" s="115"/>
    </row>
    <row r="767" spans="6:8" s="4" customFormat="1" x14ac:dyDescent="0.2">
      <c r="F767" s="5"/>
      <c r="H767" s="115"/>
    </row>
    <row r="768" spans="6:8" s="4" customFormat="1" x14ac:dyDescent="0.2">
      <c r="F768" s="5"/>
      <c r="H768" s="115"/>
    </row>
    <row r="769" spans="6:8" s="4" customFormat="1" x14ac:dyDescent="0.2">
      <c r="F769" s="5"/>
      <c r="H769" s="115"/>
    </row>
    <row r="770" spans="6:8" s="4" customFormat="1" x14ac:dyDescent="0.2">
      <c r="F770" s="5"/>
      <c r="H770" s="115"/>
    </row>
    <row r="771" spans="6:8" s="4" customFormat="1" x14ac:dyDescent="0.2">
      <c r="F771" s="5"/>
      <c r="H771" s="115"/>
    </row>
    <row r="772" spans="6:8" s="4" customFormat="1" x14ac:dyDescent="0.2">
      <c r="F772" s="5"/>
      <c r="H772" s="115"/>
    </row>
    <row r="773" spans="6:8" s="4" customFormat="1" x14ac:dyDescent="0.2">
      <c r="F773" s="5"/>
      <c r="H773" s="115"/>
    </row>
    <row r="774" spans="6:8" s="4" customFormat="1" x14ac:dyDescent="0.2">
      <c r="F774" s="5"/>
      <c r="H774" s="115"/>
    </row>
    <row r="775" spans="6:8" s="4" customFormat="1" x14ac:dyDescent="0.2">
      <c r="F775" s="5"/>
      <c r="H775" s="115"/>
    </row>
    <row r="776" spans="6:8" s="4" customFormat="1" x14ac:dyDescent="0.2">
      <c r="F776" s="5"/>
      <c r="H776" s="115"/>
    </row>
    <row r="777" spans="6:8" s="4" customFormat="1" x14ac:dyDescent="0.2">
      <c r="F777" s="5"/>
      <c r="H777" s="115"/>
    </row>
    <row r="778" spans="6:8" s="4" customFormat="1" x14ac:dyDescent="0.2">
      <c r="F778" s="5"/>
      <c r="H778" s="115"/>
    </row>
    <row r="779" spans="6:8" s="4" customFormat="1" x14ac:dyDescent="0.2">
      <c r="F779" s="5"/>
      <c r="H779" s="115"/>
    </row>
    <row r="780" spans="6:8" s="4" customFormat="1" x14ac:dyDescent="0.2">
      <c r="F780" s="5"/>
      <c r="H780" s="115"/>
    </row>
    <row r="781" spans="6:8" s="4" customFormat="1" x14ac:dyDescent="0.2">
      <c r="F781" s="5"/>
      <c r="H781" s="115"/>
    </row>
    <row r="782" spans="6:8" s="4" customFormat="1" x14ac:dyDescent="0.2">
      <c r="F782" s="5"/>
      <c r="H782" s="115"/>
    </row>
    <row r="783" spans="6:8" s="4" customFormat="1" x14ac:dyDescent="0.2">
      <c r="F783" s="5"/>
      <c r="H783" s="115"/>
    </row>
    <row r="784" spans="6:8" s="4" customFormat="1" x14ac:dyDescent="0.2">
      <c r="F784" s="5"/>
      <c r="H784" s="115"/>
    </row>
    <row r="785" spans="6:8" s="4" customFormat="1" x14ac:dyDescent="0.2">
      <c r="F785" s="5"/>
      <c r="H785" s="115"/>
    </row>
    <row r="786" spans="6:8" s="4" customFormat="1" x14ac:dyDescent="0.2">
      <c r="F786" s="5"/>
      <c r="H786" s="115"/>
    </row>
    <row r="787" spans="6:8" s="4" customFormat="1" x14ac:dyDescent="0.2">
      <c r="F787" s="5"/>
      <c r="H787" s="115"/>
    </row>
    <row r="788" spans="6:8" s="4" customFormat="1" x14ac:dyDescent="0.2">
      <c r="F788" s="5"/>
      <c r="H788" s="115"/>
    </row>
    <row r="789" spans="6:8" s="4" customFormat="1" x14ac:dyDescent="0.2">
      <c r="F789" s="5"/>
      <c r="H789" s="115"/>
    </row>
    <row r="790" spans="6:8" s="4" customFormat="1" x14ac:dyDescent="0.2">
      <c r="F790" s="5"/>
      <c r="H790" s="115"/>
    </row>
    <row r="791" spans="6:8" s="4" customFormat="1" x14ac:dyDescent="0.2">
      <c r="F791" s="5"/>
      <c r="H791" s="115"/>
    </row>
    <row r="792" spans="6:8" s="4" customFormat="1" x14ac:dyDescent="0.2">
      <c r="F792" s="5"/>
      <c r="H792" s="115"/>
    </row>
    <row r="793" spans="6:8" s="4" customFormat="1" x14ac:dyDescent="0.2">
      <c r="F793" s="5"/>
      <c r="H793" s="115"/>
    </row>
    <row r="794" spans="6:8" s="4" customFormat="1" x14ac:dyDescent="0.2">
      <c r="F794" s="5"/>
      <c r="H794" s="115"/>
    </row>
    <row r="795" spans="6:8" s="4" customFormat="1" x14ac:dyDescent="0.2">
      <c r="F795" s="5"/>
      <c r="H795" s="115"/>
    </row>
    <row r="796" spans="6:8" s="4" customFormat="1" x14ac:dyDescent="0.2">
      <c r="F796" s="5"/>
      <c r="H796" s="115"/>
    </row>
    <row r="797" spans="6:8" s="4" customFormat="1" x14ac:dyDescent="0.2">
      <c r="F797" s="5"/>
      <c r="H797" s="115"/>
    </row>
    <row r="798" spans="6:8" s="4" customFormat="1" x14ac:dyDescent="0.2">
      <c r="F798" s="5"/>
      <c r="H798" s="115"/>
    </row>
    <row r="799" spans="6:8" s="4" customFormat="1" x14ac:dyDescent="0.2">
      <c r="F799" s="5"/>
      <c r="H799" s="115"/>
    </row>
    <row r="800" spans="6:8" s="4" customFormat="1" x14ac:dyDescent="0.2">
      <c r="F800" s="5"/>
      <c r="H800" s="115"/>
    </row>
    <row r="801" spans="6:8" s="4" customFormat="1" x14ac:dyDescent="0.2">
      <c r="F801" s="5"/>
      <c r="H801" s="115"/>
    </row>
    <row r="802" spans="6:8" s="4" customFormat="1" x14ac:dyDescent="0.2">
      <c r="F802" s="5"/>
      <c r="H802" s="115"/>
    </row>
    <row r="803" spans="6:8" s="4" customFormat="1" x14ac:dyDescent="0.2">
      <c r="F803" s="5"/>
      <c r="H803" s="115"/>
    </row>
    <row r="804" spans="6:8" s="4" customFormat="1" x14ac:dyDescent="0.2">
      <c r="F804" s="5"/>
      <c r="H804" s="115"/>
    </row>
    <row r="805" spans="6:8" s="4" customFormat="1" x14ac:dyDescent="0.2">
      <c r="F805" s="5"/>
      <c r="H805" s="115"/>
    </row>
    <row r="806" spans="6:8" s="4" customFormat="1" x14ac:dyDescent="0.2">
      <c r="F806" s="5"/>
      <c r="H806" s="115"/>
    </row>
    <row r="807" spans="6:8" s="4" customFormat="1" x14ac:dyDescent="0.2">
      <c r="F807" s="5"/>
      <c r="H807" s="115"/>
    </row>
    <row r="808" spans="6:8" s="4" customFormat="1" x14ac:dyDescent="0.2">
      <c r="F808" s="5"/>
      <c r="H808" s="115"/>
    </row>
    <row r="809" spans="6:8" s="4" customFormat="1" x14ac:dyDescent="0.2">
      <c r="F809" s="5"/>
      <c r="H809" s="115"/>
    </row>
    <row r="810" spans="6:8" s="4" customFormat="1" x14ac:dyDescent="0.2">
      <c r="F810" s="5"/>
      <c r="H810" s="115"/>
    </row>
    <row r="811" spans="6:8" s="4" customFormat="1" x14ac:dyDescent="0.2">
      <c r="F811" s="5"/>
      <c r="H811" s="115"/>
    </row>
    <row r="812" spans="6:8" s="4" customFormat="1" x14ac:dyDescent="0.2">
      <c r="F812" s="5"/>
      <c r="H812" s="115"/>
    </row>
    <row r="813" spans="6:8" s="4" customFormat="1" x14ac:dyDescent="0.2">
      <c r="F813" s="5"/>
      <c r="H813" s="115"/>
    </row>
    <row r="814" spans="6:8" s="4" customFormat="1" x14ac:dyDescent="0.2">
      <c r="F814" s="5"/>
      <c r="H814" s="115"/>
    </row>
    <row r="815" spans="6:8" s="4" customFormat="1" x14ac:dyDescent="0.2">
      <c r="F815" s="5"/>
      <c r="H815" s="115"/>
    </row>
    <row r="816" spans="6:8" s="4" customFormat="1" x14ac:dyDescent="0.2">
      <c r="F816" s="5"/>
      <c r="H816" s="115"/>
    </row>
    <row r="817" spans="6:8" s="4" customFormat="1" x14ac:dyDescent="0.2">
      <c r="F817" s="5"/>
      <c r="H817" s="115"/>
    </row>
    <row r="818" spans="6:8" s="4" customFormat="1" x14ac:dyDescent="0.2">
      <c r="F818" s="5"/>
      <c r="H818" s="115"/>
    </row>
    <row r="819" spans="6:8" s="4" customFormat="1" x14ac:dyDescent="0.2">
      <c r="F819" s="5"/>
      <c r="H819" s="115"/>
    </row>
    <row r="820" spans="6:8" s="4" customFormat="1" x14ac:dyDescent="0.2">
      <c r="F820" s="5"/>
      <c r="H820" s="115"/>
    </row>
    <row r="821" spans="6:8" s="4" customFormat="1" x14ac:dyDescent="0.2">
      <c r="F821" s="5"/>
      <c r="H821" s="115"/>
    </row>
    <row r="822" spans="6:8" s="4" customFormat="1" x14ac:dyDescent="0.2">
      <c r="F822" s="5"/>
      <c r="H822" s="115"/>
    </row>
    <row r="823" spans="6:8" s="4" customFormat="1" x14ac:dyDescent="0.2">
      <c r="F823" s="5"/>
      <c r="H823" s="115"/>
    </row>
    <row r="824" spans="6:8" s="4" customFormat="1" x14ac:dyDescent="0.2">
      <c r="F824" s="5"/>
      <c r="H824" s="115"/>
    </row>
    <row r="825" spans="6:8" s="4" customFormat="1" x14ac:dyDescent="0.2">
      <c r="F825" s="5"/>
      <c r="H825" s="115"/>
    </row>
    <row r="826" spans="6:8" s="4" customFormat="1" x14ac:dyDescent="0.2">
      <c r="F826" s="5"/>
      <c r="H826" s="115"/>
    </row>
    <row r="827" spans="6:8" s="4" customFormat="1" x14ac:dyDescent="0.2">
      <c r="F827" s="5"/>
      <c r="H827" s="115"/>
    </row>
    <row r="828" spans="6:8" s="4" customFormat="1" x14ac:dyDescent="0.2">
      <c r="F828" s="5"/>
      <c r="H828" s="115"/>
    </row>
    <row r="829" spans="6:8" s="4" customFormat="1" x14ac:dyDescent="0.2">
      <c r="F829" s="5"/>
      <c r="H829" s="115"/>
    </row>
    <row r="830" spans="6:8" s="4" customFormat="1" x14ac:dyDescent="0.2">
      <c r="F830" s="5"/>
      <c r="H830" s="115"/>
    </row>
    <row r="831" spans="6:8" s="4" customFormat="1" x14ac:dyDescent="0.2">
      <c r="F831" s="5"/>
      <c r="H831" s="115"/>
    </row>
    <row r="832" spans="6:8" s="4" customFormat="1" x14ac:dyDescent="0.2">
      <c r="F832" s="5"/>
      <c r="H832" s="115"/>
    </row>
    <row r="833" spans="6:8" s="4" customFormat="1" x14ac:dyDescent="0.2">
      <c r="F833" s="5"/>
      <c r="H833" s="115"/>
    </row>
    <row r="834" spans="6:8" s="4" customFormat="1" x14ac:dyDescent="0.2">
      <c r="F834" s="5"/>
      <c r="H834" s="115"/>
    </row>
    <row r="835" spans="6:8" s="4" customFormat="1" x14ac:dyDescent="0.2">
      <c r="F835" s="5"/>
      <c r="H835" s="115"/>
    </row>
    <row r="836" spans="6:8" s="4" customFormat="1" x14ac:dyDescent="0.2">
      <c r="F836" s="5"/>
      <c r="H836" s="115"/>
    </row>
    <row r="837" spans="6:8" s="4" customFormat="1" x14ac:dyDescent="0.2">
      <c r="F837" s="5"/>
      <c r="H837" s="115"/>
    </row>
    <row r="838" spans="6:8" s="4" customFormat="1" x14ac:dyDescent="0.2">
      <c r="F838" s="5"/>
      <c r="H838" s="115"/>
    </row>
    <row r="839" spans="6:8" s="4" customFormat="1" x14ac:dyDescent="0.2">
      <c r="F839" s="5"/>
      <c r="H839" s="115"/>
    </row>
    <row r="840" spans="6:8" s="4" customFormat="1" x14ac:dyDescent="0.2">
      <c r="F840" s="5"/>
      <c r="H840" s="115"/>
    </row>
    <row r="841" spans="6:8" s="4" customFormat="1" x14ac:dyDescent="0.2">
      <c r="F841" s="5"/>
      <c r="H841" s="115"/>
    </row>
    <row r="842" spans="6:8" s="4" customFormat="1" x14ac:dyDescent="0.2">
      <c r="F842" s="5"/>
      <c r="H842" s="115"/>
    </row>
    <row r="843" spans="6:8" s="4" customFormat="1" x14ac:dyDescent="0.2">
      <c r="F843" s="5"/>
      <c r="H843" s="115"/>
    </row>
    <row r="844" spans="6:8" s="4" customFormat="1" x14ac:dyDescent="0.2">
      <c r="F844" s="5"/>
      <c r="H844" s="115"/>
    </row>
    <row r="845" spans="6:8" s="4" customFormat="1" x14ac:dyDescent="0.2">
      <c r="F845" s="5"/>
      <c r="H845" s="115"/>
    </row>
    <row r="846" spans="6:8" s="4" customFormat="1" x14ac:dyDescent="0.2">
      <c r="F846" s="5"/>
      <c r="H846" s="115"/>
    </row>
    <row r="847" spans="6:8" s="4" customFormat="1" x14ac:dyDescent="0.2">
      <c r="F847" s="5"/>
      <c r="H847" s="115"/>
    </row>
    <row r="848" spans="6:8" s="4" customFormat="1" x14ac:dyDescent="0.2">
      <c r="F848" s="5"/>
      <c r="H848" s="115"/>
    </row>
    <row r="849" spans="6:8" s="4" customFormat="1" x14ac:dyDescent="0.2">
      <c r="F849" s="5"/>
      <c r="H849" s="115"/>
    </row>
    <row r="850" spans="6:8" s="4" customFormat="1" x14ac:dyDescent="0.2">
      <c r="F850" s="5"/>
      <c r="H850" s="115"/>
    </row>
    <row r="851" spans="6:8" s="4" customFormat="1" x14ac:dyDescent="0.2">
      <c r="F851" s="5"/>
      <c r="H851" s="115"/>
    </row>
    <row r="852" spans="6:8" s="4" customFormat="1" x14ac:dyDescent="0.2">
      <c r="F852" s="5"/>
      <c r="H852" s="115"/>
    </row>
    <row r="853" spans="6:8" s="4" customFormat="1" x14ac:dyDescent="0.2">
      <c r="F853" s="5"/>
      <c r="H853" s="115"/>
    </row>
    <row r="854" spans="6:8" s="4" customFormat="1" x14ac:dyDescent="0.2">
      <c r="F854" s="5"/>
      <c r="H854" s="115"/>
    </row>
    <row r="855" spans="6:8" s="4" customFormat="1" x14ac:dyDescent="0.2">
      <c r="F855" s="5"/>
      <c r="H855" s="115"/>
    </row>
    <row r="856" spans="6:8" s="4" customFormat="1" x14ac:dyDescent="0.2">
      <c r="F856" s="5"/>
      <c r="H856" s="115"/>
    </row>
    <row r="857" spans="6:8" s="4" customFormat="1" x14ac:dyDescent="0.2">
      <c r="F857" s="5"/>
      <c r="H857" s="115"/>
    </row>
    <row r="858" spans="6:8" s="4" customFormat="1" x14ac:dyDescent="0.2">
      <c r="F858" s="5"/>
      <c r="H858" s="115"/>
    </row>
    <row r="859" spans="6:8" s="4" customFormat="1" x14ac:dyDescent="0.2">
      <c r="F859" s="5"/>
      <c r="H859" s="115"/>
    </row>
    <row r="860" spans="6:8" s="4" customFormat="1" x14ac:dyDescent="0.2">
      <c r="F860" s="5"/>
      <c r="H860" s="115"/>
    </row>
    <row r="861" spans="6:8" s="4" customFormat="1" x14ac:dyDescent="0.2">
      <c r="F861" s="5"/>
      <c r="H861" s="115"/>
    </row>
    <row r="862" spans="6:8" s="4" customFormat="1" x14ac:dyDescent="0.2">
      <c r="F862" s="5"/>
      <c r="H862" s="115"/>
    </row>
    <row r="863" spans="6:8" s="4" customFormat="1" x14ac:dyDescent="0.2">
      <c r="F863" s="5"/>
      <c r="H863" s="115"/>
    </row>
    <row r="864" spans="6:8" s="4" customFormat="1" x14ac:dyDescent="0.2">
      <c r="F864" s="5"/>
      <c r="H864" s="115"/>
    </row>
    <row r="865" spans="1:10" s="4" customFormat="1" x14ac:dyDescent="0.2">
      <c r="F865" s="5"/>
      <c r="H865" s="115"/>
    </row>
    <row r="866" spans="1:10" s="4" customFormat="1" x14ac:dyDescent="0.2">
      <c r="F866" s="5"/>
      <c r="H866" s="115"/>
    </row>
    <row r="867" spans="1:10" s="4" customFormat="1" x14ac:dyDescent="0.2">
      <c r="F867" s="5"/>
      <c r="H867" s="115"/>
    </row>
    <row r="868" spans="1:10" s="4" customFormat="1" x14ac:dyDescent="0.2">
      <c r="F868" s="5"/>
      <c r="H868" s="115"/>
    </row>
    <row r="869" spans="1:10" s="4" customFormat="1" x14ac:dyDescent="0.2">
      <c r="F869" s="5"/>
      <c r="H869" s="115"/>
    </row>
    <row r="870" spans="1:10" s="4" customFormat="1" x14ac:dyDescent="0.2">
      <c r="F870" s="5"/>
      <c r="H870" s="115"/>
    </row>
    <row r="871" spans="1:10" s="4" customFormat="1" x14ac:dyDescent="0.2">
      <c r="F871" s="5"/>
      <c r="H871" s="115"/>
    </row>
    <row r="872" spans="1:10" s="4" customFormat="1" x14ac:dyDescent="0.2">
      <c r="F872" s="5"/>
      <c r="H872" s="115"/>
    </row>
    <row r="873" spans="1:10" s="4" customFormat="1" x14ac:dyDescent="0.2">
      <c r="F873" s="5"/>
      <c r="H873" s="115"/>
    </row>
    <row r="874" spans="1:10" s="4" customFormat="1" x14ac:dyDescent="0.2">
      <c r="F874" s="5"/>
      <c r="H874" s="115"/>
    </row>
    <row r="875" spans="1:10" s="4" customFormat="1" x14ac:dyDescent="0.2">
      <c r="F875" s="5"/>
      <c r="H875" s="115"/>
    </row>
    <row r="876" spans="1:10" s="4" customFormat="1" x14ac:dyDescent="0.2">
      <c r="F876" s="5"/>
      <c r="H876" s="115"/>
    </row>
    <row r="877" spans="1:10" s="4" customFormat="1" x14ac:dyDescent="0.2">
      <c r="F877" s="5"/>
      <c r="H877" s="115"/>
    </row>
    <row r="878" spans="1:10" s="4" customFormat="1" x14ac:dyDescent="0.2">
      <c r="F878" s="5"/>
      <c r="H878" s="115"/>
    </row>
    <row r="879" spans="1:10" x14ac:dyDescent="0.2">
      <c r="A879" s="4"/>
      <c r="B879" s="4"/>
      <c r="C879" s="4"/>
      <c r="D879" s="4"/>
      <c r="E879" s="4"/>
      <c r="F879" s="5"/>
      <c r="G879" s="4"/>
      <c r="H879" s="115"/>
      <c r="I879" s="4"/>
      <c r="J879" s="4"/>
    </row>
    <row r="880" spans="1:10" x14ac:dyDescent="0.2">
      <c r="A880" s="4"/>
      <c r="B880" s="4"/>
      <c r="C880" s="4"/>
      <c r="D880" s="4"/>
      <c r="E880" s="4"/>
      <c r="F880" s="5"/>
      <c r="G880" s="4"/>
      <c r="H880" s="115"/>
      <c r="I880" s="4"/>
      <c r="J880" s="4"/>
    </row>
    <row r="881" spans="1:10" x14ac:dyDescent="0.2">
      <c r="A881" s="4"/>
      <c r="B881" s="4"/>
      <c r="C881" s="4"/>
      <c r="D881" s="4"/>
      <c r="E881" s="4"/>
      <c r="F881" s="5"/>
      <c r="G881" s="4"/>
      <c r="H881" s="115"/>
      <c r="I881" s="4"/>
      <c r="J881" s="4"/>
    </row>
    <row r="882" spans="1:10" x14ac:dyDescent="0.2">
      <c r="A882" s="4"/>
      <c r="B882" s="4"/>
      <c r="C882" s="4"/>
      <c r="D882" s="4"/>
      <c r="E882" s="4"/>
      <c r="F882" s="5"/>
      <c r="G882" s="4"/>
      <c r="H882" s="115"/>
      <c r="I882" s="4"/>
      <c r="J882" s="4"/>
    </row>
    <row r="883" spans="1:10" x14ac:dyDescent="0.2">
      <c r="A883" s="4"/>
      <c r="B883" s="4"/>
      <c r="C883" s="4"/>
      <c r="D883" s="4"/>
      <c r="E883" s="4"/>
      <c r="F883" s="5"/>
      <c r="G883" s="4"/>
      <c r="H883" s="115"/>
      <c r="I883" s="4"/>
      <c r="J883" s="4"/>
    </row>
    <row r="884" spans="1:10" x14ac:dyDescent="0.2">
      <c r="A884" s="4"/>
      <c r="B884" s="4"/>
      <c r="C884" s="4"/>
      <c r="D884" s="4"/>
      <c r="E884" s="4"/>
      <c r="F884" s="5"/>
      <c r="G884" s="4"/>
      <c r="H884" s="115"/>
      <c r="I884" s="4"/>
      <c r="J884" s="4"/>
    </row>
    <row r="885" spans="1:10" x14ac:dyDescent="0.2">
      <c r="A885" s="4"/>
      <c r="B885" s="4"/>
      <c r="C885" s="4"/>
      <c r="D885" s="4"/>
      <c r="E885" s="4"/>
      <c r="F885" s="5"/>
      <c r="G885" s="4"/>
      <c r="H885" s="115"/>
      <c r="I885" s="4"/>
      <c r="J885" s="4"/>
    </row>
    <row r="886" spans="1:10" x14ac:dyDescent="0.2">
      <c r="A886" s="4"/>
      <c r="B886" s="4"/>
      <c r="C886" s="4"/>
      <c r="D886" s="4"/>
      <c r="E886" s="4"/>
      <c r="F886" s="5"/>
      <c r="G886" s="4"/>
      <c r="H886" s="115"/>
      <c r="I886" s="4"/>
      <c r="J886" s="4"/>
    </row>
    <row r="887" spans="1:10" x14ac:dyDescent="0.2">
      <c r="A887" s="4"/>
      <c r="B887" s="4"/>
      <c r="C887" s="4"/>
      <c r="D887" s="4"/>
      <c r="E887" s="4"/>
      <c r="F887" s="5"/>
      <c r="G887" s="4"/>
      <c r="H887" s="115"/>
      <c r="I887" s="4"/>
      <c r="J887" s="4"/>
    </row>
    <row r="888" spans="1:10" x14ac:dyDescent="0.2">
      <c r="A888" s="4"/>
      <c r="B888" s="4"/>
      <c r="C888" s="4"/>
      <c r="D888" s="4"/>
      <c r="E888" s="4"/>
      <c r="F888" s="5"/>
      <c r="G888" s="4"/>
      <c r="H888" s="115"/>
      <c r="I888" s="4"/>
      <c r="J888" s="4"/>
    </row>
    <row r="889" spans="1:10" x14ac:dyDescent="0.2">
      <c r="A889" s="4"/>
      <c r="B889" s="4"/>
      <c r="C889" s="4"/>
      <c r="D889" s="4"/>
      <c r="E889" s="4"/>
      <c r="F889" s="5"/>
      <c r="G889" s="4"/>
      <c r="H889" s="115"/>
      <c r="I889" s="4"/>
      <c r="J889" s="4"/>
    </row>
    <row r="890" spans="1:10" x14ac:dyDescent="0.2">
      <c r="A890" s="4"/>
      <c r="B890" s="4"/>
      <c r="C890" s="4"/>
      <c r="D890" s="4"/>
      <c r="E890" s="4"/>
      <c r="F890" s="5"/>
      <c r="G890" s="4"/>
      <c r="H890" s="115"/>
      <c r="I890" s="4"/>
      <c r="J890" s="4"/>
    </row>
    <row r="891" spans="1:10" x14ac:dyDescent="0.2">
      <c r="A891" s="4"/>
      <c r="B891" s="4"/>
      <c r="C891" s="4"/>
      <c r="D891" s="4"/>
      <c r="E891" s="4"/>
      <c r="F891" s="5"/>
      <c r="G891" s="4"/>
      <c r="H891" s="115"/>
      <c r="I891" s="4"/>
      <c r="J891" s="4"/>
    </row>
    <row r="892" spans="1:10" x14ac:dyDescent="0.2">
      <c r="A892" s="4"/>
      <c r="B892" s="4"/>
      <c r="C892" s="4"/>
      <c r="D892" s="4"/>
      <c r="E892" s="4"/>
      <c r="F892" s="5"/>
      <c r="G892" s="4"/>
      <c r="H892" s="115"/>
      <c r="I892" s="4"/>
      <c r="J892" s="4"/>
    </row>
    <row r="893" spans="1:10" x14ac:dyDescent="0.2">
      <c r="A893" s="4"/>
      <c r="B893" s="4"/>
      <c r="C893" s="4"/>
      <c r="D893" s="4"/>
      <c r="E893" s="4"/>
      <c r="F893" s="5"/>
      <c r="G893" s="4"/>
      <c r="H893" s="115"/>
      <c r="I893" s="4"/>
      <c r="J893" s="4"/>
    </row>
    <row r="894" spans="1:10" x14ac:dyDescent="0.2">
      <c r="A894" s="4"/>
      <c r="B894" s="4"/>
      <c r="C894" s="4"/>
      <c r="D894" s="4"/>
      <c r="E894" s="4"/>
      <c r="F894" s="5"/>
      <c r="G894" s="4"/>
      <c r="H894" s="115"/>
      <c r="I894" s="4"/>
      <c r="J894" s="4"/>
    </row>
    <row r="895" spans="1:10" x14ac:dyDescent="0.2">
      <c r="A895" s="4"/>
      <c r="B895" s="4"/>
      <c r="C895" s="4"/>
      <c r="D895" s="4"/>
      <c r="E895" s="4"/>
      <c r="F895" s="5"/>
      <c r="G895" s="4"/>
      <c r="H895" s="115"/>
      <c r="I895" s="4"/>
      <c r="J895" s="4"/>
    </row>
    <row r="896" spans="1:10" x14ac:dyDescent="0.2">
      <c r="A896" s="4"/>
      <c r="B896" s="4"/>
      <c r="C896" s="4"/>
      <c r="D896" s="4"/>
      <c r="E896" s="4"/>
      <c r="F896" s="5"/>
      <c r="G896" s="4"/>
      <c r="H896" s="115"/>
      <c r="I896" s="4"/>
      <c r="J896" s="4"/>
    </row>
    <row r="897" spans="1:10" x14ac:dyDescent="0.2">
      <c r="A897" s="4"/>
      <c r="B897" s="4"/>
      <c r="C897" s="4"/>
      <c r="D897" s="4"/>
      <c r="E897" s="4"/>
      <c r="F897" s="5"/>
      <c r="G897" s="4"/>
      <c r="H897" s="115"/>
      <c r="I897" s="4"/>
      <c r="J897" s="4"/>
    </row>
    <row r="898" spans="1:10" x14ac:dyDescent="0.2">
      <c r="A898" s="4"/>
      <c r="B898" s="4"/>
      <c r="C898" s="4"/>
      <c r="D898" s="4"/>
      <c r="E898" s="4"/>
      <c r="F898" s="5"/>
      <c r="G898" s="4"/>
      <c r="H898" s="115"/>
      <c r="I898" s="4"/>
      <c r="J898" s="4"/>
    </row>
    <row r="899" spans="1:10" x14ac:dyDescent="0.2">
      <c r="A899" s="4"/>
      <c r="B899" s="4"/>
      <c r="C899" s="4"/>
      <c r="D899" s="4"/>
      <c r="E899" s="4"/>
      <c r="F899" s="5"/>
      <c r="G899" s="4"/>
      <c r="H899" s="115"/>
      <c r="I899" s="4"/>
      <c r="J899" s="4"/>
    </row>
    <row r="900" spans="1:10" x14ac:dyDescent="0.2">
      <c r="A900" s="4"/>
      <c r="B900" s="4"/>
      <c r="C900" s="4"/>
      <c r="D900" s="4"/>
      <c r="E900" s="4"/>
      <c r="F900" s="5"/>
      <c r="G900" s="4"/>
      <c r="H900" s="115"/>
      <c r="I900" s="4"/>
      <c r="J900" s="4"/>
    </row>
    <row r="901" spans="1:10" x14ac:dyDescent="0.2">
      <c r="A901" s="4"/>
      <c r="B901" s="4"/>
      <c r="C901" s="4"/>
      <c r="D901" s="4"/>
      <c r="E901" s="4"/>
      <c r="F901" s="5"/>
      <c r="G901" s="4"/>
      <c r="H901" s="115"/>
      <c r="I901" s="4"/>
      <c r="J901" s="4"/>
    </row>
    <row r="902" spans="1:10" x14ac:dyDescent="0.2">
      <c r="A902" s="4"/>
      <c r="B902" s="4"/>
      <c r="C902" s="4"/>
      <c r="D902" s="4"/>
      <c r="E902" s="4"/>
      <c r="F902" s="5"/>
      <c r="G902" s="4"/>
      <c r="H902" s="115"/>
      <c r="I902" s="4"/>
      <c r="J902" s="4"/>
    </row>
    <row r="903" spans="1:10" x14ac:dyDescent="0.2">
      <c r="A903" s="4"/>
      <c r="B903" s="4"/>
      <c r="C903" s="4"/>
      <c r="D903" s="4"/>
      <c r="E903" s="4"/>
      <c r="F903" s="5"/>
      <c r="G903" s="4"/>
      <c r="H903" s="115"/>
      <c r="I903" s="4"/>
      <c r="J903" s="4"/>
    </row>
    <row r="904" spans="1:10" x14ac:dyDescent="0.2">
      <c r="A904" s="4"/>
      <c r="B904" s="4"/>
      <c r="C904" s="4"/>
      <c r="D904" s="4"/>
      <c r="E904" s="4"/>
      <c r="F904" s="5"/>
      <c r="G904" s="4"/>
      <c r="H904" s="115"/>
      <c r="I904" s="4"/>
      <c r="J904" s="4"/>
    </row>
    <row r="905" spans="1:10" x14ac:dyDescent="0.2">
      <c r="A905" s="4"/>
      <c r="B905" s="4"/>
      <c r="C905" s="4"/>
      <c r="D905" s="4"/>
      <c r="E905" s="4"/>
      <c r="F905" s="5"/>
      <c r="G905" s="4"/>
      <c r="H905" s="115"/>
      <c r="I905" s="4"/>
      <c r="J905" s="4"/>
    </row>
    <row r="906" spans="1:10" x14ac:dyDescent="0.2">
      <c r="A906" s="4"/>
      <c r="B906" s="4"/>
      <c r="C906" s="4"/>
      <c r="D906" s="4"/>
      <c r="E906" s="4"/>
      <c r="F906" s="5"/>
      <c r="G906" s="4"/>
      <c r="H906" s="115"/>
      <c r="I906" s="4"/>
      <c r="J906" s="4"/>
    </row>
    <row r="907" spans="1:10" x14ac:dyDescent="0.2">
      <c r="A907" s="4"/>
      <c r="B907" s="4"/>
      <c r="C907" s="4"/>
      <c r="D907" s="4"/>
      <c r="E907" s="4"/>
      <c r="F907" s="5"/>
      <c r="G907" s="4"/>
      <c r="H907" s="115"/>
      <c r="I907" s="4"/>
      <c r="J907" s="4"/>
    </row>
    <row r="908" spans="1:10" x14ac:dyDescent="0.2">
      <c r="A908" s="4"/>
      <c r="B908" s="4"/>
      <c r="C908" s="4"/>
      <c r="D908" s="4"/>
      <c r="E908" s="4"/>
      <c r="F908" s="5"/>
      <c r="G908" s="4"/>
      <c r="H908" s="115"/>
      <c r="I908" s="4"/>
      <c r="J908" s="4"/>
    </row>
    <row r="909" spans="1:10" x14ac:dyDescent="0.2">
      <c r="A909" s="4"/>
      <c r="B909" s="4"/>
      <c r="C909" s="4"/>
      <c r="D909" s="4"/>
      <c r="E909" s="4"/>
      <c r="F909" s="5"/>
      <c r="G909" s="4"/>
      <c r="H909" s="115"/>
      <c r="I909" s="4"/>
      <c r="J909" s="4"/>
    </row>
    <row r="910" spans="1:10" x14ac:dyDescent="0.2">
      <c r="A910" s="4"/>
      <c r="B910" s="4"/>
      <c r="C910" s="4"/>
      <c r="D910" s="4"/>
      <c r="E910" s="4"/>
      <c r="F910" s="5"/>
      <c r="G910" s="4"/>
      <c r="H910" s="115"/>
      <c r="I910" s="4"/>
      <c r="J910" s="4"/>
    </row>
    <row r="911" spans="1:10" x14ac:dyDescent="0.2">
      <c r="A911" s="4"/>
      <c r="B911" s="4"/>
      <c r="C911" s="4"/>
      <c r="D911" s="4"/>
      <c r="E911" s="4"/>
      <c r="F911" s="5"/>
      <c r="G911" s="4"/>
      <c r="H911" s="115"/>
      <c r="I911" s="4"/>
      <c r="J911" s="4"/>
    </row>
    <row r="912" spans="1:10" x14ac:dyDescent="0.2">
      <c r="A912" s="4"/>
      <c r="B912" s="4"/>
      <c r="C912" s="4"/>
      <c r="D912" s="4"/>
      <c r="E912" s="4"/>
      <c r="F912" s="5"/>
      <c r="G912" s="4"/>
      <c r="H912" s="115"/>
      <c r="I912" s="4"/>
      <c r="J912" s="4"/>
    </row>
  </sheetData>
  <sheetProtection algorithmName="SHA-512" hashValue="fKB2ikQbgN/GUtdGClBx6Fi0IIB0cljyX1ZYA5HPO/vvgOWw/yPSOdHipsH6+sK/buAXWefXPDfwHdKrLZwu0A==" saltValue="qJcU4UMORUrOAcl6NVWhhA==" spinCount="100000" sheet="1" formatCells="0" formatColumns="0" formatRows="0" sort="0" autoFilter="0"/>
  <mergeCells count="18">
    <mergeCell ref="C185:D185"/>
    <mergeCell ref="A164:B164"/>
    <mergeCell ref="C181:E181"/>
    <mergeCell ref="A182:B182"/>
    <mergeCell ref="C182:E182"/>
    <mergeCell ref="C183:E183"/>
    <mergeCell ref="C184:E184"/>
    <mergeCell ref="C177:D177"/>
    <mergeCell ref="C178:D178"/>
    <mergeCell ref="C173:D173"/>
    <mergeCell ref="C174:D174"/>
    <mergeCell ref="C175:D175"/>
    <mergeCell ref="C176:D176"/>
    <mergeCell ref="E7:F7"/>
    <mergeCell ref="E8:F8"/>
    <mergeCell ref="A6:C8"/>
    <mergeCell ref="A10:I10"/>
    <mergeCell ref="A148:B148"/>
  </mergeCells>
  <phoneticPr fontId="2" type="noConversion"/>
  <dataValidations count="14">
    <dataValidation type="list" allowBlank="1" showInputMessage="1" showErrorMessage="1" sqref="I6" xr:uid="{283D63A2-07D3-4FA0-AAF4-8B00AAB61BD4}">
      <formula1>$B$241:$B$244</formula1>
    </dataValidation>
    <dataValidation type="list" allowBlank="1" showInputMessage="1" showErrorMessage="1" sqref="D150" xr:uid="{B787CB51-A079-4C6C-AAEC-D8678A42455E}">
      <formula1>$E$188:$E$191</formula1>
    </dataValidation>
    <dataValidation type="list" allowBlank="1" showInputMessage="1" showErrorMessage="1" sqref="D151" xr:uid="{D4625C09-80CB-45A8-8B50-B360375828E6}">
      <formula1>$F$188:$F$191</formula1>
    </dataValidation>
    <dataValidation type="list" allowBlank="1" showInputMessage="1" showErrorMessage="1" sqref="D152" xr:uid="{30B84F53-F3E9-4FFE-98BE-71FDB844B1ED}">
      <formula1>$G$188:$G$191</formula1>
    </dataValidation>
    <dataValidation type="list" allowBlank="1" showInputMessage="1" showErrorMessage="1" sqref="D153" xr:uid="{0F901EDD-5A07-4EA2-B7BA-9B35185CF407}">
      <formula1>$H$188:$H$191</formula1>
    </dataValidation>
    <dataValidation type="list" allowBlank="1" showInputMessage="1" showErrorMessage="1" sqref="D154" xr:uid="{51424E1B-1E75-430C-BC4C-A0F39E95137C}">
      <formula1>$I$188:$I$191</formula1>
    </dataValidation>
    <dataValidation type="list" allowBlank="1" showInputMessage="1" showErrorMessage="1" sqref="D155" xr:uid="{CA773DFF-EDDA-4B2A-B68E-F73138510CAE}">
      <formula1>$J$188:$J$191</formula1>
    </dataValidation>
    <dataValidation type="list" allowBlank="1" showInputMessage="1" showErrorMessage="1" sqref="D160" xr:uid="{05E1E51B-8273-40B4-92B4-310382530D70}">
      <formula1>$K$188:$K$191</formula1>
    </dataValidation>
    <dataValidation type="list" allowBlank="1" showInputMessage="1" showErrorMessage="1" sqref="C181:E181" xr:uid="{C4370D1C-7F9D-47C5-BBB3-F352BE8F8ABF}">
      <formula1>$B$187:$B$190</formula1>
    </dataValidation>
    <dataValidation type="list" allowBlank="1" showInputMessage="1" showErrorMessage="1" sqref="C182:E182" xr:uid="{20BB0E80-C201-4CFB-A1BF-77BA7FB3F0F9}">
      <formula1>$B$192:$B$198</formula1>
    </dataValidation>
    <dataValidation type="list" allowBlank="1" showInputMessage="1" showErrorMessage="1" sqref="C184:E184" xr:uid="{8B8775BE-834C-465B-A40A-D0C558D07FC6}">
      <formula1>$B$212:$B$226</formula1>
    </dataValidation>
    <dataValidation type="list" allowBlank="1" showInputMessage="1" showErrorMessage="1" sqref="C106:C135" xr:uid="{7D1EB006-0EF0-4D92-84EA-7B2B2A8690DB}">
      <formula1>$F$193:$F$203</formula1>
    </dataValidation>
    <dataValidation type="list" allowBlank="1" showInputMessage="1" showErrorMessage="1" sqref="C167:C168 C174:D177" xr:uid="{E232ABBC-D962-4B4B-8673-756D6672CDDA}">
      <formula1>$D$242:$D$244</formula1>
    </dataValidation>
    <dataValidation type="list" allowBlank="1" showInputMessage="1" showErrorMessage="1" sqref="C166" xr:uid="{051CD14F-5C6E-4812-93EC-5BB077D8F736}">
      <formula1>$D$239:$D$241</formula1>
    </dataValidation>
  </dataValidations>
  <printOptions horizontalCentered="1"/>
  <pageMargins left="0.25" right="0.25" top="0.75" bottom="0.75" header="0.3" footer="0.3"/>
  <pageSetup paperSize="8" scale="61"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customProperties>
    <customPr name="_pios_id" r:id="rId2"/>
    <customPr name="EpmWorksheetKeyString_GUID" r:id="rId3"/>
  </customProperties>
  <ignoredErrors>
    <ignoredError sqref="E150:E155 E160" unlockedFormula="1"/>
    <ignoredError sqref="I158" evalError="1" unlockedFormula="1"/>
    <ignoredError sqref="H61" formula="1"/>
  </ignoredErrors>
  <drawing r:id="rId4"/>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fitToPage="1"/>
  </sheetPr>
  <dimension ref="A1:JE762"/>
  <sheetViews>
    <sheetView zoomScaleNormal="100" zoomScaleSheetLayoutView="80" workbookViewId="0">
      <selection activeCell="B3" sqref="B3:C3"/>
    </sheetView>
  </sheetViews>
  <sheetFormatPr baseColWidth="10" defaultColWidth="11.42578125" defaultRowHeight="15" customHeight="1" outlineLevelRow="1" x14ac:dyDescent="0.2"/>
  <cols>
    <col min="1" max="1" width="18.140625" style="13" bestFit="1" customWidth="1"/>
    <col min="2" max="2" width="60.5703125" style="13" bestFit="1" customWidth="1"/>
    <col min="3" max="3" width="12.5703125" style="13" bestFit="1" customWidth="1"/>
    <col min="4" max="4" width="20.42578125" style="13" bestFit="1" customWidth="1"/>
    <col min="5" max="5" width="22.42578125" style="13" bestFit="1" customWidth="1"/>
    <col min="6" max="6" width="9.42578125" style="13" bestFit="1" customWidth="1"/>
    <col min="7" max="7" width="10.42578125" style="13" bestFit="1" customWidth="1"/>
    <col min="8" max="8" width="11.42578125" style="13" bestFit="1" customWidth="1"/>
    <col min="9" max="9" width="15.140625" style="132" customWidth="1"/>
    <col min="10" max="10" width="43.5703125" style="13" customWidth="1"/>
    <col min="11" max="11" width="11.42578125" style="4" customWidth="1"/>
    <col min="12" max="12" width="15.5703125" style="4" bestFit="1" customWidth="1"/>
    <col min="13" max="19" width="11.42578125" style="4" customWidth="1"/>
    <col min="20" max="143" width="11.42578125" style="4"/>
    <col min="144" max="16384" width="11.42578125" style="13"/>
  </cols>
  <sheetData>
    <row r="1" spans="1:12" s="4" customFormat="1" ht="15" customHeight="1" x14ac:dyDescent="0.2">
      <c r="I1" s="107"/>
    </row>
    <row r="2" spans="1:12" s="4" customFormat="1" ht="15" customHeight="1" x14ac:dyDescent="0.2">
      <c r="A2" s="7"/>
      <c r="H2" s="93"/>
      <c r="I2" s="607" t="s">
        <v>12</v>
      </c>
      <c r="J2" s="616"/>
    </row>
    <row r="3" spans="1:12" ht="15" customHeight="1" x14ac:dyDescent="0.2">
      <c r="A3" s="7" t="s">
        <v>528</v>
      </c>
      <c r="B3" s="619"/>
      <c r="C3" s="612"/>
      <c r="D3" s="4"/>
      <c r="E3" s="4"/>
      <c r="F3" s="4"/>
      <c r="G3" s="4"/>
      <c r="H3" s="93"/>
      <c r="I3" s="607" t="s">
        <v>13</v>
      </c>
      <c r="J3" s="616"/>
    </row>
    <row r="4" spans="1:12" ht="15" customHeight="1" x14ac:dyDescent="0.2">
      <c r="A4" s="7"/>
      <c r="B4" s="4" t="s">
        <v>882</v>
      </c>
      <c r="C4" s="392"/>
      <c r="D4" s="4"/>
      <c r="E4" s="4"/>
      <c r="F4" s="4"/>
      <c r="G4" s="4"/>
      <c r="H4" s="93"/>
      <c r="I4" s="705" t="s">
        <v>483</v>
      </c>
      <c r="J4" s="616"/>
    </row>
    <row r="5" spans="1:12" ht="15" customHeight="1" x14ac:dyDescent="0.2">
      <c r="A5" s="4"/>
      <c r="B5" s="4" t="s">
        <v>1216</v>
      </c>
      <c r="C5" s="4"/>
      <c r="D5" s="4"/>
      <c r="E5" s="4"/>
      <c r="F5" s="4"/>
      <c r="G5" s="4"/>
      <c r="H5" s="93"/>
      <c r="I5" s="705"/>
      <c r="J5" s="616"/>
      <c r="L5" s="15"/>
    </row>
    <row r="6" spans="1:12" ht="15" customHeight="1" x14ac:dyDescent="0.2">
      <c r="A6" s="4"/>
      <c r="B6" s="4"/>
      <c r="C6" s="4"/>
      <c r="D6" s="4"/>
      <c r="E6" s="3" t="s">
        <v>558</v>
      </c>
      <c r="F6" s="4"/>
      <c r="G6" s="3" t="s">
        <v>423</v>
      </c>
      <c r="H6" s="94"/>
      <c r="I6" s="107"/>
      <c r="J6" s="4"/>
      <c r="L6" s="49"/>
    </row>
    <row r="7" spans="1:12" ht="15" customHeight="1" x14ac:dyDescent="0.2">
      <c r="A7" s="688" t="s">
        <v>816</v>
      </c>
      <c r="B7" s="698"/>
      <c r="C7" s="680" t="s">
        <v>512</v>
      </c>
      <c r="D7" s="631"/>
      <c r="E7" s="123"/>
      <c r="F7" s="107"/>
      <c r="G7" s="507">
        <f>E7+E8+E9</f>
        <v>0</v>
      </c>
      <c r="H7" s="93"/>
      <c r="I7" s="291" t="s">
        <v>550</v>
      </c>
      <c r="J7" s="471" t="s">
        <v>485</v>
      </c>
      <c r="L7" s="49"/>
    </row>
    <row r="8" spans="1:12" ht="15" customHeight="1" x14ac:dyDescent="0.2">
      <c r="A8" s="699"/>
      <c r="B8" s="700"/>
      <c r="C8" s="680" t="s">
        <v>513</v>
      </c>
      <c r="D8" s="631"/>
      <c r="E8" s="123"/>
      <c r="F8" s="107"/>
      <c r="G8" s="107"/>
      <c r="H8" s="94"/>
      <c r="I8" s="292" t="s">
        <v>74</v>
      </c>
      <c r="J8" s="97"/>
      <c r="L8" s="49"/>
    </row>
    <row r="9" spans="1:12" ht="15" customHeight="1" x14ac:dyDescent="0.2">
      <c r="A9" s="701"/>
      <c r="B9" s="702"/>
      <c r="C9" s="680" t="s">
        <v>514</v>
      </c>
      <c r="D9" s="631"/>
      <c r="E9" s="123"/>
      <c r="F9" s="107"/>
      <c r="G9" s="107"/>
      <c r="H9" s="93"/>
      <c r="I9" s="292" t="s">
        <v>521</v>
      </c>
      <c r="J9" s="97"/>
      <c r="L9" s="49"/>
    </row>
    <row r="10" spans="1:12" ht="15" customHeight="1" x14ac:dyDescent="0.2">
      <c r="A10" s="4"/>
      <c r="B10" s="4"/>
      <c r="C10" s="4"/>
      <c r="D10" s="4"/>
      <c r="E10" s="4"/>
      <c r="F10" s="4"/>
      <c r="G10" s="4"/>
      <c r="H10" s="4"/>
      <c r="I10" s="4"/>
      <c r="J10" s="4"/>
      <c r="L10" s="49"/>
    </row>
    <row r="11" spans="1:12" ht="15" customHeight="1" x14ac:dyDescent="0.2">
      <c r="A11" s="688" t="s">
        <v>967</v>
      </c>
      <c r="B11" s="689"/>
      <c r="C11" s="689"/>
      <c r="D11" s="689"/>
      <c r="E11" s="690"/>
      <c r="F11" s="4"/>
      <c r="G11" s="4"/>
      <c r="H11" s="4"/>
      <c r="I11" s="4"/>
      <c r="J11" s="98" t="s">
        <v>1144</v>
      </c>
      <c r="L11" s="49"/>
    </row>
    <row r="12" spans="1:12" ht="15" customHeight="1" x14ac:dyDescent="0.2">
      <c r="A12" s="691"/>
      <c r="B12" s="692"/>
      <c r="C12" s="692"/>
      <c r="D12" s="692"/>
      <c r="E12" s="693"/>
      <c r="F12" s="4"/>
      <c r="G12" s="4"/>
      <c r="H12" s="4"/>
      <c r="I12" s="4"/>
      <c r="J12" s="546" t="s">
        <v>1145</v>
      </c>
      <c r="L12" s="49"/>
    </row>
    <row r="13" spans="1:12" ht="15" customHeight="1" x14ac:dyDescent="0.2">
      <c r="A13" s="694"/>
      <c r="B13" s="695"/>
      <c r="C13" s="695"/>
      <c r="D13" s="695"/>
      <c r="E13" s="696"/>
      <c r="F13" s="4"/>
      <c r="G13" s="4"/>
      <c r="H13" s="4"/>
      <c r="I13" s="4"/>
      <c r="J13" s="547" t="s">
        <v>1146</v>
      </c>
      <c r="L13" s="49"/>
    </row>
    <row r="14" spans="1:12" s="4" customFormat="1" ht="15" customHeight="1" x14ac:dyDescent="0.2">
      <c r="L14" s="49"/>
    </row>
    <row r="15" spans="1:12" ht="40.35" customHeight="1" x14ac:dyDescent="0.2">
      <c r="A15" s="630" t="s">
        <v>817</v>
      </c>
      <c r="B15" s="741"/>
      <c r="C15" s="741"/>
      <c r="D15" s="741"/>
      <c r="E15" s="741"/>
      <c r="F15" s="741"/>
      <c r="G15" s="741"/>
      <c r="H15" s="741"/>
      <c r="I15" s="741"/>
      <c r="J15" s="741"/>
      <c r="L15" s="15"/>
    </row>
    <row r="16" spans="1:12" ht="15" customHeight="1" x14ac:dyDescent="0.2">
      <c r="A16" s="4"/>
      <c r="B16" s="4"/>
      <c r="C16" s="4"/>
      <c r="D16" s="4"/>
      <c r="E16" s="4"/>
      <c r="F16" s="4"/>
      <c r="G16" s="4"/>
      <c r="H16" s="4"/>
      <c r="I16" s="107"/>
      <c r="J16" s="4"/>
    </row>
    <row r="17" spans="1:143" s="509" customFormat="1" ht="40.35" customHeight="1" x14ac:dyDescent="0.2">
      <c r="A17" s="16" t="s">
        <v>522</v>
      </c>
      <c r="B17" s="16" t="s">
        <v>11</v>
      </c>
      <c r="C17" s="16" t="s">
        <v>517</v>
      </c>
      <c r="D17" s="16" t="s">
        <v>969</v>
      </c>
      <c r="E17" s="510" t="s">
        <v>531</v>
      </c>
      <c r="F17" s="16" t="s">
        <v>970</v>
      </c>
      <c r="G17" s="16" t="s">
        <v>1118</v>
      </c>
      <c r="H17" s="16" t="s">
        <v>1128</v>
      </c>
      <c r="I17" s="127" t="s">
        <v>968</v>
      </c>
      <c r="J17" s="16" t="s">
        <v>516</v>
      </c>
      <c r="K17" s="508"/>
      <c r="L17" s="18"/>
      <c r="M17" s="18"/>
      <c r="N17" s="18"/>
      <c r="O17" s="18"/>
      <c r="P17" s="18"/>
      <c r="Q17" s="18"/>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row>
    <row r="18" spans="1:143" ht="15" customHeight="1" x14ac:dyDescent="0.2">
      <c r="A18" s="100"/>
      <c r="B18" s="4"/>
      <c r="C18" s="100"/>
      <c r="D18" s="7"/>
      <c r="E18" s="165"/>
      <c r="F18" s="165"/>
      <c r="G18" s="165"/>
      <c r="H18" s="115"/>
      <c r="I18" s="103"/>
      <c r="J18" s="61"/>
      <c r="K18" s="101"/>
    </row>
    <row r="19" spans="1:143" ht="15" customHeight="1" x14ac:dyDescent="0.2">
      <c r="A19" s="19" t="s">
        <v>134</v>
      </c>
      <c r="B19" s="394" t="s">
        <v>523</v>
      </c>
      <c r="C19" s="3"/>
      <c r="D19" s="3"/>
      <c r="E19" s="190"/>
      <c r="F19" s="190"/>
      <c r="G19" s="190"/>
      <c r="H19" s="387"/>
      <c r="I19" s="2"/>
      <c r="J19" s="389"/>
    </row>
    <row r="20" spans="1:143" ht="15" customHeight="1" x14ac:dyDescent="0.2">
      <c r="A20" s="100"/>
      <c r="B20" s="4"/>
      <c r="C20" s="100"/>
      <c r="D20" s="7"/>
      <c r="E20" s="165"/>
      <c r="F20" s="165"/>
      <c r="G20" s="165"/>
      <c r="H20" s="115"/>
      <c r="I20" s="173"/>
      <c r="J20" s="61"/>
      <c r="K20" s="101"/>
    </row>
    <row r="21" spans="1:143" ht="15" customHeight="1" x14ac:dyDescent="0.2">
      <c r="A21" s="40" t="s">
        <v>291</v>
      </c>
      <c r="B21" s="96" t="s">
        <v>21</v>
      </c>
      <c r="C21" s="100"/>
      <c r="D21" s="7"/>
      <c r="E21" s="165"/>
      <c r="F21" s="165"/>
      <c r="G21" s="165"/>
      <c r="H21" s="115"/>
      <c r="I21" s="161"/>
      <c r="J21" s="61"/>
      <c r="K21" s="101"/>
    </row>
    <row r="22" spans="1:143" ht="15" customHeight="1" x14ac:dyDescent="0.2">
      <c r="A22" s="20" t="s">
        <v>292</v>
      </c>
      <c r="B22" s="21" t="s">
        <v>477</v>
      </c>
      <c r="C22" s="20" t="s">
        <v>18</v>
      </c>
      <c r="D22" s="21" t="s">
        <v>121</v>
      </c>
      <c r="E22" s="549">
        <f>IF($G$7&gt;0,2,0)</f>
        <v>0</v>
      </c>
      <c r="F22" s="158">
        <f>E22</f>
        <v>0</v>
      </c>
      <c r="G22" s="194">
        <v>12</v>
      </c>
      <c r="H22" s="194">
        <v>12</v>
      </c>
      <c r="I22" s="162">
        <f>G22*E22</f>
        <v>0</v>
      </c>
      <c r="J22" s="395"/>
      <c r="K22" s="101"/>
    </row>
    <row r="23" spans="1:143" ht="15" customHeight="1" x14ac:dyDescent="0.2">
      <c r="A23" s="24" t="s">
        <v>479</v>
      </c>
      <c r="B23" s="21" t="s">
        <v>478</v>
      </c>
      <c r="C23" s="24" t="s">
        <v>71</v>
      </c>
      <c r="D23" s="21" t="s">
        <v>121</v>
      </c>
      <c r="E23" s="549">
        <f>IF($G$7&gt;0,2,0)</f>
        <v>0</v>
      </c>
      <c r="F23" s="158">
        <f>I23/H23</f>
        <v>0</v>
      </c>
      <c r="G23" s="194">
        <v>9</v>
      </c>
      <c r="H23" s="194">
        <v>9</v>
      </c>
      <c r="I23" s="162">
        <f>G23*E23</f>
        <v>0</v>
      </c>
      <c r="J23" s="395"/>
    </row>
    <row r="24" spans="1:143" ht="15" customHeight="1" x14ac:dyDescent="0.2">
      <c r="A24" s="20" t="s">
        <v>293</v>
      </c>
      <c r="B24" s="21" t="s">
        <v>486</v>
      </c>
      <c r="C24" s="20" t="s">
        <v>25</v>
      </c>
      <c r="D24" s="21" t="s">
        <v>121</v>
      </c>
      <c r="E24" s="549">
        <f>IF($G$7&gt;0,1,0)</f>
        <v>0</v>
      </c>
      <c r="F24" s="158">
        <f>E24</f>
        <v>0</v>
      </c>
      <c r="G24" s="194">
        <v>12</v>
      </c>
      <c r="H24" s="194">
        <v>12</v>
      </c>
      <c r="I24" s="162">
        <f>G24*E24</f>
        <v>0</v>
      </c>
      <c r="J24" s="395"/>
      <c r="K24" s="101"/>
    </row>
    <row r="25" spans="1:143" ht="15" customHeight="1" x14ac:dyDescent="0.2">
      <c r="A25" s="100"/>
      <c r="B25" s="4"/>
      <c r="C25" s="100"/>
      <c r="D25" s="7"/>
      <c r="E25" s="173"/>
      <c r="F25" s="173"/>
      <c r="G25" s="503"/>
      <c r="H25" s="189"/>
      <c r="I25" s="173"/>
      <c r="J25" s="61"/>
    </row>
    <row r="26" spans="1:143" ht="15" customHeight="1" x14ac:dyDescent="0.2">
      <c r="A26" s="40" t="s">
        <v>371</v>
      </c>
      <c r="B26" s="96" t="s">
        <v>23</v>
      </c>
      <c r="C26" s="100"/>
      <c r="D26" s="7"/>
      <c r="E26" s="173"/>
      <c r="F26" s="173"/>
      <c r="G26" s="503"/>
      <c r="H26" s="189"/>
      <c r="I26" s="173"/>
      <c r="J26" s="61"/>
    </row>
    <row r="27" spans="1:143" ht="15" customHeight="1" x14ac:dyDescent="0.2">
      <c r="A27" s="20" t="s">
        <v>294</v>
      </c>
      <c r="B27" s="21" t="s">
        <v>1009</v>
      </c>
      <c r="C27" s="20" t="s">
        <v>25</v>
      </c>
      <c r="D27" s="21" t="s">
        <v>530</v>
      </c>
      <c r="E27" s="549">
        <f>E7+E8</f>
        <v>0</v>
      </c>
      <c r="F27" s="158">
        <f>E27/2</f>
        <v>0</v>
      </c>
      <c r="G27" s="194">
        <v>11</v>
      </c>
      <c r="H27" s="194">
        <f>IF(MOD(E27,2)=1,E27+1,E27)</f>
        <v>0</v>
      </c>
      <c r="I27" s="162">
        <f>G27*H27</f>
        <v>0</v>
      </c>
      <c r="J27" s="395"/>
      <c r="K27" s="101"/>
    </row>
    <row r="28" spans="1:143" ht="15" customHeight="1" x14ac:dyDescent="0.2">
      <c r="A28" s="20" t="s">
        <v>295</v>
      </c>
      <c r="B28" s="21" t="s">
        <v>1010</v>
      </c>
      <c r="C28" s="20" t="s">
        <v>25</v>
      </c>
      <c r="D28" s="21" t="s">
        <v>530</v>
      </c>
      <c r="E28" s="549">
        <f>_xlfn.CEILING.MATH(E9/2)</f>
        <v>0</v>
      </c>
      <c r="F28" s="158">
        <f>E28/2</f>
        <v>0</v>
      </c>
      <c r="G28" s="194">
        <v>11</v>
      </c>
      <c r="H28" s="194">
        <f>IF(MOD(E28,2)=1,E28+1,E28)</f>
        <v>0</v>
      </c>
      <c r="I28" s="162">
        <f>H28*G28</f>
        <v>0</v>
      </c>
      <c r="J28" s="395"/>
      <c r="K28" s="101"/>
    </row>
    <row r="29" spans="1:143" ht="15" customHeight="1" x14ac:dyDescent="0.2">
      <c r="A29" s="20" t="s">
        <v>296</v>
      </c>
      <c r="B29" s="21" t="s">
        <v>487</v>
      </c>
      <c r="C29" s="20" t="s">
        <v>32</v>
      </c>
      <c r="D29" s="21" t="s">
        <v>121</v>
      </c>
      <c r="E29" s="549">
        <f t="shared" ref="E29:E30" si="0">IF($G$7&gt;0,1,0)</f>
        <v>0</v>
      </c>
      <c r="F29" s="158">
        <f>IF($G$7&gt;0,1,0)</f>
        <v>0</v>
      </c>
      <c r="G29" s="194" t="s">
        <v>524</v>
      </c>
      <c r="H29" s="194">
        <v>7</v>
      </c>
      <c r="I29" s="287">
        <f>F29*H29</f>
        <v>0</v>
      </c>
      <c r="J29" s="395"/>
    </row>
    <row r="30" spans="1:143" ht="15" customHeight="1" x14ac:dyDescent="0.2">
      <c r="A30" s="20" t="s">
        <v>297</v>
      </c>
      <c r="B30" s="21" t="s">
        <v>492</v>
      </c>
      <c r="C30" s="20" t="s">
        <v>71</v>
      </c>
      <c r="D30" s="21" t="s">
        <v>121</v>
      </c>
      <c r="E30" s="549">
        <f t="shared" si="0"/>
        <v>0</v>
      </c>
      <c r="F30" s="158">
        <f>E30</f>
        <v>0</v>
      </c>
      <c r="G30" s="194" t="s">
        <v>524</v>
      </c>
      <c r="H30" s="194">
        <v>2</v>
      </c>
      <c r="I30" s="162">
        <f>H30*F30</f>
        <v>0</v>
      </c>
      <c r="J30" s="395"/>
    </row>
    <row r="31" spans="1:143" ht="15" customHeight="1" x14ac:dyDescent="0.2">
      <c r="A31" s="100"/>
      <c r="B31" s="4"/>
      <c r="C31" s="100"/>
      <c r="D31" s="7"/>
      <c r="E31" s="173"/>
      <c r="F31" s="173"/>
      <c r="G31" s="503"/>
      <c r="H31" s="189"/>
      <c r="I31" s="173"/>
      <c r="J31" s="61"/>
    </row>
    <row r="32" spans="1:143" ht="15" customHeight="1" x14ac:dyDescent="0.2">
      <c r="A32" s="40" t="s">
        <v>298</v>
      </c>
      <c r="B32" s="96" t="s">
        <v>14</v>
      </c>
      <c r="C32" s="100"/>
      <c r="D32" s="7"/>
      <c r="E32" s="173"/>
      <c r="F32" s="173"/>
      <c r="G32" s="503"/>
      <c r="H32" s="189"/>
      <c r="I32" s="173"/>
      <c r="J32" s="61"/>
    </row>
    <row r="33" spans="1:11" ht="15" customHeight="1" x14ac:dyDescent="0.2">
      <c r="A33" s="20" t="s">
        <v>299</v>
      </c>
      <c r="B33" s="21" t="s">
        <v>488</v>
      </c>
      <c r="C33" s="20" t="s">
        <v>25</v>
      </c>
      <c r="D33" s="21" t="s">
        <v>121</v>
      </c>
      <c r="E33" s="549">
        <f>IF($G$7&gt;0,1,0)</f>
        <v>0</v>
      </c>
      <c r="F33" s="158">
        <f t="shared" ref="F33:F34" si="1">I33/H33</f>
        <v>0</v>
      </c>
      <c r="G33" s="504" t="s">
        <v>524</v>
      </c>
      <c r="H33" s="194">
        <v>12</v>
      </c>
      <c r="I33" s="162">
        <f>H33*E33</f>
        <v>0</v>
      </c>
      <c r="J33" s="395"/>
    </row>
    <row r="34" spans="1:11" ht="15" customHeight="1" x14ac:dyDescent="0.2">
      <c r="A34" s="20" t="s">
        <v>300</v>
      </c>
      <c r="B34" s="21" t="s">
        <v>489</v>
      </c>
      <c r="C34" s="20" t="s">
        <v>32</v>
      </c>
      <c r="D34" s="21" t="s">
        <v>121</v>
      </c>
      <c r="E34" s="549">
        <f>IF($G$7&gt;0,1,0)</f>
        <v>0</v>
      </c>
      <c r="F34" s="158">
        <f t="shared" si="1"/>
        <v>0</v>
      </c>
      <c r="G34" s="504" t="s">
        <v>524</v>
      </c>
      <c r="H34" s="194">
        <v>12</v>
      </c>
      <c r="I34" s="162">
        <f>IF(E34=0,0,H34)</f>
        <v>0</v>
      </c>
      <c r="J34" s="395"/>
    </row>
    <row r="35" spans="1:11" ht="15" customHeight="1" x14ac:dyDescent="0.2">
      <c r="A35" s="20" t="s">
        <v>301</v>
      </c>
      <c r="B35" s="21" t="s">
        <v>430</v>
      </c>
      <c r="C35" s="20" t="s">
        <v>32</v>
      </c>
      <c r="D35" s="21" t="s">
        <v>121</v>
      </c>
      <c r="E35" s="549">
        <f>IF($G$7&gt;0,1,0)</f>
        <v>0</v>
      </c>
      <c r="F35" s="158">
        <f>E7</f>
        <v>0</v>
      </c>
      <c r="G35" s="504" t="s">
        <v>524</v>
      </c>
      <c r="H35" s="194">
        <v>15</v>
      </c>
      <c r="I35" s="162">
        <f>IF(E35=0,0,H35)</f>
        <v>0</v>
      </c>
      <c r="J35" s="395"/>
    </row>
    <row r="36" spans="1:11" ht="15" customHeight="1" x14ac:dyDescent="0.2">
      <c r="A36" s="20" t="s">
        <v>302</v>
      </c>
      <c r="B36" s="21" t="s">
        <v>431</v>
      </c>
      <c r="C36" s="20" t="s">
        <v>32</v>
      </c>
      <c r="D36" s="21" t="s">
        <v>121</v>
      </c>
      <c r="E36" s="549">
        <f>IF($G$7&gt;0,1,0)</f>
        <v>0</v>
      </c>
      <c r="F36" s="158">
        <f>I36/H36</f>
        <v>0</v>
      </c>
      <c r="G36" s="504" t="s">
        <v>524</v>
      </c>
      <c r="H36" s="194">
        <v>15</v>
      </c>
      <c r="I36" s="162">
        <f>IF(E36=0,0,H36)</f>
        <v>0</v>
      </c>
      <c r="J36" s="395"/>
    </row>
    <row r="37" spans="1:11" ht="15" customHeight="1" x14ac:dyDescent="0.2">
      <c r="A37" s="100"/>
      <c r="B37" s="4"/>
      <c r="C37" s="100"/>
      <c r="D37" s="7"/>
      <c r="E37" s="173"/>
      <c r="F37" s="173"/>
      <c r="G37" s="503"/>
      <c r="H37" s="189"/>
      <c r="I37" s="173"/>
      <c r="J37" s="61"/>
    </row>
    <row r="38" spans="1:11" ht="15" customHeight="1" x14ac:dyDescent="0.2">
      <c r="A38" s="40" t="s">
        <v>303</v>
      </c>
      <c r="B38" s="96" t="s">
        <v>108</v>
      </c>
      <c r="C38" s="100"/>
      <c r="D38" s="7"/>
      <c r="E38" s="173"/>
      <c r="F38" s="173"/>
      <c r="G38" s="503"/>
      <c r="H38" s="189"/>
      <c r="I38" s="173"/>
      <c r="J38" s="61"/>
    </row>
    <row r="39" spans="1:11" ht="15" customHeight="1" x14ac:dyDescent="0.2">
      <c r="A39" s="20" t="s">
        <v>304</v>
      </c>
      <c r="B39" s="21" t="s">
        <v>1007</v>
      </c>
      <c r="C39" s="20" t="s">
        <v>18</v>
      </c>
      <c r="D39" s="21" t="s">
        <v>121</v>
      </c>
      <c r="E39" s="549">
        <f>IF($G$7&gt;0,2,0)</f>
        <v>0</v>
      </c>
      <c r="F39" s="158">
        <f>I39/H39</f>
        <v>0</v>
      </c>
      <c r="G39" s="194">
        <v>9</v>
      </c>
      <c r="H39" s="194">
        <v>18</v>
      </c>
      <c r="I39" s="162">
        <f>G39*E39</f>
        <v>0</v>
      </c>
      <c r="J39" s="395"/>
    </row>
    <row r="40" spans="1:11" ht="15" customHeight="1" x14ac:dyDescent="0.2">
      <c r="A40" s="20" t="s">
        <v>305</v>
      </c>
      <c r="B40" s="21" t="s">
        <v>1008</v>
      </c>
      <c r="C40" s="20" t="s">
        <v>18</v>
      </c>
      <c r="D40" s="21" t="s">
        <v>121</v>
      </c>
      <c r="E40" s="549">
        <f>IF($G$7&gt;0,2,0)</f>
        <v>0</v>
      </c>
      <c r="F40" s="158">
        <f t="shared" ref="F40" si="2">I40/H40</f>
        <v>0</v>
      </c>
      <c r="G40" s="194">
        <v>9</v>
      </c>
      <c r="H40" s="194">
        <v>18</v>
      </c>
      <c r="I40" s="162">
        <f>G40*E40</f>
        <v>0</v>
      </c>
      <c r="J40" s="395"/>
    </row>
    <row r="41" spans="1:11" ht="15" customHeight="1" x14ac:dyDescent="0.2">
      <c r="A41" s="100"/>
      <c r="C41" s="100"/>
      <c r="D41" s="7"/>
      <c r="E41" s="173"/>
      <c r="F41" s="173"/>
      <c r="G41" s="503"/>
      <c r="H41" s="189"/>
      <c r="I41" s="173"/>
      <c r="J41" s="61"/>
    </row>
    <row r="42" spans="1:11" ht="15" customHeight="1" x14ac:dyDescent="0.2">
      <c r="A42" s="40" t="s">
        <v>306</v>
      </c>
      <c r="B42" s="96" t="s">
        <v>57</v>
      </c>
      <c r="C42" s="100"/>
      <c r="D42" s="7"/>
      <c r="E42" s="173"/>
      <c r="F42" s="173"/>
      <c r="G42" s="503"/>
      <c r="H42" s="189"/>
      <c r="I42" s="173"/>
      <c r="J42" s="61"/>
    </row>
    <row r="43" spans="1:11" ht="15" customHeight="1" x14ac:dyDescent="0.2">
      <c r="A43" s="20" t="s">
        <v>307</v>
      </c>
      <c r="B43" s="29" t="s">
        <v>111</v>
      </c>
      <c r="C43" s="20" t="s">
        <v>71</v>
      </c>
      <c r="D43" s="21" t="s">
        <v>482</v>
      </c>
      <c r="E43" s="549">
        <f>(_xlfn.FLOOR.MATH(G7))</f>
        <v>0</v>
      </c>
      <c r="F43" s="158">
        <f>E7</f>
        <v>0</v>
      </c>
      <c r="G43" s="194">
        <v>2.7</v>
      </c>
      <c r="H43" s="194" t="s">
        <v>524</v>
      </c>
      <c r="I43" s="162">
        <f>_xlfn.CEILING.MATH(E43*G43)</f>
        <v>0</v>
      </c>
      <c r="J43" s="395"/>
      <c r="K43" s="492"/>
    </row>
    <row r="44" spans="1:11" ht="15" customHeight="1" x14ac:dyDescent="0.2">
      <c r="A44" s="20" t="s">
        <v>480</v>
      </c>
      <c r="B44" s="29" t="s">
        <v>947</v>
      </c>
      <c r="C44" s="20" t="s">
        <v>71</v>
      </c>
      <c r="D44" s="21" t="s">
        <v>121</v>
      </c>
      <c r="E44" s="549">
        <f>IF($G$7&gt;0,1,0)</f>
        <v>0</v>
      </c>
      <c r="F44" s="158">
        <f>E7</f>
        <v>0</v>
      </c>
      <c r="G44" s="194" t="s">
        <v>524</v>
      </c>
      <c r="H44" s="194">
        <v>8</v>
      </c>
      <c r="I44" s="162">
        <f>H44*E44</f>
        <v>0</v>
      </c>
      <c r="J44" s="395"/>
      <c r="K44" s="492"/>
    </row>
    <row r="45" spans="1:11" ht="15" customHeight="1" x14ac:dyDescent="0.2">
      <c r="A45" s="20" t="s">
        <v>481</v>
      </c>
      <c r="B45" s="29" t="s">
        <v>948</v>
      </c>
      <c r="C45" s="20" t="s">
        <v>71</v>
      </c>
      <c r="D45" s="21" t="s">
        <v>121</v>
      </c>
      <c r="E45" s="549">
        <f>IF($G$7&gt;0,1,0)</f>
        <v>0</v>
      </c>
      <c r="F45" s="158">
        <f>E7</f>
        <v>0</v>
      </c>
      <c r="G45" s="194" t="s">
        <v>524</v>
      </c>
      <c r="H45" s="194">
        <v>8</v>
      </c>
      <c r="I45" s="162">
        <f>H45*E45</f>
        <v>0</v>
      </c>
      <c r="J45" s="395"/>
    </row>
    <row r="46" spans="1:11" ht="15" customHeight="1" x14ac:dyDescent="0.2">
      <c r="A46" s="100"/>
      <c r="B46" s="4"/>
      <c r="C46" s="100"/>
      <c r="D46" s="7"/>
      <c r="E46" s="173"/>
      <c r="F46" s="173"/>
      <c r="G46" s="189"/>
      <c r="H46" s="189"/>
      <c r="I46" s="173"/>
      <c r="J46" s="61"/>
    </row>
    <row r="47" spans="1:11" ht="15" customHeight="1" x14ac:dyDescent="0.2">
      <c r="A47" s="40" t="s">
        <v>308</v>
      </c>
      <c r="B47" s="40" t="s">
        <v>856</v>
      </c>
      <c r="C47" s="100"/>
      <c r="D47" s="7"/>
      <c r="E47" s="173"/>
      <c r="F47" s="173"/>
      <c r="G47" s="189"/>
      <c r="H47" s="189"/>
      <c r="I47" s="173"/>
      <c r="J47" s="61"/>
    </row>
    <row r="48" spans="1:11" ht="15" customHeight="1" x14ac:dyDescent="0.2">
      <c r="A48" s="20" t="s">
        <v>309</v>
      </c>
      <c r="B48" s="29" t="s">
        <v>493</v>
      </c>
      <c r="C48" s="20" t="s">
        <v>18</v>
      </c>
      <c r="D48" s="21" t="s">
        <v>121</v>
      </c>
      <c r="E48" s="549">
        <f>_xlfn.CEILING.MATH(G7/3*2.5)</f>
        <v>0</v>
      </c>
      <c r="F48" s="158">
        <f>E7</f>
        <v>0</v>
      </c>
      <c r="G48" s="194">
        <v>2</v>
      </c>
      <c r="H48" s="194" t="s">
        <v>524</v>
      </c>
      <c r="I48" s="162">
        <f>_xlfn.CEILING.MATH(G48*E48)</f>
        <v>0</v>
      </c>
      <c r="J48" s="395"/>
      <c r="K48" s="382"/>
    </row>
    <row r="49" spans="1:11" ht="15" customHeight="1" x14ac:dyDescent="0.2">
      <c r="A49" s="20" t="s">
        <v>310</v>
      </c>
      <c r="B49" s="29" t="s">
        <v>109</v>
      </c>
      <c r="C49" s="20" t="s">
        <v>25</v>
      </c>
      <c r="D49" s="21" t="s">
        <v>482</v>
      </c>
      <c r="E49" s="549">
        <f>G7</f>
        <v>0</v>
      </c>
      <c r="F49" s="158">
        <f>E7</f>
        <v>0</v>
      </c>
      <c r="G49" s="194">
        <v>2.5</v>
      </c>
      <c r="H49" s="194" t="s">
        <v>524</v>
      </c>
      <c r="I49" s="162">
        <f>_xlfn.CEILING.MATH(E49*G49)</f>
        <v>0</v>
      </c>
      <c r="J49" s="395"/>
      <c r="K49" s="382"/>
    </row>
    <row r="50" spans="1:11" ht="15" customHeight="1" x14ac:dyDescent="0.2">
      <c r="A50" s="20" t="s">
        <v>311</v>
      </c>
      <c r="B50" s="29" t="s">
        <v>70</v>
      </c>
      <c r="C50" s="20" t="s">
        <v>32</v>
      </c>
      <c r="D50" s="21" t="s">
        <v>121</v>
      </c>
      <c r="E50" s="549">
        <f>G7</f>
        <v>0</v>
      </c>
      <c r="F50" s="158">
        <f>E7</f>
        <v>0</v>
      </c>
      <c r="G50" s="194">
        <v>1.1000000000000001</v>
      </c>
      <c r="H50" s="194" t="s">
        <v>524</v>
      </c>
      <c r="I50" s="162">
        <f>_xlfn.CEILING.MATH(E50*G50)</f>
        <v>0</v>
      </c>
      <c r="J50" s="395"/>
      <c r="K50" s="382"/>
    </row>
    <row r="51" spans="1:11" ht="15" customHeight="1" x14ac:dyDescent="0.2">
      <c r="A51" s="20" t="s">
        <v>830</v>
      </c>
      <c r="B51" s="29" t="s">
        <v>110</v>
      </c>
      <c r="C51" s="20" t="s">
        <v>32</v>
      </c>
      <c r="D51" s="21" t="s">
        <v>121</v>
      </c>
      <c r="E51" s="549">
        <f>IF($G$7&gt;0,1,0)</f>
        <v>0</v>
      </c>
      <c r="F51" s="158">
        <f>E7</f>
        <v>0</v>
      </c>
      <c r="G51" s="194" t="s">
        <v>524</v>
      </c>
      <c r="H51" s="194">
        <v>28</v>
      </c>
      <c r="I51" s="162">
        <f>IF(E51=0,0,H51)</f>
        <v>0</v>
      </c>
      <c r="J51" s="395"/>
    </row>
    <row r="52" spans="1:11" ht="15" customHeight="1" x14ac:dyDescent="0.2">
      <c r="A52" s="20" t="s">
        <v>831</v>
      </c>
      <c r="B52" s="29" t="s">
        <v>501</v>
      </c>
      <c r="C52" s="24" t="s">
        <v>72</v>
      </c>
      <c r="D52" s="21" t="s">
        <v>121</v>
      </c>
      <c r="E52" s="549">
        <f>IF($G$7&gt;0,1,0)</f>
        <v>0</v>
      </c>
      <c r="F52" s="158">
        <f>E7</f>
        <v>0</v>
      </c>
      <c r="G52" s="194" t="s">
        <v>524</v>
      </c>
      <c r="H52" s="194">
        <v>60</v>
      </c>
      <c r="I52" s="162">
        <f>IF(E52=0,0,H52)</f>
        <v>0</v>
      </c>
      <c r="J52" s="395"/>
    </row>
    <row r="53" spans="1:11" ht="15" customHeight="1" x14ac:dyDescent="0.2">
      <c r="A53" s="20" t="s">
        <v>832</v>
      </c>
      <c r="B53" s="29" t="s">
        <v>494</v>
      </c>
      <c r="C53" s="24" t="s">
        <v>72</v>
      </c>
      <c r="D53" s="21" t="s">
        <v>121</v>
      </c>
      <c r="E53" s="549">
        <f>IF($G$7&gt;0,1,0)</f>
        <v>0</v>
      </c>
      <c r="F53" s="158">
        <f>E7</f>
        <v>0</v>
      </c>
      <c r="G53" s="194" t="s">
        <v>524</v>
      </c>
      <c r="H53" s="194">
        <v>8</v>
      </c>
      <c r="I53" s="162">
        <f>IF(E53=0,0,H53)</f>
        <v>0</v>
      </c>
      <c r="J53" s="395"/>
    </row>
    <row r="54" spans="1:11" ht="15" customHeight="1" x14ac:dyDescent="0.2">
      <c r="A54" s="20" t="s">
        <v>833</v>
      </c>
      <c r="B54" s="29" t="s">
        <v>496</v>
      </c>
      <c r="C54" s="24" t="s">
        <v>72</v>
      </c>
      <c r="D54" s="21" t="s">
        <v>121</v>
      </c>
      <c r="E54" s="549">
        <f>IF($G$7&gt;0,1,0)</f>
        <v>0</v>
      </c>
      <c r="F54" s="158">
        <f>E7</f>
        <v>0</v>
      </c>
      <c r="G54" s="194" t="s">
        <v>524</v>
      </c>
      <c r="H54" s="194">
        <v>10</v>
      </c>
      <c r="I54" s="162">
        <f>IF(E54=0,0,H54)</f>
        <v>0</v>
      </c>
      <c r="J54" s="395"/>
    </row>
    <row r="55" spans="1:11" ht="15" customHeight="1" x14ac:dyDescent="0.2">
      <c r="A55" s="20" t="s">
        <v>834</v>
      </c>
      <c r="B55" s="29" t="s">
        <v>559</v>
      </c>
      <c r="C55" s="24" t="s">
        <v>73</v>
      </c>
      <c r="D55" s="21" t="s">
        <v>121</v>
      </c>
      <c r="E55" s="549">
        <f>IF($E$9&gt;0,1,0)</f>
        <v>0</v>
      </c>
      <c r="F55" s="158">
        <f>E7</f>
        <v>0</v>
      </c>
      <c r="G55" s="194" t="s">
        <v>524</v>
      </c>
      <c r="H55" s="194">
        <v>6</v>
      </c>
      <c r="I55" s="162">
        <f>E55*H55</f>
        <v>0</v>
      </c>
      <c r="J55" s="395"/>
    </row>
    <row r="56" spans="1:11" ht="15" customHeight="1" x14ac:dyDescent="0.2">
      <c r="A56" s="20" t="s">
        <v>835</v>
      </c>
      <c r="B56" s="29" t="s">
        <v>1105</v>
      </c>
      <c r="C56" s="24" t="s">
        <v>71</v>
      </c>
      <c r="D56" s="21" t="s">
        <v>121</v>
      </c>
      <c r="E56" s="549">
        <f>IF($G$7&gt;0,1,0)</f>
        <v>0</v>
      </c>
      <c r="F56" s="158">
        <f>E7</f>
        <v>0</v>
      </c>
      <c r="G56" s="194" t="s">
        <v>524</v>
      </c>
      <c r="H56" s="194">
        <v>12</v>
      </c>
      <c r="I56" s="162">
        <f>IF(E56=0,0,H56)</f>
        <v>0</v>
      </c>
      <c r="J56" s="395"/>
    </row>
    <row r="57" spans="1:11" ht="15" customHeight="1" x14ac:dyDescent="0.2">
      <c r="A57" s="20" t="s">
        <v>836</v>
      </c>
      <c r="B57" s="21" t="s">
        <v>1108</v>
      </c>
      <c r="C57" s="20" t="s">
        <v>32</v>
      </c>
      <c r="D57" s="21" t="s">
        <v>121</v>
      </c>
      <c r="E57" s="549">
        <f>IF($G$7&gt;0,1,0)</f>
        <v>0</v>
      </c>
      <c r="F57" s="158">
        <f>E7</f>
        <v>0</v>
      </c>
      <c r="G57" s="194" t="s">
        <v>524</v>
      </c>
      <c r="H57" s="194">
        <v>10</v>
      </c>
      <c r="I57" s="162">
        <f>IF(E57=0,0,H57)</f>
        <v>0</v>
      </c>
      <c r="J57" s="395"/>
    </row>
    <row r="58" spans="1:11" ht="15" customHeight="1" x14ac:dyDescent="0.2">
      <c r="A58" s="20" t="s">
        <v>837</v>
      </c>
      <c r="B58" s="29" t="s">
        <v>1106</v>
      </c>
      <c r="C58" s="20" t="s">
        <v>32</v>
      </c>
      <c r="D58" s="21" t="s">
        <v>883</v>
      </c>
      <c r="E58" s="506"/>
      <c r="F58" s="550" t="s">
        <v>524</v>
      </c>
      <c r="G58" s="194" t="s">
        <v>524</v>
      </c>
      <c r="H58" s="194">
        <v>30</v>
      </c>
      <c r="I58" s="162">
        <f>H58*E58</f>
        <v>0</v>
      </c>
      <c r="J58" s="395"/>
    </row>
    <row r="59" spans="1:11" ht="15" customHeight="1" x14ac:dyDescent="0.2">
      <c r="A59" s="20" t="s">
        <v>838</v>
      </c>
      <c r="B59" s="29" t="s">
        <v>1107</v>
      </c>
      <c r="C59" s="20" t="s">
        <v>32</v>
      </c>
      <c r="D59" s="21" t="s">
        <v>883</v>
      </c>
      <c r="E59" s="506"/>
      <c r="F59" s="550" t="s">
        <v>524</v>
      </c>
      <c r="G59" s="194" t="s">
        <v>524</v>
      </c>
      <c r="H59" s="194">
        <v>10</v>
      </c>
      <c r="I59" s="162">
        <f>H59*E59</f>
        <v>0</v>
      </c>
      <c r="J59" s="395"/>
    </row>
    <row r="60" spans="1:11" ht="15" customHeight="1" x14ac:dyDescent="0.2">
      <c r="A60" s="20" t="s">
        <v>839</v>
      </c>
      <c r="B60" s="21" t="s">
        <v>497</v>
      </c>
      <c r="C60" s="20" t="s">
        <v>137</v>
      </c>
      <c r="D60" s="21" t="s">
        <v>883</v>
      </c>
      <c r="E60" s="506"/>
      <c r="F60" s="550" t="s">
        <v>524</v>
      </c>
      <c r="G60" s="194" t="s">
        <v>524</v>
      </c>
      <c r="H60" s="194">
        <v>18</v>
      </c>
      <c r="I60" s="162">
        <f>H60*E60</f>
        <v>0</v>
      </c>
      <c r="J60" s="395"/>
    </row>
    <row r="61" spans="1:11" ht="15" customHeight="1" x14ac:dyDescent="0.2">
      <c r="A61" s="20" t="s">
        <v>840</v>
      </c>
      <c r="B61" s="21" t="s">
        <v>498</v>
      </c>
      <c r="C61" s="20" t="s">
        <v>137</v>
      </c>
      <c r="D61" s="21" t="s">
        <v>552</v>
      </c>
      <c r="E61" s="506"/>
      <c r="F61" s="550" t="s">
        <v>524</v>
      </c>
      <c r="G61" s="194" t="s">
        <v>524</v>
      </c>
      <c r="H61" s="194">
        <v>15</v>
      </c>
      <c r="I61" s="162">
        <f>IF(E61&lt;=8,E61*H61,150)</f>
        <v>0</v>
      </c>
      <c r="J61" s="395"/>
    </row>
    <row r="62" spans="1:11" ht="15" customHeight="1" x14ac:dyDescent="0.2">
      <c r="A62" s="20" t="s">
        <v>841</v>
      </c>
      <c r="B62" s="21" t="s">
        <v>499</v>
      </c>
      <c r="C62" s="20" t="s">
        <v>137</v>
      </c>
      <c r="D62" s="21" t="s">
        <v>552</v>
      </c>
      <c r="E62" s="550">
        <v>1</v>
      </c>
      <c r="F62" s="158">
        <f>IF($G$7&gt;0,2,0)</f>
        <v>0</v>
      </c>
      <c r="G62" s="194" t="s">
        <v>524</v>
      </c>
      <c r="H62" s="194">
        <v>15</v>
      </c>
      <c r="I62" s="287">
        <f>_xlfn.CEILING.MATH(H62*F62)</f>
        <v>0</v>
      </c>
      <c r="J62" s="395"/>
    </row>
    <row r="63" spans="1:11" ht="15" customHeight="1" x14ac:dyDescent="0.2">
      <c r="A63" s="20" t="s">
        <v>842</v>
      </c>
      <c r="B63" s="105" t="s">
        <v>112</v>
      </c>
      <c r="C63" s="104" t="s">
        <v>137</v>
      </c>
      <c r="D63" s="21" t="s">
        <v>552</v>
      </c>
      <c r="E63" s="550" t="s">
        <v>524</v>
      </c>
      <c r="F63" s="158">
        <f>IF($G$7&gt;0,2,0)</f>
        <v>0</v>
      </c>
      <c r="G63" s="194" t="s">
        <v>524</v>
      </c>
      <c r="H63" s="194">
        <v>8</v>
      </c>
      <c r="I63" s="287">
        <f>_xlfn.CEILING.MATH(H63*F63)</f>
        <v>0</v>
      </c>
      <c r="J63" s="395"/>
    </row>
    <row r="64" spans="1:11" ht="15" customHeight="1" x14ac:dyDescent="0.2">
      <c r="A64" s="20" t="s">
        <v>843</v>
      </c>
      <c r="B64" s="21" t="s">
        <v>500</v>
      </c>
      <c r="C64" s="20" t="s">
        <v>137</v>
      </c>
      <c r="D64" s="21" t="s">
        <v>552</v>
      </c>
      <c r="E64" s="550" t="s">
        <v>524</v>
      </c>
      <c r="F64" s="158">
        <f>IF($G$7&gt;0,1,0)</f>
        <v>0</v>
      </c>
      <c r="G64" s="194" t="s">
        <v>524</v>
      </c>
      <c r="H64" s="194">
        <v>25</v>
      </c>
      <c r="I64" s="287">
        <f>_xlfn.CEILING.MATH(H64*F64)</f>
        <v>0</v>
      </c>
      <c r="J64" s="395"/>
    </row>
    <row r="65" spans="1:265" s="4" customFormat="1" ht="15" customHeight="1" x14ac:dyDescent="0.2">
      <c r="A65" s="20" t="s">
        <v>844</v>
      </c>
      <c r="B65" s="21" t="s">
        <v>886</v>
      </c>
      <c r="C65" s="20" t="s">
        <v>137</v>
      </c>
      <c r="D65" s="21" t="s">
        <v>552</v>
      </c>
      <c r="E65" s="550" t="s">
        <v>524</v>
      </c>
      <c r="F65" s="158">
        <f>IF($G$7&gt;0,1,0)</f>
        <v>0</v>
      </c>
      <c r="G65" s="377"/>
      <c r="H65" s="194" t="s">
        <v>524</v>
      </c>
      <c r="I65" s="162">
        <f>_xlfn.CEILING.MATH(F65*G65)</f>
        <v>0</v>
      </c>
      <c r="J65" s="395"/>
      <c r="K65" s="100"/>
    </row>
    <row r="66" spans="1:265" ht="15" customHeight="1" x14ac:dyDescent="0.2">
      <c r="A66" s="100"/>
      <c r="B66" s="4"/>
      <c r="C66" s="100"/>
      <c r="D66" s="7"/>
      <c r="E66" s="173"/>
      <c r="F66" s="173"/>
      <c r="G66" s="189"/>
      <c r="H66" s="189"/>
      <c r="I66" s="173"/>
      <c r="J66" s="61"/>
    </row>
    <row r="67" spans="1:265" ht="15" customHeight="1" x14ac:dyDescent="0.2">
      <c r="A67" s="19" t="s">
        <v>485</v>
      </c>
      <c r="B67" s="40" t="s">
        <v>1103</v>
      </c>
      <c r="C67" s="100"/>
      <c r="D67" s="7"/>
      <c r="E67" s="173"/>
      <c r="F67" s="173"/>
      <c r="G67" s="189"/>
      <c r="H67" s="189"/>
      <c r="I67" s="173"/>
      <c r="J67" s="417"/>
    </row>
    <row r="68" spans="1:265" ht="15" customHeight="1" x14ac:dyDescent="0.2">
      <c r="A68" s="20" t="s">
        <v>485</v>
      </c>
      <c r="B68" s="30"/>
      <c r="C68" s="474" t="s">
        <v>485</v>
      </c>
      <c r="D68" s="23" t="s">
        <v>432</v>
      </c>
      <c r="E68" s="505" t="s">
        <v>524</v>
      </c>
      <c r="F68" s="377"/>
      <c r="G68" s="194" t="s">
        <v>524</v>
      </c>
      <c r="H68" s="493"/>
      <c r="I68" s="162">
        <f>H68*F68</f>
        <v>0</v>
      </c>
      <c r="J68" s="97"/>
    </row>
    <row r="69" spans="1:265" ht="15" customHeight="1" x14ac:dyDescent="0.2">
      <c r="A69" s="20" t="s">
        <v>485</v>
      </c>
      <c r="B69" s="30"/>
      <c r="C69" s="474" t="s">
        <v>485</v>
      </c>
      <c r="D69" s="23" t="s">
        <v>432</v>
      </c>
      <c r="E69" s="505" t="s">
        <v>524</v>
      </c>
      <c r="F69" s="377"/>
      <c r="G69" s="194" t="s">
        <v>524</v>
      </c>
      <c r="H69" s="493"/>
      <c r="I69" s="162">
        <f t="shared" ref="I69:I72" si="3">H69*F69</f>
        <v>0</v>
      </c>
      <c r="J69" s="97"/>
    </row>
    <row r="70" spans="1:265" ht="15" customHeight="1" x14ac:dyDescent="0.2">
      <c r="A70" s="20" t="s">
        <v>485</v>
      </c>
      <c r="B70" s="30"/>
      <c r="C70" s="474" t="s">
        <v>485</v>
      </c>
      <c r="D70" s="23" t="s">
        <v>432</v>
      </c>
      <c r="E70" s="505" t="s">
        <v>524</v>
      </c>
      <c r="F70" s="377"/>
      <c r="G70" s="194" t="s">
        <v>524</v>
      </c>
      <c r="H70" s="493"/>
      <c r="I70" s="162">
        <f t="shared" si="3"/>
        <v>0</v>
      </c>
      <c r="J70" s="97"/>
    </row>
    <row r="71" spans="1:265" ht="15" customHeight="1" x14ac:dyDescent="0.2">
      <c r="A71" s="20" t="s">
        <v>485</v>
      </c>
      <c r="B71" s="30"/>
      <c r="C71" s="474" t="s">
        <v>485</v>
      </c>
      <c r="D71" s="23" t="s">
        <v>432</v>
      </c>
      <c r="E71" s="505" t="s">
        <v>524</v>
      </c>
      <c r="F71" s="377"/>
      <c r="G71" s="194" t="s">
        <v>524</v>
      </c>
      <c r="H71" s="493"/>
      <c r="I71" s="162">
        <f t="shared" si="3"/>
        <v>0</v>
      </c>
      <c r="J71" s="97"/>
    </row>
    <row r="72" spans="1:265" ht="15" customHeight="1" x14ac:dyDescent="0.2">
      <c r="A72" s="20" t="s">
        <v>485</v>
      </c>
      <c r="B72" s="30"/>
      <c r="C72" s="474" t="s">
        <v>485</v>
      </c>
      <c r="D72" s="23" t="s">
        <v>432</v>
      </c>
      <c r="E72" s="505" t="s">
        <v>524</v>
      </c>
      <c r="F72" s="377"/>
      <c r="G72" s="194" t="s">
        <v>524</v>
      </c>
      <c r="H72" s="493"/>
      <c r="I72" s="162">
        <f t="shared" si="3"/>
        <v>0</v>
      </c>
      <c r="J72" s="97"/>
    </row>
    <row r="73" spans="1:265" s="33" customFormat="1" ht="15" customHeight="1" x14ac:dyDescent="0.2">
      <c r="A73" s="100"/>
      <c r="B73" s="4"/>
      <c r="C73" s="4"/>
      <c r="D73" s="4"/>
      <c r="E73" s="106"/>
      <c r="F73" s="4"/>
      <c r="G73" s="4"/>
      <c r="H73" s="4"/>
      <c r="I73" s="161"/>
      <c r="J73" s="61"/>
      <c r="K73" s="4"/>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row>
    <row r="74" spans="1:265" ht="15" customHeight="1" x14ac:dyDescent="0.2">
      <c r="A74" s="19" t="s">
        <v>129</v>
      </c>
      <c r="B74" s="394" t="s">
        <v>130</v>
      </c>
      <c r="C74" s="394"/>
      <c r="D74" s="394"/>
      <c r="E74" s="394"/>
      <c r="F74" s="394"/>
      <c r="G74" s="394"/>
      <c r="H74" s="389"/>
      <c r="I74" s="172">
        <f>I93</f>
        <v>0</v>
      </c>
      <c r="J74" s="289" t="s">
        <v>330</v>
      </c>
    </row>
    <row r="75" spans="1:265" s="33" customFormat="1" ht="15" customHeight="1" x14ac:dyDescent="0.2">
      <c r="A75" s="4"/>
      <c r="B75" s="4"/>
      <c r="C75" s="4"/>
      <c r="D75" s="4"/>
      <c r="E75" s="4"/>
      <c r="F75" s="4"/>
      <c r="G75" s="4"/>
      <c r="H75" s="4"/>
      <c r="I75" s="161"/>
      <c r="J75" s="6"/>
      <c r="K75" s="4"/>
      <c r="L75" s="32"/>
      <c r="M75" s="32"/>
      <c r="N75" s="32"/>
      <c r="O75" s="32"/>
      <c r="P75" s="32"/>
      <c r="Q75" s="32"/>
      <c r="R75" s="6"/>
      <c r="S75" s="6"/>
      <c r="T75" s="6"/>
      <c r="U75" s="31"/>
      <c r="V75" s="31"/>
      <c r="W75" s="31"/>
      <c r="X75" s="31"/>
      <c r="Y75" s="31"/>
      <c r="Z75" s="31"/>
      <c r="AA75" s="31"/>
      <c r="AB75" s="31"/>
      <c r="AC75" s="31"/>
      <c r="AD75" s="31"/>
      <c r="AE75" s="31"/>
      <c r="AF75" s="31"/>
      <c r="AG75" s="31"/>
      <c r="AH75" s="31"/>
      <c r="AI75" s="31"/>
      <c r="AJ75" s="31"/>
      <c r="AK75" s="31"/>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row>
    <row r="76" spans="1:265" s="33" customFormat="1" ht="15" customHeight="1" x14ac:dyDescent="0.2">
      <c r="A76" s="19" t="s">
        <v>71</v>
      </c>
      <c r="B76" s="394" t="s">
        <v>933</v>
      </c>
      <c r="C76" s="394"/>
      <c r="D76" s="394"/>
      <c r="E76" s="394"/>
      <c r="F76" s="394"/>
      <c r="G76" s="394"/>
      <c r="H76" s="394"/>
      <c r="I76" s="172">
        <f>SUMIF($C$22:$C$72,"NNF 7",$I$22:$I$72)</f>
        <v>0</v>
      </c>
      <c r="J76" s="289" t="s">
        <v>330</v>
      </c>
      <c r="K76" s="4"/>
      <c r="L76" s="4"/>
      <c r="M76" s="4"/>
      <c r="N76" s="4"/>
      <c r="O76" s="4"/>
      <c r="P76" s="4"/>
      <c r="Q76" s="4"/>
      <c r="R76" s="6"/>
      <c r="S76" s="6"/>
      <c r="T76" s="6"/>
      <c r="U76" s="31"/>
      <c r="V76" s="31"/>
      <c r="W76" s="31"/>
      <c r="X76" s="31"/>
      <c r="Y76" s="31"/>
      <c r="Z76" s="31"/>
      <c r="AA76" s="31"/>
      <c r="AB76" s="31"/>
      <c r="AC76" s="31"/>
      <c r="AD76" s="31"/>
      <c r="AE76" s="31"/>
      <c r="AF76" s="31"/>
      <c r="AG76" s="31"/>
      <c r="AH76" s="31"/>
      <c r="AI76" s="31"/>
      <c r="AJ76" s="31"/>
      <c r="AK76" s="31"/>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row>
    <row r="77" spans="1:265" s="33" customFormat="1" ht="15" customHeight="1" x14ac:dyDescent="0.2">
      <c r="A77" s="4"/>
      <c r="B77" s="4"/>
      <c r="C77" s="4"/>
      <c r="D77" s="4"/>
      <c r="E77" s="4"/>
      <c r="F77" s="4"/>
      <c r="G77" s="4"/>
      <c r="H77" s="4"/>
      <c r="I77" s="161"/>
      <c r="J77" s="6"/>
      <c r="K77" s="4"/>
      <c r="L77" s="32"/>
      <c r="M77" s="32"/>
      <c r="N77" s="32"/>
      <c r="O77" s="32"/>
      <c r="P77" s="32"/>
      <c r="Q77" s="32"/>
      <c r="R77" s="6"/>
      <c r="S77" s="6"/>
      <c r="T77" s="6"/>
      <c r="U77" s="31"/>
      <c r="V77" s="31"/>
      <c r="W77" s="31"/>
      <c r="X77" s="31"/>
      <c r="Y77" s="31"/>
      <c r="Z77" s="31"/>
      <c r="AA77" s="31"/>
      <c r="AB77" s="31"/>
      <c r="AC77" s="31"/>
      <c r="AD77" s="31"/>
      <c r="AE77" s="31"/>
      <c r="AF77" s="31"/>
      <c r="AG77" s="31"/>
      <c r="AH77" s="31"/>
      <c r="AI77" s="31"/>
      <c r="AJ77" s="31"/>
      <c r="AK77" s="31"/>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c r="DU77" s="32"/>
      <c r="DV77" s="32"/>
      <c r="DW77" s="32"/>
      <c r="DX77" s="32"/>
      <c r="DY77" s="32"/>
      <c r="DZ77" s="32"/>
      <c r="EA77" s="32"/>
      <c r="EB77" s="32"/>
      <c r="EC77" s="32"/>
      <c r="ED77" s="32"/>
      <c r="EE77" s="32"/>
      <c r="EF77" s="32"/>
      <c r="EG77" s="32"/>
      <c r="EH77" s="32"/>
      <c r="EI77" s="32"/>
      <c r="EJ77" s="32"/>
      <c r="EK77" s="32"/>
      <c r="EL77" s="32"/>
      <c r="EM77" s="32"/>
      <c r="EN77" s="32"/>
      <c r="EO77" s="32"/>
      <c r="EP77" s="32"/>
      <c r="EQ77" s="32"/>
      <c r="ER77" s="32"/>
      <c r="ES77" s="32"/>
      <c r="ET77" s="32"/>
      <c r="EU77" s="32"/>
      <c r="EV77" s="32"/>
      <c r="EW77" s="32"/>
      <c r="EX77" s="32"/>
      <c r="EY77" s="32"/>
      <c r="EZ77" s="32"/>
      <c r="FA77" s="32"/>
      <c r="FB77" s="32"/>
      <c r="FC77" s="32"/>
      <c r="FD77" s="32"/>
      <c r="FE77" s="32"/>
      <c r="FF77" s="32"/>
      <c r="FG77" s="32"/>
      <c r="FH77" s="32"/>
      <c r="FI77" s="32"/>
      <c r="FJ77" s="32"/>
      <c r="FK77" s="32"/>
      <c r="FL77" s="32"/>
      <c r="FM77" s="32"/>
      <c r="FN77" s="32"/>
      <c r="FO77" s="32"/>
      <c r="FP77" s="32"/>
      <c r="FQ77" s="32"/>
      <c r="FR77" s="32"/>
      <c r="FS77" s="32"/>
      <c r="FT77" s="32"/>
      <c r="FU77" s="32"/>
      <c r="FV77" s="32"/>
      <c r="FW77" s="32"/>
      <c r="FX77" s="32"/>
      <c r="FY77" s="32"/>
      <c r="FZ77" s="32"/>
      <c r="GA77" s="32"/>
      <c r="GB77" s="32"/>
      <c r="GC77" s="32"/>
      <c r="GD77" s="32"/>
      <c r="GE77" s="32"/>
      <c r="GF77" s="32"/>
      <c r="GG77" s="32"/>
      <c r="GH77" s="32"/>
      <c r="GI77" s="32"/>
      <c r="GJ77" s="32"/>
      <c r="GK77" s="32"/>
      <c r="GL77" s="32"/>
      <c r="GM77" s="32"/>
      <c r="GN77" s="32"/>
      <c r="GO77" s="32"/>
      <c r="GP77" s="32"/>
      <c r="GQ77" s="32"/>
      <c r="GR77" s="32"/>
      <c r="GS77" s="32"/>
      <c r="GT77" s="32"/>
      <c r="GU77" s="32"/>
      <c r="GV77" s="32"/>
      <c r="GW77" s="32"/>
      <c r="GX77" s="32"/>
      <c r="GY77" s="32"/>
      <c r="GZ77" s="32"/>
      <c r="HA77" s="32"/>
      <c r="HB77" s="32"/>
      <c r="HC77" s="32"/>
      <c r="HD77" s="32"/>
      <c r="HE77" s="32"/>
      <c r="HF77" s="32"/>
      <c r="HG77" s="32"/>
      <c r="HH77" s="32"/>
      <c r="HI77" s="32"/>
      <c r="HJ77" s="32"/>
      <c r="HK77" s="32"/>
      <c r="HL77" s="32"/>
      <c r="HM77" s="32"/>
      <c r="HN77" s="32"/>
      <c r="HO77" s="32"/>
      <c r="HP77" s="32"/>
      <c r="HQ77" s="32"/>
      <c r="HR77" s="32"/>
      <c r="HS77" s="32"/>
      <c r="HT77" s="32"/>
      <c r="HU77" s="32"/>
      <c r="HV77" s="32"/>
      <c r="HW77" s="32"/>
      <c r="HX77" s="32"/>
      <c r="HY77" s="32"/>
      <c r="HZ77" s="32"/>
      <c r="IA77" s="32"/>
      <c r="IB77" s="32"/>
      <c r="IC77" s="32"/>
      <c r="ID77" s="32"/>
      <c r="IE77" s="32"/>
      <c r="IF77" s="32"/>
      <c r="IG77" s="32"/>
      <c r="IH77" s="32"/>
      <c r="II77" s="32"/>
      <c r="IJ77" s="32"/>
      <c r="IK77" s="32"/>
      <c r="IL77" s="32"/>
      <c r="IM77" s="32"/>
      <c r="IN77" s="32"/>
      <c r="IO77" s="32"/>
      <c r="IP77" s="32"/>
      <c r="IQ77" s="32"/>
      <c r="IR77" s="32"/>
      <c r="IS77" s="32"/>
      <c r="IT77" s="32"/>
      <c r="IU77" s="32"/>
      <c r="IV77" s="32"/>
      <c r="IW77" s="32"/>
      <c r="IX77" s="32"/>
      <c r="IY77" s="32"/>
      <c r="IZ77" s="32"/>
      <c r="JA77" s="32"/>
      <c r="JB77" s="32"/>
      <c r="JC77" s="32"/>
      <c r="JD77" s="32"/>
      <c r="JE77" s="32"/>
    </row>
    <row r="78" spans="1:265" s="33" customFormat="1" ht="15" customHeight="1" x14ac:dyDescent="0.2">
      <c r="A78" s="19" t="s">
        <v>72</v>
      </c>
      <c r="B78" s="394" t="s">
        <v>934</v>
      </c>
      <c r="C78" s="394"/>
      <c r="D78" s="394"/>
      <c r="E78" s="394"/>
      <c r="F78" s="394"/>
      <c r="G78" s="394"/>
      <c r="H78" s="394"/>
      <c r="I78" s="172">
        <f>SUMIF($C$22:$C$72,"FF 8",$I$22:$I$72)</f>
        <v>0</v>
      </c>
      <c r="J78" s="289" t="s">
        <v>330</v>
      </c>
      <c r="K78" s="4"/>
      <c r="L78" s="4"/>
      <c r="M78" s="4"/>
      <c r="N78" s="4"/>
      <c r="O78" s="4"/>
      <c r="P78" s="4"/>
      <c r="Q78" s="4"/>
      <c r="R78" s="6"/>
      <c r="S78" s="6"/>
      <c r="T78" s="6"/>
      <c r="U78" s="31"/>
      <c r="V78" s="31"/>
      <c r="W78" s="31"/>
      <c r="X78" s="31"/>
      <c r="Y78" s="31"/>
      <c r="Z78" s="31"/>
      <c r="AA78" s="31"/>
      <c r="AB78" s="31"/>
      <c r="AC78" s="31"/>
      <c r="AD78" s="31"/>
      <c r="AE78" s="31"/>
      <c r="AF78" s="31"/>
      <c r="AG78" s="31"/>
      <c r="AH78" s="31"/>
      <c r="AI78" s="31"/>
      <c r="AJ78" s="31"/>
      <c r="AK78" s="31"/>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2"/>
      <c r="BQ78" s="32"/>
      <c r="BR78" s="32"/>
      <c r="BS78" s="32"/>
      <c r="BT78" s="32"/>
      <c r="BU78" s="32"/>
      <c r="BV78" s="32"/>
      <c r="BW78" s="32"/>
      <c r="BX78" s="32"/>
      <c r="BY78" s="32"/>
      <c r="BZ78" s="32"/>
      <c r="CA78" s="32"/>
      <c r="CB78" s="32"/>
      <c r="CC78" s="32"/>
      <c r="CD78" s="32"/>
      <c r="CE78" s="32"/>
      <c r="CF78" s="32"/>
      <c r="CG78" s="32"/>
      <c r="CH78" s="32"/>
      <c r="CI78" s="32"/>
      <c r="CJ78" s="32"/>
      <c r="CK78" s="32"/>
      <c r="CL78" s="32"/>
      <c r="CM78" s="32"/>
      <c r="CN78" s="32"/>
      <c r="CO78" s="32"/>
      <c r="CP78" s="32"/>
      <c r="CQ78" s="32"/>
      <c r="CR78" s="32"/>
      <c r="CS78" s="32"/>
      <c r="CT78" s="32"/>
      <c r="CU78" s="32"/>
      <c r="CV78" s="32"/>
      <c r="CW78" s="32"/>
      <c r="CX78" s="32"/>
      <c r="CY78" s="32"/>
      <c r="CZ78" s="32"/>
      <c r="DA78" s="32"/>
      <c r="DB78" s="32"/>
      <c r="DC78" s="32"/>
      <c r="DD78" s="32"/>
      <c r="DE78" s="32"/>
      <c r="DF78" s="32"/>
      <c r="DG78" s="32"/>
      <c r="DH78" s="32"/>
      <c r="DI78" s="32"/>
      <c r="DJ78" s="32"/>
      <c r="DK78" s="32"/>
      <c r="DL78" s="32"/>
      <c r="DM78" s="32"/>
      <c r="DN78" s="32"/>
      <c r="DO78" s="32"/>
      <c r="DP78" s="32"/>
      <c r="DQ78" s="32"/>
      <c r="DR78" s="32"/>
      <c r="DS78" s="32"/>
      <c r="DT78" s="32"/>
      <c r="DU78" s="32"/>
      <c r="DV78" s="32"/>
      <c r="DW78" s="32"/>
      <c r="DX78" s="32"/>
      <c r="DY78" s="32"/>
      <c r="DZ78" s="32"/>
      <c r="EA78" s="32"/>
      <c r="EB78" s="32"/>
      <c r="EC78" s="32"/>
      <c r="ED78" s="32"/>
      <c r="EE78" s="32"/>
      <c r="EF78" s="32"/>
      <c r="EG78" s="32"/>
      <c r="EH78" s="32"/>
      <c r="EI78" s="32"/>
      <c r="EJ78" s="32"/>
      <c r="EK78" s="32"/>
      <c r="EL78" s="32"/>
      <c r="EM78" s="32"/>
      <c r="EN78" s="32"/>
      <c r="EO78" s="32"/>
      <c r="EP78" s="32"/>
      <c r="EQ78" s="32"/>
      <c r="ER78" s="32"/>
      <c r="ES78" s="32"/>
      <c r="ET78" s="32"/>
      <c r="EU78" s="32"/>
      <c r="EV78" s="32"/>
      <c r="EW78" s="32"/>
      <c r="EX78" s="32"/>
      <c r="EY78" s="32"/>
      <c r="EZ78" s="32"/>
      <c r="FA78" s="32"/>
      <c r="FB78" s="32"/>
      <c r="FC78" s="32"/>
      <c r="FD78" s="32"/>
      <c r="FE78" s="32"/>
      <c r="FF78" s="32"/>
      <c r="FG78" s="32"/>
      <c r="FH78" s="32"/>
      <c r="FI78" s="32"/>
      <c r="FJ78" s="32"/>
      <c r="FK78" s="32"/>
      <c r="FL78" s="32"/>
      <c r="FM78" s="32"/>
      <c r="FN78" s="32"/>
      <c r="FO78" s="32"/>
      <c r="FP78" s="32"/>
      <c r="FQ78" s="32"/>
      <c r="FR78" s="32"/>
      <c r="FS78" s="32"/>
      <c r="FT78" s="32"/>
      <c r="FU78" s="32"/>
      <c r="FV78" s="32"/>
      <c r="FW78" s="32"/>
      <c r="FX78" s="32"/>
      <c r="FY78" s="32"/>
      <c r="FZ78" s="32"/>
      <c r="GA78" s="32"/>
      <c r="GB78" s="32"/>
      <c r="GC78" s="32"/>
      <c r="GD78" s="32"/>
      <c r="GE78" s="32"/>
      <c r="GF78" s="32"/>
      <c r="GG78" s="32"/>
      <c r="GH78" s="32"/>
      <c r="GI78" s="32"/>
      <c r="GJ78" s="32"/>
      <c r="GK78" s="32"/>
      <c r="GL78" s="32"/>
      <c r="GM78" s="32"/>
      <c r="GN78" s="32"/>
      <c r="GO78" s="32"/>
      <c r="GP78" s="32"/>
      <c r="GQ78" s="32"/>
      <c r="GR78" s="32"/>
      <c r="GS78" s="32"/>
      <c r="GT78" s="32"/>
      <c r="GU78" s="32"/>
      <c r="GV78" s="32"/>
      <c r="GW78" s="32"/>
      <c r="GX78" s="32"/>
      <c r="GY78" s="32"/>
      <c r="GZ78" s="32"/>
      <c r="HA78" s="32"/>
      <c r="HB78" s="32"/>
      <c r="HC78" s="32"/>
      <c r="HD78" s="32"/>
      <c r="HE78" s="32"/>
      <c r="HF78" s="32"/>
      <c r="HG78" s="32"/>
      <c r="HH78" s="32"/>
      <c r="HI78" s="32"/>
      <c r="HJ78" s="32"/>
      <c r="HK78" s="32"/>
      <c r="HL78" s="32"/>
      <c r="HM78" s="32"/>
      <c r="HN78" s="32"/>
      <c r="HO78" s="32"/>
      <c r="HP78" s="32"/>
      <c r="HQ78" s="32"/>
      <c r="HR78" s="32"/>
      <c r="HS78" s="32"/>
      <c r="HT78" s="32"/>
      <c r="HU78" s="32"/>
      <c r="HV78" s="32"/>
      <c r="HW78" s="32"/>
      <c r="HX78" s="32"/>
      <c r="HY78" s="32"/>
      <c r="HZ78" s="32"/>
      <c r="IA78" s="32"/>
      <c r="IB78" s="32"/>
      <c r="IC78" s="32"/>
      <c r="ID78" s="32"/>
      <c r="IE78" s="32"/>
      <c r="IF78" s="32"/>
      <c r="IG78" s="32"/>
      <c r="IH78" s="32"/>
      <c r="II78" s="32"/>
      <c r="IJ78" s="32"/>
      <c r="IK78" s="32"/>
      <c r="IL78" s="32"/>
      <c r="IM78" s="32"/>
      <c r="IN78" s="32"/>
      <c r="IO78" s="32"/>
      <c r="IP78" s="32"/>
      <c r="IQ78" s="32"/>
      <c r="IR78" s="32"/>
      <c r="IS78" s="32"/>
      <c r="IT78" s="32"/>
      <c r="IU78" s="32"/>
      <c r="IV78" s="32"/>
      <c r="IW78" s="32"/>
      <c r="IX78" s="32"/>
      <c r="IY78" s="32"/>
      <c r="IZ78" s="32"/>
      <c r="JA78" s="32"/>
      <c r="JB78" s="32"/>
      <c r="JC78" s="32"/>
      <c r="JD78" s="32"/>
      <c r="JE78" s="32"/>
    </row>
    <row r="79" spans="1:265" s="33" customFormat="1" ht="15" customHeight="1" x14ac:dyDescent="0.2">
      <c r="A79" s="4"/>
      <c r="B79" s="4"/>
      <c r="C79" s="4"/>
      <c r="D79" s="4"/>
      <c r="E79" s="4"/>
      <c r="F79" s="4"/>
      <c r="G79" s="4"/>
      <c r="H79" s="4"/>
      <c r="I79" s="161"/>
      <c r="J79" s="6"/>
      <c r="K79" s="4"/>
      <c r="L79" s="32"/>
      <c r="M79" s="32"/>
      <c r="N79" s="32"/>
      <c r="O79" s="32"/>
      <c r="P79" s="32"/>
      <c r="Q79" s="32"/>
      <c r="R79" s="6"/>
      <c r="S79" s="6"/>
      <c r="T79" s="6"/>
      <c r="U79" s="31"/>
      <c r="V79" s="31"/>
      <c r="W79" s="31"/>
      <c r="X79" s="31"/>
      <c r="Y79" s="31"/>
      <c r="Z79" s="31"/>
      <c r="AA79" s="31"/>
      <c r="AB79" s="31"/>
      <c r="AC79" s="31"/>
      <c r="AD79" s="31"/>
      <c r="AE79" s="31"/>
      <c r="AF79" s="31"/>
      <c r="AG79" s="31"/>
      <c r="AH79" s="31"/>
      <c r="AI79" s="31"/>
      <c r="AJ79" s="31"/>
      <c r="AK79" s="31"/>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c r="DE79" s="32"/>
      <c r="DF79" s="32"/>
      <c r="DG79" s="32"/>
      <c r="DH79" s="32"/>
      <c r="DI79" s="32"/>
      <c r="DJ79" s="32"/>
      <c r="DK79" s="32"/>
      <c r="DL79" s="32"/>
      <c r="DM79" s="32"/>
      <c r="DN79" s="32"/>
      <c r="DO79" s="32"/>
      <c r="DP79" s="32"/>
      <c r="DQ79" s="32"/>
      <c r="DR79" s="32"/>
      <c r="DS79" s="32"/>
      <c r="DT79" s="32"/>
      <c r="DU79" s="32"/>
      <c r="DV79" s="32"/>
      <c r="DW79" s="32"/>
      <c r="DX79" s="32"/>
      <c r="DY79" s="32"/>
      <c r="DZ79" s="32"/>
      <c r="EA79" s="32"/>
      <c r="EB79" s="32"/>
      <c r="EC79" s="32"/>
      <c r="ED79" s="32"/>
      <c r="EE79" s="32"/>
      <c r="EF79" s="32"/>
      <c r="EG79" s="32"/>
      <c r="EH79" s="32"/>
      <c r="EI79" s="32"/>
      <c r="EJ79" s="32"/>
      <c r="EK79" s="32"/>
      <c r="EL79" s="32"/>
      <c r="EM79" s="32"/>
      <c r="EN79" s="32"/>
      <c r="EO79" s="32"/>
      <c r="EP79" s="32"/>
      <c r="EQ79" s="32"/>
      <c r="ER79" s="32"/>
      <c r="ES79" s="32"/>
      <c r="ET79" s="32"/>
      <c r="EU79" s="32"/>
      <c r="EV79" s="32"/>
      <c r="EW79" s="32"/>
      <c r="EX79" s="32"/>
      <c r="EY79" s="32"/>
      <c r="EZ79" s="32"/>
      <c r="FA79" s="32"/>
      <c r="FB79" s="32"/>
      <c r="FC79" s="32"/>
      <c r="FD79" s="32"/>
      <c r="FE79" s="32"/>
      <c r="FF79" s="32"/>
      <c r="FG79" s="32"/>
      <c r="FH79" s="32"/>
      <c r="FI79" s="32"/>
      <c r="FJ79" s="32"/>
      <c r="FK79" s="32"/>
      <c r="FL79" s="32"/>
      <c r="FM79" s="32"/>
      <c r="FN79" s="32"/>
      <c r="FO79" s="32"/>
      <c r="FP79" s="32"/>
      <c r="FQ79" s="32"/>
      <c r="FR79" s="32"/>
      <c r="FS79" s="32"/>
      <c r="FT79" s="32"/>
      <c r="FU79" s="32"/>
      <c r="FV79" s="32"/>
      <c r="FW79" s="32"/>
      <c r="FX79" s="32"/>
      <c r="FY79" s="32"/>
      <c r="FZ79" s="32"/>
      <c r="GA79" s="32"/>
      <c r="GB79" s="32"/>
      <c r="GC79" s="32"/>
      <c r="GD79" s="32"/>
      <c r="GE79" s="32"/>
      <c r="GF79" s="32"/>
      <c r="GG79" s="32"/>
      <c r="GH79" s="32"/>
      <c r="GI79" s="32"/>
      <c r="GJ79" s="32"/>
      <c r="GK79" s="32"/>
      <c r="GL79" s="32"/>
      <c r="GM79" s="32"/>
      <c r="GN79" s="32"/>
      <c r="GO79" s="32"/>
      <c r="GP79" s="32"/>
      <c r="GQ79" s="32"/>
      <c r="GR79" s="32"/>
      <c r="GS79" s="32"/>
      <c r="GT79" s="32"/>
      <c r="GU79" s="32"/>
      <c r="GV79" s="32"/>
      <c r="GW79" s="32"/>
      <c r="GX79" s="32"/>
      <c r="GY79" s="32"/>
      <c r="GZ79" s="32"/>
      <c r="HA79" s="32"/>
      <c r="HB79" s="32"/>
      <c r="HC79" s="32"/>
      <c r="HD79" s="32"/>
      <c r="HE79" s="32"/>
      <c r="HF79" s="32"/>
      <c r="HG79" s="32"/>
      <c r="HH79" s="32"/>
      <c r="HI79" s="32"/>
      <c r="HJ79" s="32"/>
      <c r="HK79" s="32"/>
      <c r="HL79" s="32"/>
      <c r="HM79" s="32"/>
      <c r="HN79" s="32"/>
      <c r="HO79" s="32"/>
      <c r="HP79" s="32"/>
      <c r="HQ79" s="32"/>
      <c r="HR79" s="32"/>
      <c r="HS79" s="32"/>
      <c r="HT79" s="32"/>
      <c r="HU79" s="32"/>
      <c r="HV79" s="32"/>
      <c r="HW79" s="32"/>
      <c r="HX79" s="32"/>
      <c r="HY79" s="32"/>
      <c r="HZ79" s="32"/>
      <c r="IA79" s="32"/>
      <c r="IB79" s="32"/>
      <c r="IC79" s="32"/>
      <c r="ID79" s="32"/>
      <c r="IE79" s="32"/>
      <c r="IF79" s="32"/>
      <c r="IG79" s="32"/>
      <c r="IH79" s="32"/>
      <c r="II79" s="32"/>
      <c r="IJ79" s="32"/>
      <c r="IK79" s="32"/>
      <c r="IL79" s="32"/>
      <c r="IM79" s="32"/>
      <c r="IN79" s="32"/>
      <c r="IO79" s="32"/>
      <c r="IP79" s="32"/>
      <c r="IQ79" s="32"/>
      <c r="IR79" s="32"/>
      <c r="IS79" s="32"/>
      <c r="IT79" s="32"/>
      <c r="IU79" s="32"/>
      <c r="IV79" s="32"/>
      <c r="IW79" s="32"/>
      <c r="IX79" s="32"/>
      <c r="IY79" s="32"/>
      <c r="IZ79" s="32"/>
      <c r="JA79" s="32"/>
      <c r="JB79" s="32"/>
      <c r="JC79" s="32"/>
      <c r="JD79" s="32"/>
      <c r="JE79" s="32"/>
    </row>
    <row r="80" spans="1:265" s="33" customFormat="1" ht="15" customHeight="1" x14ac:dyDescent="0.2">
      <c r="A80" s="19" t="s">
        <v>73</v>
      </c>
      <c r="B80" s="394" t="s">
        <v>937</v>
      </c>
      <c r="C80" s="394"/>
      <c r="D80" s="394"/>
      <c r="E80" s="394"/>
      <c r="F80" s="394"/>
      <c r="G80" s="394"/>
      <c r="H80" s="394"/>
      <c r="I80" s="172">
        <f>SUMIF($C$22:$C$72,"VF 9",$I$22:$I$72)</f>
        <v>0</v>
      </c>
      <c r="J80" s="289" t="s">
        <v>330</v>
      </c>
      <c r="K80" s="4"/>
      <c r="L80" s="4"/>
      <c r="M80" s="4"/>
      <c r="N80" s="4"/>
      <c r="O80" s="4"/>
      <c r="P80" s="4"/>
      <c r="Q80" s="4"/>
      <c r="R80" s="6"/>
      <c r="S80" s="6"/>
      <c r="T80" s="6"/>
      <c r="U80" s="31"/>
      <c r="V80" s="31"/>
      <c r="W80" s="31"/>
      <c r="X80" s="31"/>
      <c r="Y80" s="31"/>
      <c r="Z80" s="31"/>
      <c r="AA80" s="31"/>
      <c r="AB80" s="31"/>
      <c r="AC80" s="31"/>
      <c r="AD80" s="31"/>
      <c r="AE80" s="31"/>
      <c r="AF80" s="31"/>
      <c r="AG80" s="31"/>
      <c r="AH80" s="31"/>
      <c r="AI80" s="31"/>
      <c r="AJ80" s="31"/>
      <c r="AK80" s="31"/>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32"/>
      <c r="DD80" s="32"/>
      <c r="DE80" s="32"/>
      <c r="DF80" s="32"/>
      <c r="DG80" s="32"/>
      <c r="DH80" s="32"/>
      <c r="DI80" s="32"/>
      <c r="DJ80" s="32"/>
      <c r="DK80" s="32"/>
      <c r="DL80" s="32"/>
      <c r="DM80" s="32"/>
      <c r="DN80" s="32"/>
      <c r="DO80" s="32"/>
      <c r="DP80" s="32"/>
      <c r="DQ80" s="32"/>
      <c r="DR80" s="32"/>
      <c r="DS80" s="32"/>
      <c r="DT80" s="32"/>
      <c r="DU80" s="32"/>
      <c r="DV80" s="32"/>
      <c r="DW80" s="32"/>
      <c r="DX80" s="32"/>
      <c r="DY80" s="32"/>
      <c r="DZ80" s="32"/>
      <c r="EA80" s="32"/>
      <c r="EB80" s="32"/>
      <c r="EC80" s="32"/>
      <c r="ED80" s="32"/>
      <c r="EE80" s="32"/>
      <c r="EF80" s="32"/>
      <c r="EG80" s="32"/>
      <c r="EH80" s="32"/>
      <c r="EI80" s="32"/>
      <c r="EJ80" s="32"/>
      <c r="EK80" s="32"/>
      <c r="EL80" s="32"/>
      <c r="EM80" s="32"/>
      <c r="EN80" s="32"/>
      <c r="EO80" s="32"/>
      <c r="EP80" s="32"/>
      <c r="EQ80" s="32"/>
      <c r="ER80" s="32"/>
      <c r="ES80" s="32"/>
      <c r="ET80" s="32"/>
      <c r="EU80" s="32"/>
      <c r="EV80" s="32"/>
      <c r="EW80" s="32"/>
      <c r="EX80" s="32"/>
      <c r="EY80" s="32"/>
      <c r="EZ80" s="32"/>
      <c r="FA80" s="32"/>
      <c r="FB80" s="32"/>
      <c r="FC80" s="32"/>
      <c r="FD80" s="32"/>
      <c r="FE80" s="32"/>
      <c r="FF80" s="32"/>
      <c r="FG80" s="32"/>
      <c r="FH80" s="32"/>
      <c r="FI80" s="32"/>
      <c r="FJ80" s="32"/>
      <c r="FK80" s="32"/>
      <c r="FL80" s="32"/>
      <c r="FM80" s="32"/>
      <c r="FN80" s="32"/>
      <c r="FO80" s="32"/>
      <c r="FP80" s="32"/>
      <c r="FQ80" s="32"/>
      <c r="FR80" s="32"/>
      <c r="FS80" s="32"/>
      <c r="FT80" s="32"/>
      <c r="FU80" s="32"/>
      <c r="FV80" s="32"/>
      <c r="FW80" s="32"/>
      <c r="FX80" s="32"/>
      <c r="FY80" s="32"/>
      <c r="FZ80" s="32"/>
      <c r="GA80" s="32"/>
      <c r="GB80" s="32"/>
      <c r="GC80" s="32"/>
      <c r="GD80" s="32"/>
      <c r="GE80" s="32"/>
      <c r="GF80" s="32"/>
      <c r="GG80" s="32"/>
      <c r="GH80" s="32"/>
      <c r="GI80" s="32"/>
      <c r="GJ80" s="32"/>
      <c r="GK80" s="32"/>
      <c r="GL80" s="32"/>
      <c r="GM80" s="32"/>
      <c r="GN80" s="32"/>
      <c r="GO80" s="32"/>
      <c r="GP80" s="32"/>
      <c r="GQ80" s="32"/>
      <c r="GR80" s="32"/>
      <c r="GS80" s="32"/>
      <c r="GT80" s="32"/>
      <c r="GU80" s="32"/>
      <c r="GV80" s="32"/>
      <c r="GW80" s="32"/>
      <c r="GX80" s="32"/>
      <c r="GY80" s="32"/>
      <c r="GZ80" s="32"/>
      <c r="HA80" s="32"/>
      <c r="HB80" s="32"/>
      <c r="HC80" s="32"/>
      <c r="HD80" s="32"/>
      <c r="HE80" s="32"/>
      <c r="HF80" s="32"/>
      <c r="HG80" s="32"/>
      <c r="HH80" s="32"/>
      <c r="HI80" s="32"/>
      <c r="HJ80" s="32"/>
      <c r="HK80" s="32"/>
      <c r="HL80" s="32"/>
      <c r="HM80" s="32"/>
      <c r="HN80" s="32"/>
      <c r="HO80" s="32"/>
      <c r="HP80" s="32"/>
      <c r="HQ80" s="32"/>
      <c r="HR80" s="32"/>
      <c r="HS80" s="32"/>
      <c r="HT80" s="32"/>
      <c r="HU80" s="32"/>
      <c r="HV80" s="32"/>
      <c r="HW80" s="32"/>
      <c r="HX80" s="32"/>
      <c r="HY80" s="32"/>
      <c r="HZ80" s="32"/>
      <c r="IA80" s="32"/>
      <c r="IB80" s="32"/>
      <c r="IC80" s="32"/>
      <c r="ID80" s="32"/>
      <c r="IE80" s="32"/>
      <c r="IF80" s="32"/>
      <c r="IG80" s="32"/>
      <c r="IH80" s="32"/>
      <c r="II80" s="32"/>
      <c r="IJ80" s="32"/>
      <c r="IK80" s="32"/>
      <c r="IL80" s="32"/>
      <c r="IM80" s="32"/>
      <c r="IN80" s="32"/>
      <c r="IO80" s="32"/>
      <c r="IP80" s="32"/>
      <c r="IQ80" s="32"/>
      <c r="IR80" s="32"/>
      <c r="IS80" s="32"/>
      <c r="IT80" s="32"/>
      <c r="IU80" s="32"/>
      <c r="IV80" s="32"/>
      <c r="IW80" s="32"/>
      <c r="IX80" s="32"/>
      <c r="IY80" s="32"/>
      <c r="IZ80" s="32"/>
      <c r="JA80" s="32"/>
      <c r="JB80" s="32"/>
      <c r="JC80" s="32"/>
      <c r="JD80" s="32"/>
      <c r="JE80" s="32"/>
    </row>
    <row r="81" spans="1:55" ht="15" customHeight="1" x14ac:dyDescent="0.2">
      <c r="A81" s="100"/>
      <c r="B81" s="4"/>
      <c r="C81" s="100"/>
      <c r="D81" s="7"/>
      <c r="E81" s="102"/>
      <c r="F81" s="7"/>
      <c r="G81" s="4"/>
      <c r="H81" s="4"/>
      <c r="I81" s="173"/>
      <c r="J81" s="95"/>
    </row>
    <row r="82" spans="1:55" ht="15" customHeight="1" x14ac:dyDescent="0.2">
      <c r="A82" s="19" t="s">
        <v>137</v>
      </c>
      <c r="B82" s="394" t="s">
        <v>941</v>
      </c>
      <c r="C82" s="394"/>
      <c r="D82" s="394"/>
      <c r="E82" s="394"/>
      <c r="F82" s="394"/>
      <c r="G82" s="394"/>
      <c r="H82" s="389"/>
      <c r="I82" s="172">
        <f>SUMIF($C$22:$C$72,"BUF 10",$I$22:$I$72)</f>
        <v>0</v>
      </c>
      <c r="J82" s="289" t="s">
        <v>330</v>
      </c>
    </row>
    <row r="83" spans="1:55" ht="15" customHeight="1" x14ac:dyDescent="0.2">
      <c r="A83" s="100"/>
      <c r="B83" s="4"/>
      <c r="C83" s="100"/>
      <c r="D83" s="7"/>
      <c r="E83" s="102"/>
      <c r="F83" s="7"/>
      <c r="G83" s="4"/>
      <c r="H83" s="4"/>
      <c r="I83" s="103"/>
      <c r="J83" s="61"/>
    </row>
    <row r="84" spans="1:55" s="4" customFormat="1" ht="15" customHeight="1" x14ac:dyDescent="0.2">
      <c r="A84" s="108"/>
      <c r="B84" s="125"/>
      <c r="C84" s="109"/>
      <c r="D84" s="37"/>
      <c r="E84" s="37"/>
      <c r="F84" s="37"/>
      <c r="G84" s="37"/>
      <c r="H84" s="125"/>
      <c r="I84" s="126"/>
      <c r="J84" s="110"/>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c r="AT84" s="49"/>
      <c r="AU84" s="49"/>
      <c r="AV84" s="49"/>
      <c r="AW84" s="49"/>
      <c r="AX84" s="49"/>
      <c r="AY84" s="49"/>
      <c r="AZ84" s="49"/>
      <c r="BA84" s="49"/>
      <c r="BB84" s="49"/>
      <c r="BC84" s="49"/>
    </row>
    <row r="85" spans="1:55" s="4" customFormat="1" ht="15" customHeight="1" x14ac:dyDescent="0.2">
      <c r="A85" s="718" t="s">
        <v>526</v>
      </c>
      <c r="B85" s="719"/>
      <c r="H85" s="115"/>
      <c r="I85" s="161"/>
      <c r="J85" s="177"/>
      <c r="U85" s="49"/>
      <c r="W85" s="49"/>
      <c r="X85" s="49"/>
      <c r="Y85" s="49"/>
      <c r="Z85" s="49"/>
      <c r="AA85" s="49"/>
      <c r="AB85" s="49"/>
      <c r="AC85" s="49"/>
      <c r="AD85" s="49"/>
      <c r="AE85" s="49"/>
      <c r="AF85" s="49"/>
      <c r="AG85" s="49"/>
      <c r="AH85" s="49"/>
      <c r="AI85" s="49"/>
      <c r="AJ85" s="49"/>
      <c r="AK85" s="49"/>
      <c r="AL85" s="49"/>
      <c r="AM85" s="49"/>
      <c r="AN85" s="49"/>
      <c r="AO85" s="49"/>
      <c r="AP85" s="49"/>
      <c r="AQ85" s="49"/>
      <c r="AR85" s="49"/>
      <c r="AS85" s="49"/>
      <c r="AT85" s="49"/>
      <c r="AU85" s="49"/>
      <c r="AV85" s="49"/>
      <c r="AW85" s="49"/>
      <c r="AX85" s="49"/>
      <c r="AY85" s="49"/>
      <c r="AZ85" s="49"/>
      <c r="BA85" s="49"/>
      <c r="BB85" s="49"/>
      <c r="BC85" s="49"/>
    </row>
    <row r="86" spans="1:55" s="4" customFormat="1" ht="15" customHeight="1" x14ac:dyDescent="0.2">
      <c r="A86" s="40" t="s">
        <v>129</v>
      </c>
      <c r="B86" s="3" t="s">
        <v>546</v>
      </c>
      <c r="C86" s="7"/>
      <c r="D86" s="157" t="s">
        <v>453</v>
      </c>
      <c r="E86" s="157" t="s">
        <v>475</v>
      </c>
      <c r="F86" s="165"/>
      <c r="G86" s="165"/>
      <c r="H86" s="165"/>
      <c r="I86" s="174" t="s">
        <v>956</v>
      </c>
      <c r="J86" s="157" t="s">
        <v>957</v>
      </c>
      <c r="U86" s="49"/>
      <c r="W86" s="49"/>
      <c r="X86" s="49"/>
      <c r="Y86" s="49"/>
      <c r="Z86" s="49"/>
      <c r="AA86" s="49"/>
      <c r="AB86" s="49"/>
      <c r="AC86" s="49"/>
      <c r="AD86" s="49"/>
      <c r="AE86" s="49"/>
      <c r="AF86" s="49"/>
      <c r="AG86" s="49"/>
      <c r="AH86" s="49"/>
      <c r="AI86" s="49"/>
      <c r="AJ86" s="49"/>
      <c r="AK86" s="49"/>
      <c r="AL86" s="49"/>
      <c r="AM86" s="49"/>
      <c r="AN86" s="49"/>
      <c r="AO86" s="49"/>
      <c r="AP86" s="49"/>
      <c r="AQ86" s="49"/>
      <c r="AR86" s="49"/>
      <c r="AS86" s="49"/>
      <c r="AT86" s="49"/>
      <c r="AU86" s="49"/>
      <c r="AV86" s="49"/>
      <c r="AW86" s="49"/>
      <c r="AX86" s="49"/>
      <c r="AY86" s="49"/>
      <c r="AZ86" s="49"/>
      <c r="BA86" s="49"/>
      <c r="BB86" s="49"/>
      <c r="BC86" s="49"/>
    </row>
    <row r="87" spans="1:55" s="4" customFormat="1" ht="15" customHeight="1" x14ac:dyDescent="0.2">
      <c r="A87" s="26" t="s">
        <v>18</v>
      </c>
      <c r="B87" s="41" t="s">
        <v>325</v>
      </c>
      <c r="D87" s="402">
        <v>6100</v>
      </c>
      <c r="E87" s="159">
        <f t="shared" ref="E87:E92" si="4">I87*D87</f>
        <v>0</v>
      </c>
      <c r="F87" s="115"/>
      <c r="G87" s="115"/>
      <c r="H87" s="115" t="s">
        <v>18</v>
      </c>
      <c r="I87" s="158">
        <f>SUMIF($C$22:$C$72,"HNF 1",$I$22:$I$72)</f>
        <v>0</v>
      </c>
      <c r="J87" s="175">
        <v>1.4</v>
      </c>
      <c r="U87" s="49"/>
      <c r="W87" s="49"/>
      <c r="X87" s="49"/>
      <c r="Y87" s="49"/>
      <c r="Z87" s="49"/>
      <c r="AA87" s="49"/>
      <c r="AB87" s="49"/>
      <c r="AC87" s="49"/>
      <c r="AD87" s="49"/>
      <c r="AE87" s="49"/>
      <c r="AF87" s="49"/>
      <c r="AG87" s="49"/>
      <c r="AH87" s="49"/>
      <c r="AI87" s="49"/>
      <c r="AJ87" s="49"/>
      <c r="AK87" s="49"/>
      <c r="AL87" s="49"/>
      <c r="AM87" s="49"/>
      <c r="AN87" s="49"/>
      <c r="AO87" s="49"/>
      <c r="AP87" s="49"/>
      <c r="AQ87" s="49"/>
      <c r="AR87" s="49"/>
      <c r="AS87" s="49"/>
      <c r="AT87" s="49"/>
      <c r="AU87" s="49"/>
      <c r="AV87" s="49"/>
      <c r="AW87" s="49"/>
      <c r="AX87" s="49"/>
      <c r="AY87" s="49"/>
      <c r="AZ87" s="49"/>
      <c r="BA87" s="49"/>
      <c r="BB87" s="49"/>
      <c r="BC87" s="49"/>
    </row>
    <row r="88" spans="1:55" s="4" customFormat="1" ht="15" customHeight="1" x14ac:dyDescent="0.2">
      <c r="A88" s="26" t="s">
        <v>25</v>
      </c>
      <c r="B88" s="26" t="s">
        <v>22</v>
      </c>
      <c r="D88" s="402">
        <v>9000</v>
      </c>
      <c r="E88" s="159">
        <f t="shared" si="4"/>
        <v>0</v>
      </c>
      <c r="F88" s="115"/>
      <c r="G88" s="115"/>
      <c r="H88" s="115" t="s">
        <v>25</v>
      </c>
      <c r="I88" s="158">
        <f>SUMIF($C$22:$C$72,"HNF 2",$I$22:$I$72)</f>
        <v>0</v>
      </c>
      <c r="J88" s="176">
        <v>1.45</v>
      </c>
      <c r="U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row>
    <row r="89" spans="1:55" s="4" customFormat="1" ht="15" customHeight="1" x14ac:dyDescent="0.2">
      <c r="A89" s="26" t="s">
        <v>31</v>
      </c>
      <c r="B89" s="43" t="s">
        <v>26</v>
      </c>
      <c r="C89" s="382"/>
      <c r="D89" s="402">
        <v>7200</v>
      </c>
      <c r="E89" s="159">
        <f t="shared" si="4"/>
        <v>0</v>
      </c>
      <c r="F89" s="115"/>
      <c r="G89" s="115"/>
      <c r="H89" s="115" t="s">
        <v>31</v>
      </c>
      <c r="I89" s="158">
        <f>SUMIF($C$22:$C$72,"HNF 3",$I$22:$I$72)</f>
        <v>0</v>
      </c>
      <c r="J89" s="176">
        <v>1.24</v>
      </c>
      <c r="U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row>
    <row r="90" spans="1:55" s="4" customFormat="1" ht="15" customHeight="1" x14ac:dyDescent="0.2">
      <c r="A90" s="26" t="s">
        <v>32</v>
      </c>
      <c r="B90" s="43" t="s">
        <v>27</v>
      </c>
      <c r="C90" s="382"/>
      <c r="D90" s="402">
        <v>3600</v>
      </c>
      <c r="E90" s="159">
        <f t="shared" si="4"/>
        <v>0</v>
      </c>
      <c r="F90" s="115"/>
      <c r="G90" s="115"/>
      <c r="H90" s="115" t="s">
        <v>32</v>
      </c>
      <c r="I90" s="158">
        <f>SUMIF($C$22:$C$72,"HNF 4",$I$22:$I$72)</f>
        <v>0</v>
      </c>
      <c r="J90" s="176">
        <v>1.19</v>
      </c>
      <c r="W90" s="49"/>
      <c r="X90" s="49"/>
      <c r="Y90" s="49"/>
      <c r="Z90" s="49"/>
      <c r="AA90" s="49"/>
      <c r="AB90" s="49"/>
      <c r="AC90" s="49"/>
      <c r="AD90" s="49"/>
      <c r="AE90" s="49"/>
      <c r="AF90" s="49"/>
      <c r="AG90" s="49"/>
      <c r="AH90" s="49"/>
      <c r="AI90" s="49"/>
      <c r="AJ90" s="49"/>
      <c r="AK90" s="49"/>
      <c r="AL90" s="49"/>
      <c r="AM90" s="49"/>
      <c r="AN90" s="49"/>
      <c r="AO90" s="49"/>
      <c r="AP90" s="49"/>
      <c r="AQ90" s="49"/>
      <c r="AR90" s="49"/>
      <c r="AS90" s="49"/>
      <c r="AT90" s="49"/>
      <c r="AU90" s="49"/>
      <c r="AV90" s="49"/>
      <c r="AW90" s="49"/>
      <c r="AX90" s="49"/>
      <c r="AY90" s="49"/>
      <c r="AZ90" s="49"/>
      <c r="BA90" s="49"/>
      <c r="BB90" s="49"/>
      <c r="BC90" s="49"/>
    </row>
    <row r="91" spans="1:55" s="4" customFormat="1" ht="15" customHeight="1" x14ac:dyDescent="0.2">
      <c r="A91" s="26" t="s">
        <v>63</v>
      </c>
      <c r="B91" s="43" t="s">
        <v>34</v>
      </c>
      <c r="C91" s="382"/>
      <c r="D91" s="402">
        <v>6300</v>
      </c>
      <c r="E91" s="159">
        <f t="shared" si="4"/>
        <v>0</v>
      </c>
      <c r="F91" s="115"/>
      <c r="G91" s="115"/>
      <c r="H91" s="115" t="s">
        <v>63</v>
      </c>
      <c r="I91" s="158">
        <f>SUMIF($C$22:$C$72,"HNF 5",$I$22:$I$72)</f>
        <v>0</v>
      </c>
      <c r="J91" s="176">
        <v>1.35</v>
      </c>
      <c r="W91" s="49"/>
      <c r="X91" s="49"/>
      <c r="Y91" s="49"/>
      <c r="Z91" s="49"/>
      <c r="AA91" s="49"/>
      <c r="AB91" s="49"/>
      <c r="AC91" s="49"/>
      <c r="AD91" s="49"/>
      <c r="AE91" s="49"/>
      <c r="AF91" s="49"/>
      <c r="AG91" s="49"/>
      <c r="AH91" s="49"/>
      <c r="AI91" s="49"/>
      <c r="AJ91" s="49"/>
      <c r="AK91" s="49"/>
      <c r="AL91" s="49"/>
      <c r="AM91" s="49"/>
      <c r="AN91" s="49"/>
      <c r="AO91" s="49"/>
      <c r="AP91" s="49"/>
      <c r="AQ91" s="49"/>
      <c r="AR91" s="49"/>
      <c r="AS91" s="49"/>
      <c r="AT91" s="49"/>
      <c r="AU91" s="49"/>
      <c r="AV91" s="49"/>
      <c r="AW91" s="49"/>
      <c r="AX91" s="49"/>
      <c r="AY91" s="49"/>
      <c r="AZ91" s="49"/>
      <c r="BA91" s="49"/>
      <c r="BB91" s="49"/>
      <c r="BC91" s="49"/>
    </row>
    <row r="92" spans="1:55" s="4" customFormat="1" ht="15" customHeight="1" x14ac:dyDescent="0.2">
      <c r="A92" s="26" t="s">
        <v>64</v>
      </c>
      <c r="B92" s="43" t="s">
        <v>454</v>
      </c>
      <c r="C92" s="382"/>
      <c r="D92" s="402">
        <v>8900</v>
      </c>
      <c r="E92" s="159">
        <f t="shared" si="4"/>
        <v>0</v>
      </c>
      <c r="F92" s="115"/>
      <c r="G92" s="115"/>
      <c r="H92" s="115" t="s">
        <v>64</v>
      </c>
      <c r="I92" s="163">
        <f>SUMIF($C$22:$C$72,"HNF 6",$I$22:$I$72)</f>
        <v>0</v>
      </c>
      <c r="J92" s="176">
        <v>1.83</v>
      </c>
      <c r="W92" s="49"/>
      <c r="X92" s="49"/>
      <c r="Y92" s="49"/>
      <c r="Z92" s="49"/>
      <c r="AA92" s="49"/>
      <c r="AB92" s="49"/>
      <c r="AC92" s="49"/>
      <c r="AD92" s="49"/>
      <c r="AE92" s="49"/>
      <c r="AF92" s="49"/>
      <c r="AG92" s="49"/>
      <c r="AH92" s="49"/>
      <c r="AI92" s="49"/>
      <c r="AJ92" s="49"/>
      <c r="AK92" s="49"/>
      <c r="AL92" s="49"/>
      <c r="AM92" s="49"/>
      <c r="AN92" s="49"/>
      <c r="AO92" s="49"/>
      <c r="AP92" s="49"/>
      <c r="AQ92" s="49"/>
      <c r="AR92" s="49"/>
      <c r="AS92" s="49"/>
      <c r="AT92" s="49"/>
      <c r="AU92" s="49"/>
      <c r="AV92" s="49"/>
      <c r="AW92" s="49"/>
      <c r="AX92" s="49"/>
      <c r="AY92" s="49"/>
      <c r="AZ92" s="49"/>
      <c r="BA92" s="49"/>
      <c r="BB92" s="49"/>
      <c r="BC92" s="49"/>
    </row>
    <row r="93" spans="1:55" s="4" customFormat="1" ht="15" customHeight="1" thickBot="1" x14ac:dyDescent="0.25">
      <c r="A93" s="111"/>
      <c r="B93" s="47"/>
      <c r="C93" s="47"/>
      <c r="D93" s="167" t="s">
        <v>130</v>
      </c>
      <c r="E93" s="205">
        <f>SUM(E87:E92)</f>
        <v>0</v>
      </c>
      <c r="F93" s="115"/>
      <c r="G93" s="115"/>
      <c r="H93" s="165" t="s">
        <v>952</v>
      </c>
      <c r="I93" s="160">
        <f>SUM(I87:I92)</f>
        <v>0</v>
      </c>
      <c r="J93" s="198">
        <v>1</v>
      </c>
      <c r="W93" s="49"/>
      <c r="X93" s="49"/>
      <c r="Y93" s="49"/>
      <c r="Z93" s="49"/>
      <c r="AA93" s="49"/>
      <c r="AB93" s="49"/>
      <c r="AC93" s="49"/>
      <c r="AD93" s="49"/>
      <c r="AE93" s="49"/>
      <c r="AF93" s="49"/>
      <c r="AG93" s="49"/>
      <c r="AH93" s="49"/>
      <c r="AI93" s="49"/>
      <c r="AJ93" s="49"/>
      <c r="AK93" s="49"/>
      <c r="AL93" s="49"/>
      <c r="AM93" s="49"/>
      <c r="AN93" s="49"/>
      <c r="AO93" s="49"/>
      <c r="AP93" s="49"/>
      <c r="AQ93" s="49"/>
      <c r="AR93" s="49"/>
      <c r="AS93" s="49"/>
      <c r="AT93" s="49"/>
      <c r="AU93" s="49"/>
      <c r="AV93" s="49"/>
      <c r="AW93" s="49"/>
      <c r="AX93" s="49"/>
      <c r="AY93" s="49"/>
      <c r="AZ93" s="49"/>
      <c r="BA93" s="49"/>
      <c r="BB93" s="49"/>
      <c r="BC93" s="49"/>
    </row>
    <row r="94" spans="1:55" s="4" customFormat="1" ht="15" customHeight="1" thickTop="1" x14ac:dyDescent="0.2">
      <c r="A94" s="112"/>
      <c r="D94" s="168"/>
      <c r="E94" s="169"/>
      <c r="F94" s="115"/>
      <c r="G94" s="115"/>
      <c r="H94" s="115"/>
      <c r="I94" s="161"/>
      <c r="J94" s="177"/>
      <c r="W94" s="49"/>
      <c r="X94" s="49"/>
      <c r="Y94" s="49"/>
      <c r="Z94" s="49"/>
      <c r="AA94" s="49"/>
      <c r="AB94" s="49"/>
      <c r="AC94" s="49"/>
      <c r="AD94" s="49"/>
      <c r="AE94" s="49"/>
      <c r="AF94" s="49"/>
      <c r="AG94" s="49"/>
      <c r="AH94" s="49"/>
      <c r="AI94" s="49"/>
      <c r="AJ94" s="49"/>
      <c r="AK94" s="49"/>
      <c r="AL94" s="49"/>
      <c r="AM94" s="49"/>
      <c r="AN94" s="49"/>
      <c r="AO94" s="49"/>
      <c r="AP94" s="49"/>
      <c r="AQ94" s="49"/>
      <c r="AR94" s="49"/>
      <c r="AS94" s="49"/>
      <c r="AT94" s="49"/>
      <c r="AU94" s="49"/>
      <c r="AV94" s="49"/>
      <c r="AW94" s="49"/>
      <c r="AX94" s="49"/>
      <c r="AY94" s="49"/>
      <c r="AZ94" s="49"/>
      <c r="BA94" s="49"/>
      <c r="BB94" s="49"/>
      <c r="BC94" s="49"/>
    </row>
    <row r="95" spans="1:55" s="4" customFormat="1" ht="15" customHeight="1" thickBot="1" x14ac:dyDescent="0.25">
      <c r="A95" s="40" t="s">
        <v>68</v>
      </c>
      <c r="B95" s="3" t="s">
        <v>69</v>
      </c>
      <c r="D95" s="168"/>
      <c r="E95" s="169"/>
      <c r="F95" s="115"/>
      <c r="G95" s="115"/>
      <c r="H95" s="165" t="s">
        <v>455</v>
      </c>
      <c r="I95" s="160">
        <f>(I87*J87)+(I88*J88)+(I89*J89)+(I90*J90)+(I91*J91)+(I92*J92)</f>
        <v>0</v>
      </c>
      <c r="J95" s="198" t="e">
        <f>J93/I93*I95</f>
        <v>#DIV/0!</v>
      </c>
      <c r="W95" s="49"/>
      <c r="X95" s="49"/>
      <c r="Y95" s="49"/>
      <c r="Z95" s="49"/>
      <c r="AA95" s="49"/>
      <c r="AB95" s="49"/>
      <c r="AC95" s="49"/>
      <c r="AD95" s="49"/>
      <c r="AE95" s="49"/>
      <c r="AF95" s="49"/>
      <c r="AG95" s="49"/>
      <c r="AH95" s="49"/>
      <c r="AI95" s="49"/>
      <c r="AJ95" s="49"/>
      <c r="AK95" s="49"/>
      <c r="AL95" s="49"/>
      <c r="AM95" s="49"/>
      <c r="AN95" s="49"/>
      <c r="AO95" s="49"/>
      <c r="AP95" s="49"/>
      <c r="AQ95" s="49"/>
      <c r="AR95" s="49"/>
      <c r="AS95" s="49"/>
      <c r="AT95" s="49"/>
      <c r="AU95" s="49"/>
      <c r="AV95" s="49"/>
      <c r="AW95" s="49"/>
      <c r="AX95" s="49"/>
      <c r="AY95" s="49"/>
      <c r="AZ95" s="49"/>
      <c r="BA95" s="49"/>
      <c r="BB95" s="49"/>
      <c r="BC95" s="49"/>
    </row>
    <row r="96" spans="1:55" s="4" customFormat="1" ht="15" customHeight="1" thickTop="1" x14ac:dyDescent="0.2">
      <c r="A96" s="382"/>
      <c r="B96" s="382"/>
      <c r="C96" s="382"/>
      <c r="D96" s="157" t="s">
        <v>453</v>
      </c>
      <c r="E96" s="157" t="s">
        <v>476</v>
      </c>
      <c r="F96" s="115"/>
      <c r="G96" s="115"/>
      <c r="H96" s="115"/>
      <c r="I96" s="161"/>
      <c r="J96" s="177"/>
      <c r="M96" s="61"/>
      <c r="N96" s="61"/>
      <c r="O96" s="61"/>
      <c r="P96" s="61"/>
      <c r="Q96" s="61"/>
      <c r="R96" s="61"/>
      <c r="S96" s="61"/>
      <c r="T96" s="61"/>
      <c r="U96" s="61"/>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c r="AT96" s="49"/>
      <c r="AU96" s="49"/>
      <c r="AV96" s="49"/>
      <c r="AW96" s="49"/>
      <c r="AX96" s="49"/>
      <c r="AY96" s="49"/>
      <c r="AZ96" s="49"/>
      <c r="BA96" s="49"/>
      <c r="BB96" s="49"/>
      <c r="BC96" s="49"/>
    </row>
    <row r="97" spans="1:55" s="4" customFormat="1" ht="15" customHeight="1" thickBot="1" x14ac:dyDescent="0.25">
      <c r="A97" s="40" t="s">
        <v>137</v>
      </c>
      <c r="B97" s="3" t="s">
        <v>950</v>
      </c>
      <c r="C97" s="382"/>
      <c r="D97" s="402">
        <v>300</v>
      </c>
      <c r="E97" s="159">
        <f>D97*I97</f>
        <v>0</v>
      </c>
      <c r="F97" s="115"/>
      <c r="G97" s="115"/>
      <c r="H97" s="165" t="s">
        <v>806</v>
      </c>
      <c r="I97" s="160">
        <f>I82</f>
        <v>0</v>
      </c>
      <c r="J97" s="177"/>
      <c r="M97" s="61"/>
      <c r="N97" s="61"/>
      <c r="O97" s="61"/>
      <c r="P97" s="61"/>
      <c r="Q97" s="61"/>
      <c r="R97" s="61"/>
      <c r="S97" s="61"/>
      <c r="T97" s="61"/>
      <c r="U97" s="61"/>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c r="AT97" s="49"/>
      <c r="AU97" s="49"/>
      <c r="AV97" s="49"/>
      <c r="AW97" s="49"/>
      <c r="AX97" s="49"/>
      <c r="AY97" s="49"/>
      <c r="AZ97" s="49"/>
      <c r="BA97" s="49"/>
      <c r="BB97" s="49"/>
      <c r="BC97" s="49"/>
    </row>
    <row r="98" spans="1:55" s="4" customFormat="1" ht="15" customHeight="1" thickTop="1" thickBot="1" x14ac:dyDescent="0.25">
      <c r="A98" s="44"/>
      <c r="C98" s="382"/>
      <c r="D98" s="167" t="s">
        <v>809</v>
      </c>
      <c r="E98" s="205">
        <f>SUM(E97)</f>
        <v>0</v>
      </c>
      <c r="F98" s="115"/>
      <c r="G98" s="115"/>
      <c r="H98" s="115"/>
      <c r="I98" s="161"/>
      <c r="J98" s="177"/>
      <c r="M98" s="61"/>
      <c r="N98" s="61"/>
      <c r="O98" s="61"/>
      <c r="P98" s="61"/>
      <c r="Q98" s="61"/>
      <c r="R98" s="61"/>
      <c r="S98" s="61"/>
      <c r="T98" s="61"/>
      <c r="U98" s="61"/>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c r="AT98" s="49"/>
      <c r="AU98" s="49"/>
      <c r="AV98" s="49"/>
      <c r="AW98" s="49"/>
      <c r="AX98" s="49"/>
      <c r="AY98" s="49"/>
      <c r="AZ98" s="49"/>
      <c r="BA98" s="49"/>
      <c r="BB98" s="49"/>
      <c r="BC98" s="49"/>
    </row>
    <row r="99" spans="1:55" s="4" customFormat="1" ht="15" customHeight="1" thickTop="1" x14ac:dyDescent="0.2">
      <c r="A99" s="44"/>
      <c r="C99" s="382"/>
      <c r="D99" s="167"/>
      <c r="E99" s="171"/>
      <c r="H99" s="115"/>
      <c r="I99" s="161"/>
      <c r="J99" s="200"/>
      <c r="M99" s="61"/>
      <c r="N99" s="61"/>
      <c r="O99" s="61"/>
      <c r="P99" s="61"/>
      <c r="Q99" s="61"/>
      <c r="R99" s="61"/>
      <c r="S99" s="61"/>
      <c r="T99" s="61"/>
      <c r="U99" s="61"/>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c r="AT99" s="49"/>
      <c r="AU99" s="49"/>
      <c r="AV99" s="49"/>
      <c r="AW99" s="49"/>
      <c r="AX99" s="49"/>
      <c r="AY99" s="49"/>
      <c r="AZ99" s="49"/>
      <c r="BA99" s="49"/>
      <c r="BB99" s="49"/>
      <c r="BC99" s="49"/>
    </row>
    <row r="100" spans="1:55" s="4" customFormat="1" ht="15" customHeight="1" x14ac:dyDescent="0.2">
      <c r="A100" s="34"/>
      <c r="B100" s="125"/>
      <c r="C100" s="114"/>
      <c r="D100" s="197"/>
      <c r="E100" s="206"/>
      <c r="F100" s="125"/>
      <c r="G100" s="125"/>
      <c r="H100" s="125"/>
      <c r="I100" s="120"/>
      <c r="J100" s="38"/>
      <c r="M100" s="61"/>
      <c r="N100" s="61"/>
      <c r="O100" s="61"/>
      <c r="P100" s="61"/>
      <c r="Q100" s="61"/>
      <c r="R100" s="61"/>
      <c r="S100" s="61"/>
      <c r="T100" s="61"/>
      <c r="U100" s="61"/>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c r="AT100" s="49"/>
      <c r="AU100" s="49"/>
      <c r="AV100" s="49"/>
      <c r="AW100" s="49"/>
      <c r="AX100" s="49"/>
      <c r="AY100" s="49"/>
      <c r="AZ100" s="49"/>
      <c r="BA100" s="49"/>
      <c r="BB100" s="49"/>
      <c r="BC100" s="49"/>
    </row>
    <row r="101" spans="1:55" s="4" customFormat="1" ht="15" customHeight="1" x14ac:dyDescent="0.2">
      <c r="A101" s="718" t="s">
        <v>527</v>
      </c>
      <c r="B101" s="719"/>
      <c r="D101" s="115"/>
      <c r="E101" s="115"/>
      <c r="I101" s="107"/>
      <c r="J101" s="39"/>
      <c r="M101" s="61"/>
      <c r="N101" s="61"/>
      <c r="O101" s="61"/>
      <c r="P101" s="61"/>
      <c r="Q101" s="61"/>
      <c r="R101" s="61"/>
      <c r="S101" s="61"/>
      <c r="T101" s="61"/>
      <c r="U101" s="61"/>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c r="AT101" s="49"/>
      <c r="AU101" s="49"/>
      <c r="AV101" s="49"/>
      <c r="AW101" s="49"/>
      <c r="AX101" s="49"/>
      <c r="AY101" s="49"/>
      <c r="AZ101" s="49"/>
      <c r="BA101" s="49"/>
      <c r="BB101" s="49"/>
      <c r="BC101" s="49"/>
    </row>
    <row r="102" spans="1:55" s="4" customFormat="1" ht="15" customHeight="1" x14ac:dyDescent="0.2">
      <c r="A102" s="40" t="s">
        <v>966</v>
      </c>
      <c r="B102" s="40" t="s">
        <v>959</v>
      </c>
      <c r="C102" s="166" t="s">
        <v>962</v>
      </c>
      <c r="D102" s="166" t="s">
        <v>963</v>
      </c>
      <c r="E102" s="170">
        <f>E98+E93</f>
        <v>0</v>
      </c>
      <c r="F102" s="57">
        <v>1</v>
      </c>
      <c r="I102" s="107"/>
      <c r="J102" s="39"/>
      <c r="M102" s="61"/>
      <c r="N102" s="61"/>
      <c r="O102" s="61"/>
      <c r="P102" s="61"/>
      <c r="Q102" s="61"/>
      <c r="R102" s="61"/>
      <c r="S102" s="61"/>
      <c r="T102" s="61"/>
      <c r="U102" s="61"/>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c r="AT102" s="49"/>
      <c r="AU102" s="49"/>
      <c r="AV102" s="49"/>
      <c r="AW102" s="49"/>
      <c r="AX102" s="49"/>
      <c r="AY102" s="49"/>
      <c r="AZ102" s="49"/>
      <c r="BA102" s="49"/>
      <c r="BB102" s="49"/>
      <c r="BC102" s="49"/>
    </row>
    <row r="103" spans="1:55" s="4" customFormat="1" ht="15" customHeight="1" x14ac:dyDescent="0.2">
      <c r="A103" s="22">
        <v>1</v>
      </c>
      <c r="B103" s="137" t="s">
        <v>874</v>
      </c>
      <c r="C103" s="217">
        <v>0</v>
      </c>
      <c r="D103" s="159">
        <f>$E$102/$F$102*C103</f>
        <v>0</v>
      </c>
      <c r="E103" s="164" t="s">
        <v>485</v>
      </c>
      <c r="F103" s="57"/>
      <c r="G103" s="143"/>
      <c r="I103" s="107"/>
      <c r="J103" s="39"/>
      <c r="M103" s="61"/>
      <c r="N103" s="61"/>
      <c r="O103" s="61"/>
      <c r="P103" s="61"/>
      <c r="Q103" s="61"/>
      <c r="R103" s="61"/>
      <c r="S103" s="61"/>
      <c r="T103" s="61"/>
      <c r="U103" s="61"/>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49"/>
    </row>
    <row r="104" spans="1:55" s="4" customFormat="1" ht="15" customHeight="1" x14ac:dyDescent="0.2">
      <c r="A104" s="22">
        <v>2</v>
      </c>
      <c r="B104" s="137" t="s">
        <v>921</v>
      </c>
      <c r="C104" s="217" t="s">
        <v>485</v>
      </c>
      <c r="D104" s="183" t="s">
        <v>485</v>
      </c>
      <c r="E104" s="164" t="s">
        <v>955</v>
      </c>
      <c r="F104" s="57"/>
      <c r="G104" s="143"/>
      <c r="I104" s="107"/>
      <c r="J104" s="39"/>
      <c r="M104" s="61"/>
      <c r="N104" s="61"/>
      <c r="O104" s="61"/>
      <c r="P104" s="61"/>
      <c r="Q104" s="61"/>
      <c r="R104" s="61"/>
      <c r="S104" s="61"/>
      <c r="T104" s="61"/>
      <c r="U104" s="61"/>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row>
    <row r="105" spans="1:55" s="4" customFormat="1" ht="15" customHeight="1" x14ac:dyDescent="0.2">
      <c r="A105" s="22">
        <v>3</v>
      </c>
      <c r="B105" s="137" t="s">
        <v>869</v>
      </c>
      <c r="C105" s="217" t="s">
        <v>485</v>
      </c>
      <c r="D105" s="183" t="s">
        <v>485</v>
      </c>
      <c r="E105" s="164" t="s">
        <v>955</v>
      </c>
      <c r="F105" s="57"/>
      <c r="G105" s="143"/>
      <c r="I105" s="107"/>
      <c r="J105" s="39"/>
      <c r="M105" s="61"/>
      <c r="N105" s="61"/>
      <c r="O105" s="61"/>
      <c r="P105" s="61"/>
      <c r="Q105" s="61"/>
      <c r="R105" s="61"/>
      <c r="S105" s="61"/>
      <c r="T105" s="61"/>
      <c r="U105" s="61"/>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c r="AT105" s="49"/>
      <c r="AU105" s="49"/>
      <c r="AV105" s="49"/>
      <c r="AW105" s="49"/>
      <c r="AX105" s="49"/>
      <c r="AY105" s="49"/>
      <c r="AZ105" s="49"/>
      <c r="BA105" s="49"/>
      <c r="BB105" s="49"/>
      <c r="BC105" s="49"/>
    </row>
    <row r="106" spans="1:55" s="4" customFormat="1" ht="15" customHeight="1" x14ac:dyDescent="0.2">
      <c r="A106" s="22">
        <v>4</v>
      </c>
      <c r="B106" s="137" t="s">
        <v>938</v>
      </c>
      <c r="C106" s="290" t="s">
        <v>954</v>
      </c>
      <c r="D106" s="159">
        <f>E98/100*75</f>
        <v>0</v>
      </c>
      <c r="E106" s="164" t="str">
        <f>D104</f>
        <v>---</v>
      </c>
      <c r="F106" s="57"/>
      <c r="G106" s="143"/>
      <c r="I106" s="107"/>
      <c r="J106" s="39"/>
      <c r="M106" s="61"/>
      <c r="N106" s="61"/>
      <c r="O106" s="61"/>
      <c r="P106" s="61"/>
      <c r="Q106" s="61"/>
      <c r="R106" s="61"/>
      <c r="S106" s="61"/>
      <c r="T106" s="61"/>
      <c r="U106" s="61"/>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c r="AT106" s="49"/>
      <c r="AU106" s="49"/>
      <c r="AV106" s="49"/>
      <c r="AW106" s="49"/>
      <c r="AX106" s="49"/>
      <c r="AY106" s="49"/>
      <c r="AZ106" s="49"/>
      <c r="BA106" s="49"/>
      <c r="BB106" s="49"/>
      <c r="BC106" s="49"/>
    </row>
    <row r="107" spans="1:55" s="4" customFormat="1" ht="15" customHeight="1" x14ac:dyDescent="0.2">
      <c r="A107" s="22">
        <v>5</v>
      </c>
      <c r="B107" s="137" t="s">
        <v>922</v>
      </c>
      <c r="C107" s="290">
        <v>0.1</v>
      </c>
      <c r="D107" s="159">
        <f>(E102+D103+D106)/F102*C107</f>
        <v>0</v>
      </c>
      <c r="E107" s="207" t="s">
        <v>485</v>
      </c>
      <c r="F107" s="57"/>
      <c r="G107" s="143"/>
      <c r="I107" s="107"/>
      <c r="J107" s="39"/>
      <c r="M107" s="61"/>
      <c r="N107" s="61"/>
      <c r="O107" s="61"/>
      <c r="P107" s="61"/>
      <c r="Q107" s="61"/>
      <c r="R107" s="61"/>
      <c r="S107" s="61"/>
      <c r="T107" s="61"/>
      <c r="U107" s="61"/>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c r="AT107" s="49"/>
      <c r="AU107" s="49"/>
      <c r="AV107" s="49"/>
      <c r="AW107" s="49"/>
      <c r="AX107" s="49"/>
      <c r="AY107" s="49"/>
      <c r="AZ107" s="49"/>
      <c r="BA107" s="49"/>
      <c r="BB107" s="49"/>
      <c r="BC107" s="49"/>
    </row>
    <row r="108" spans="1:55" s="4" customFormat="1" ht="15" customHeight="1" thickBot="1" x14ac:dyDescent="0.25">
      <c r="A108" s="44"/>
      <c r="C108" s="115"/>
      <c r="D108" s="165" t="s">
        <v>964</v>
      </c>
      <c r="E108" s="205">
        <f>E102+(D103+D106+D107)</f>
        <v>0</v>
      </c>
      <c r="F108" s="144"/>
      <c r="G108" s="62"/>
      <c r="I108" s="107"/>
      <c r="J108" s="39"/>
      <c r="M108" s="61"/>
      <c r="N108" s="61"/>
      <c r="O108" s="61"/>
      <c r="P108" s="61"/>
      <c r="Q108" s="61"/>
      <c r="R108" s="61"/>
      <c r="S108" s="61"/>
      <c r="T108" s="61"/>
      <c r="U108" s="61"/>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c r="AT108" s="49"/>
      <c r="AU108" s="49"/>
      <c r="AV108" s="49"/>
      <c r="AW108" s="49"/>
      <c r="AX108" s="49"/>
      <c r="AY108" s="49"/>
      <c r="AZ108" s="49"/>
      <c r="BA108" s="49"/>
      <c r="BB108" s="49"/>
      <c r="BC108" s="49"/>
    </row>
    <row r="109" spans="1:55" s="4" customFormat="1" ht="15" customHeight="1" thickTop="1" x14ac:dyDescent="0.2">
      <c r="A109" s="44"/>
      <c r="C109" s="115"/>
      <c r="D109" s="165"/>
      <c r="E109" s="171"/>
      <c r="F109" s="144"/>
      <c r="G109" s="62"/>
      <c r="I109" s="107"/>
      <c r="J109" s="39"/>
      <c r="M109" s="61"/>
      <c r="N109" s="61"/>
      <c r="O109" s="61"/>
      <c r="P109" s="61"/>
      <c r="Q109" s="61"/>
      <c r="R109" s="61"/>
      <c r="S109" s="61"/>
      <c r="T109" s="61"/>
      <c r="U109" s="61"/>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c r="AU109" s="49"/>
      <c r="AV109" s="49"/>
      <c r="AW109" s="49"/>
      <c r="AX109" s="49"/>
      <c r="AY109" s="49"/>
      <c r="AZ109" s="49"/>
      <c r="BA109" s="49"/>
      <c r="BB109" s="49"/>
      <c r="BC109" s="49"/>
    </row>
    <row r="110" spans="1:55" s="4" customFormat="1" ht="15" customHeight="1" x14ac:dyDescent="0.2">
      <c r="A110" s="40" t="s">
        <v>966</v>
      </c>
      <c r="B110" s="40" t="s">
        <v>958</v>
      </c>
      <c r="C110" s="623" t="s">
        <v>961</v>
      </c>
      <c r="D110" s="624"/>
      <c r="E110" s="170">
        <f>E108</f>
        <v>0</v>
      </c>
      <c r="F110" s="57"/>
      <c r="G110" s="143"/>
      <c r="I110" s="107"/>
      <c r="J110" s="39"/>
      <c r="M110" s="61"/>
      <c r="N110" s="61"/>
      <c r="O110" s="61"/>
      <c r="P110" s="61"/>
      <c r="Q110" s="61"/>
      <c r="R110" s="61"/>
      <c r="S110" s="61"/>
      <c r="T110" s="61"/>
      <c r="U110" s="61"/>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c r="AT110" s="49"/>
      <c r="AU110" s="49"/>
      <c r="AV110" s="49"/>
      <c r="AW110" s="49"/>
      <c r="AX110" s="49"/>
      <c r="AY110" s="49"/>
      <c r="AZ110" s="49"/>
      <c r="BA110" s="49"/>
      <c r="BB110" s="49"/>
      <c r="BC110" s="49"/>
    </row>
    <row r="111" spans="1:55" s="4" customFormat="1" ht="15" customHeight="1" x14ac:dyDescent="0.2">
      <c r="A111" s="22">
        <v>1</v>
      </c>
      <c r="B111" s="22" t="s">
        <v>923</v>
      </c>
      <c r="C111" s="608" t="s">
        <v>485</v>
      </c>
      <c r="D111" s="627"/>
      <c r="E111" s="164" t="s">
        <v>955</v>
      </c>
      <c r="F111" s="57"/>
      <c r="G111" s="143"/>
      <c r="I111" s="107"/>
      <c r="J111" s="39"/>
      <c r="M111" s="61"/>
      <c r="N111" s="61"/>
      <c r="O111" s="61"/>
      <c r="P111" s="61"/>
      <c r="Q111" s="61"/>
      <c r="R111" s="61"/>
      <c r="S111" s="61"/>
      <c r="T111" s="61"/>
      <c r="U111" s="61"/>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c r="AT111" s="49"/>
      <c r="AU111" s="49"/>
      <c r="AV111" s="49"/>
      <c r="AW111" s="49"/>
      <c r="AX111" s="49"/>
      <c r="AY111" s="49"/>
      <c r="AZ111" s="49"/>
      <c r="BA111" s="49"/>
      <c r="BB111" s="49"/>
      <c r="BC111" s="49"/>
    </row>
    <row r="112" spans="1:55" s="4" customFormat="1" ht="15" customHeight="1" x14ac:dyDescent="0.2">
      <c r="A112" s="22">
        <v>2</v>
      </c>
      <c r="B112" s="22" t="s">
        <v>867</v>
      </c>
      <c r="C112" s="608" t="s">
        <v>485</v>
      </c>
      <c r="D112" s="627"/>
      <c r="E112" s="164" t="s">
        <v>955</v>
      </c>
      <c r="F112" s="57"/>
      <c r="G112" s="143"/>
      <c r="I112" s="107"/>
      <c r="J112" s="39"/>
      <c r="M112" s="61"/>
      <c r="N112" s="61"/>
      <c r="O112" s="61"/>
      <c r="P112" s="61"/>
      <c r="Q112" s="61"/>
      <c r="R112" s="61"/>
      <c r="S112" s="61"/>
      <c r="T112" s="61"/>
      <c r="U112" s="61"/>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c r="AT112" s="49"/>
      <c r="AU112" s="49"/>
      <c r="AV112" s="49"/>
      <c r="AW112" s="49"/>
      <c r="AX112" s="49"/>
      <c r="AY112" s="49"/>
      <c r="AZ112" s="49"/>
      <c r="BA112" s="49"/>
      <c r="BB112" s="49"/>
      <c r="BC112" s="49"/>
    </row>
    <row r="113" spans="1:55" s="4" customFormat="1" ht="15" customHeight="1" x14ac:dyDescent="0.2">
      <c r="A113" s="22">
        <v>3</v>
      </c>
      <c r="B113" s="22" t="s">
        <v>928</v>
      </c>
      <c r="C113" s="608" t="s">
        <v>485</v>
      </c>
      <c r="D113" s="627"/>
      <c r="E113" s="164" t="s">
        <v>955</v>
      </c>
      <c r="F113" s="57"/>
      <c r="G113" s="143"/>
      <c r="I113" s="107"/>
      <c r="J113" s="39"/>
      <c r="M113" s="61"/>
      <c r="N113" s="61"/>
      <c r="O113" s="61"/>
      <c r="P113" s="61"/>
      <c r="Q113" s="61"/>
      <c r="R113" s="61"/>
      <c r="S113" s="61"/>
      <c r="T113" s="61"/>
      <c r="U113" s="61"/>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c r="AT113" s="49"/>
      <c r="AU113" s="49"/>
      <c r="AV113" s="49"/>
      <c r="AW113" s="49"/>
      <c r="AX113" s="49"/>
      <c r="AY113" s="49"/>
      <c r="AZ113" s="49"/>
      <c r="BA113" s="49"/>
      <c r="BB113" s="49"/>
      <c r="BC113" s="49"/>
    </row>
    <row r="114" spans="1:55" s="4" customFormat="1" ht="15" customHeight="1" x14ac:dyDescent="0.2">
      <c r="A114" s="22">
        <v>4</v>
      </c>
      <c r="B114" s="22" t="s">
        <v>927</v>
      </c>
      <c r="C114" s="608" t="s">
        <v>485</v>
      </c>
      <c r="D114" s="627"/>
      <c r="E114" s="207" t="s">
        <v>955</v>
      </c>
      <c r="F114" s="57"/>
      <c r="G114" s="143"/>
      <c r="I114" s="107"/>
      <c r="J114" s="39"/>
      <c r="M114" s="61"/>
      <c r="N114" s="61"/>
      <c r="O114" s="61"/>
      <c r="P114" s="61"/>
      <c r="Q114" s="61"/>
      <c r="R114" s="61"/>
      <c r="S114" s="61"/>
      <c r="T114" s="61"/>
      <c r="U114" s="61"/>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c r="AT114" s="49"/>
      <c r="AU114" s="49"/>
      <c r="AV114" s="49"/>
      <c r="AW114" s="49"/>
      <c r="AX114" s="49"/>
      <c r="AY114" s="49"/>
      <c r="AZ114" s="49"/>
      <c r="BA114" s="49"/>
      <c r="BB114" s="49"/>
      <c r="BC114" s="49"/>
    </row>
    <row r="115" spans="1:55" s="4" customFormat="1" ht="15" customHeight="1" thickBot="1" x14ac:dyDescent="0.25">
      <c r="A115" s="125"/>
      <c r="B115" s="125"/>
      <c r="C115" s="617" t="s">
        <v>965</v>
      </c>
      <c r="D115" s="618"/>
      <c r="E115" s="205">
        <f>E108</f>
        <v>0</v>
      </c>
      <c r="F115" s="144">
        <v>0.4</v>
      </c>
      <c r="G115" s="62" t="s">
        <v>881</v>
      </c>
      <c r="I115" s="107"/>
      <c r="J115" s="39"/>
      <c r="M115" s="61"/>
      <c r="N115" s="61"/>
      <c r="O115" s="61"/>
      <c r="P115" s="61"/>
      <c r="Q115" s="61"/>
      <c r="R115" s="61"/>
      <c r="S115" s="61"/>
      <c r="T115" s="61"/>
      <c r="U115" s="61"/>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c r="AT115" s="49"/>
      <c r="AU115" s="49"/>
      <c r="AV115" s="49"/>
      <c r="AW115" s="49"/>
      <c r="AX115" s="49"/>
      <c r="AY115" s="49"/>
      <c r="AZ115" s="49"/>
      <c r="BA115" s="49"/>
      <c r="BB115" s="49"/>
      <c r="BC115" s="49"/>
    </row>
    <row r="116" spans="1:55" s="4" customFormat="1" ht="15" customHeight="1" thickTop="1" x14ac:dyDescent="0.2">
      <c r="A116" s="50"/>
      <c r="B116" s="386"/>
      <c r="C116" s="386"/>
      <c r="D116" s="386"/>
      <c r="E116" s="386"/>
      <c r="F116" s="386"/>
      <c r="G116" s="386"/>
      <c r="H116" s="386"/>
      <c r="I116" s="129"/>
      <c r="J116" s="51"/>
      <c r="M116" s="61"/>
      <c r="N116" s="61"/>
      <c r="O116" s="61"/>
      <c r="P116" s="61"/>
      <c r="Q116" s="61"/>
      <c r="R116" s="61"/>
      <c r="S116" s="61"/>
      <c r="T116" s="61"/>
      <c r="U116" s="61"/>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c r="AT116" s="49"/>
      <c r="AU116" s="49"/>
      <c r="AV116" s="49"/>
      <c r="AW116" s="49"/>
      <c r="AX116" s="49"/>
      <c r="AY116" s="49"/>
      <c r="AZ116" s="49"/>
      <c r="BA116" s="49"/>
      <c r="BB116" s="49"/>
      <c r="BC116" s="49"/>
    </row>
    <row r="117" spans="1:55" s="4" customFormat="1" ht="15" customHeight="1" x14ac:dyDescent="0.2">
      <c r="A117" s="69"/>
      <c r="B117" s="125"/>
      <c r="C117" s="125"/>
      <c r="D117" s="125"/>
      <c r="E117" s="125"/>
      <c r="F117" s="70"/>
      <c r="G117" s="70"/>
      <c r="H117" s="70"/>
      <c r="I117" s="130"/>
      <c r="J117" s="116"/>
      <c r="L117" s="61"/>
      <c r="M117" s="61"/>
      <c r="N117" s="61"/>
      <c r="O117" s="61"/>
      <c r="P117" s="61"/>
      <c r="Q117" s="61"/>
      <c r="R117" s="61"/>
      <c r="S117" s="61"/>
      <c r="T117" s="61"/>
      <c r="U117" s="61"/>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row>
    <row r="118" spans="1:55" s="4" customFormat="1" ht="15" customHeight="1" x14ac:dyDescent="0.2">
      <c r="A118" s="71" t="s">
        <v>459</v>
      </c>
      <c r="B118" s="7"/>
      <c r="C118" s="644" t="s">
        <v>485</v>
      </c>
      <c r="D118" s="605"/>
      <c r="E118" s="606"/>
      <c r="F118" s="49"/>
      <c r="G118" s="49"/>
      <c r="H118" s="49"/>
      <c r="I118" s="49" t="s">
        <v>457</v>
      </c>
      <c r="J118" s="117" t="s">
        <v>457</v>
      </c>
      <c r="L118" s="118"/>
      <c r="M118" s="118"/>
      <c r="N118" s="118"/>
      <c r="O118" s="118"/>
      <c r="P118" s="118"/>
      <c r="Q118" s="118"/>
      <c r="R118" s="118"/>
      <c r="S118" s="118"/>
      <c r="T118" s="118"/>
      <c r="U118" s="118"/>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c r="AT118" s="49"/>
      <c r="AU118" s="49"/>
      <c r="AV118" s="49"/>
      <c r="AW118" s="49"/>
      <c r="AX118" s="49"/>
      <c r="AY118" s="49"/>
      <c r="AZ118" s="49"/>
      <c r="BA118" s="49"/>
      <c r="BB118" s="49"/>
      <c r="BC118" s="49"/>
    </row>
    <row r="119" spans="1:55" s="4" customFormat="1" ht="15" customHeight="1" x14ac:dyDescent="0.2">
      <c r="A119" s="615" t="s">
        <v>657</v>
      </c>
      <c r="B119" s="740"/>
      <c r="C119" s="644" t="s">
        <v>485</v>
      </c>
      <c r="D119" s="605"/>
      <c r="E119" s="606"/>
      <c r="F119" s="49"/>
      <c r="G119" s="49"/>
      <c r="H119" s="49"/>
      <c r="I119" s="49" t="s">
        <v>465</v>
      </c>
      <c r="J119" s="117" t="s">
        <v>465</v>
      </c>
      <c r="L119" s="61"/>
      <c r="M119" s="61"/>
      <c r="N119" s="61"/>
      <c r="O119" s="61"/>
      <c r="P119" s="61"/>
      <c r="Q119" s="61"/>
      <c r="R119" s="61"/>
      <c r="S119" s="61"/>
      <c r="T119" s="61"/>
      <c r="U119" s="61"/>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c r="AT119" s="49"/>
      <c r="AU119" s="49"/>
      <c r="AV119" s="49"/>
      <c r="AW119" s="49"/>
      <c r="AX119" s="49"/>
      <c r="AY119" s="49"/>
      <c r="AZ119" s="49"/>
      <c r="BA119" s="49"/>
      <c r="BB119" s="49"/>
      <c r="BC119" s="49"/>
    </row>
    <row r="120" spans="1:55" s="49" customFormat="1" ht="60" customHeight="1" x14ac:dyDescent="0.2">
      <c r="A120" s="72"/>
      <c r="C120" s="652" t="s">
        <v>1090</v>
      </c>
      <c r="D120" s="611"/>
      <c r="E120" s="612"/>
      <c r="I120" s="49" t="s">
        <v>457</v>
      </c>
      <c r="J120" s="117" t="s">
        <v>457</v>
      </c>
      <c r="K120" s="4"/>
    </row>
    <row r="121" spans="1:55" s="4" customFormat="1" ht="15" customHeight="1" x14ac:dyDescent="0.2">
      <c r="A121" s="73"/>
      <c r="C121" s="644" t="s">
        <v>485</v>
      </c>
      <c r="D121" s="605"/>
      <c r="E121" s="606"/>
      <c r="F121" s="49"/>
      <c r="G121" s="49"/>
      <c r="H121" s="49"/>
      <c r="I121" s="49" t="s">
        <v>457</v>
      </c>
      <c r="J121" s="117" t="s">
        <v>457</v>
      </c>
      <c r="L121" s="61"/>
      <c r="M121" s="61"/>
      <c r="N121" s="61"/>
      <c r="O121" s="61"/>
      <c r="P121" s="61"/>
      <c r="Q121" s="61"/>
      <c r="R121" s="61"/>
      <c r="S121" s="61"/>
      <c r="T121" s="61"/>
      <c r="U121" s="61"/>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c r="AT121" s="49"/>
      <c r="AU121" s="49"/>
      <c r="AV121" s="49"/>
      <c r="AW121" s="49"/>
      <c r="AX121" s="49"/>
      <c r="AY121" s="49"/>
      <c r="AZ121" s="49"/>
      <c r="BA121" s="49"/>
      <c r="BB121" s="49"/>
      <c r="BC121" s="49"/>
    </row>
    <row r="122" spans="1:55" s="4" customFormat="1" ht="15" customHeight="1" x14ac:dyDescent="0.2">
      <c r="A122" s="74"/>
      <c r="B122" s="386"/>
      <c r="C122" s="645"/>
      <c r="D122" s="645"/>
      <c r="E122" s="645"/>
      <c r="F122" s="645"/>
      <c r="G122" s="645"/>
      <c r="H122" s="645"/>
      <c r="I122" s="645"/>
      <c r="J122" s="742"/>
      <c r="L122" s="49"/>
      <c r="M122" s="61"/>
      <c r="N122" s="61"/>
      <c r="O122" s="61"/>
      <c r="P122" s="61"/>
      <c r="Q122" s="61"/>
      <c r="R122" s="61"/>
      <c r="S122" s="61"/>
      <c r="T122" s="61"/>
      <c r="U122" s="61"/>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c r="AT122" s="49"/>
      <c r="AU122" s="49"/>
      <c r="AV122" s="49"/>
      <c r="AW122" s="49"/>
      <c r="AX122" s="49"/>
      <c r="AY122" s="49"/>
      <c r="AZ122" s="49"/>
      <c r="BA122" s="49"/>
      <c r="BB122" s="49"/>
      <c r="BC122" s="49"/>
    </row>
    <row r="123" spans="1:55" s="4" customFormat="1" ht="15" customHeight="1" x14ac:dyDescent="0.2">
      <c r="C123" s="607"/>
      <c r="D123" s="607"/>
      <c r="E123" s="607"/>
      <c r="F123" s="607"/>
      <c r="G123" s="607"/>
      <c r="H123" s="607"/>
      <c r="I123" s="107"/>
      <c r="L123" s="49"/>
    </row>
    <row r="124" spans="1:55" s="4" customFormat="1" ht="15" hidden="1" customHeight="1" outlineLevel="1" x14ac:dyDescent="0.2">
      <c r="B124" s="80" t="s">
        <v>485</v>
      </c>
      <c r="D124" s="81" t="s">
        <v>447</v>
      </c>
      <c r="E124" s="81" t="s">
        <v>18</v>
      </c>
      <c r="F124" s="81" t="s">
        <v>25</v>
      </c>
      <c r="G124" s="81" t="s">
        <v>31</v>
      </c>
      <c r="H124" s="81" t="s">
        <v>32</v>
      </c>
      <c r="I124" s="81" t="s">
        <v>63</v>
      </c>
      <c r="J124" s="81" t="s">
        <v>64</v>
      </c>
      <c r="K124" s="82" t="s">
        <v>448</v>
      </c>
      <c r="L124" s="49"/>
    </row>
    <row r="125" spans="1:55" s="4" customFormat="1" ht="15" hidden="1" customHeight="1" outlineLevel="1" x14ac:dyDescent="0.2">
      <c r="B125" s="26" t="s">
        <v>1082</v>
      </c>
      <c r="D125" s="26" t="s">
        <v>449</v>
      </c>
      <c r="E125" s="83">
        <v>4700</v>
      </c>
      <c r="F125" s="83">
        <v>6000</v>
      </c>
      <c r="G125" s="83">
        <v>5400</v>
      </c>
      <c r="H125" s="159">
        <v>2600</v>
      </c>
      <c r="I125" s="83">
        <v>4500</v>
      </c>
      <c r="J125" s="83">
        <v>6300</v>
      </c>
      <c r="K125" s="84">
        <v>180</v>
      </c>
      <c r="L125" s="49"/>
    </row>
    <row r="126" spans="1:55" s="4" customFormat="1" ht="15" hidden="1" customHeight="1" outlineLevel="1" x14ac:dyDescent="0.2">
      <c r="B126" s="26" t="s">
        <v>1083</v>
      </c>
      <c r="D126" s="26" t="s">
        <v>450</v>
      </c>
      <c r="E126" s="83">
        <v>6100</v>
      </c>
      <c r="F126" s="83">
        <v>9000</v>
      </c>
      <c r="G126" s="83">
        <v>7200</v>
      </c>
      <c r="H126" s="159">
        <v>3600</v>
      </c>
      <c r="I126" s="83">
        <v>6300</v>
      </c>
      <c r="J126" s="83">
        <v>8900</v>
      </c>
      <c r="K126" s="84">
        <v>300</v>
      </c>
    </row>
    <row r="127" spans="1:55" s="4" customFormat="1" ht="15" hidden="1" customHeight="1" outlineLevel="1" x14ac:dyDescent="0.2">
      <c r="B127" s="26" t="s">
        <v>876</v>
      </c>
      <c r="D127" s="26" t="s">
        <v>451</v>
      </c>
      <c r="E127" s="83">
        <v>8300</v>
      </c>
      <c r="F127" s="83">
        <v>11800</v>
      </c>
      <c r="G127" s="83">
        <v>9500</v>
      </c>
      <c r="H127" s="159">
        <v>4700</v>
      </c>
      <c r="I127" s="83">
        <v>9600</v>
      </c>
      <c r="J127" s="83">
        <v>16700</v>
      </c>
      <c r="K127" s="84">
        <v>470</v>
      </c>
    </row>
    <row r="128" spans="1:55" s="4" customFormat="1" ht="15" hidden="1" customHeight="1" outlineLevel="1" x14ac:dyDescent="0.2">
      <c r="B128" s="65"/>
      <c r="D128" s="80" t="s">
        <v>597</v>
      </c>
      <c r="E128" s="83">
        <v>0</v>
      </c>
      <c r="F128" s="83">
        <v>0</v>
      </c>
      <c r="G128" s="83">
        <v>0</v>
      </c>
      <c r="H128" s="159">
        <v>0</v>
      </c>
      <c r="I128" s="83">
        <v>0</v>
      </c>
      <c r="J128" s="83">
        <v>0</v>
      </c>
      <c r="K128" s="84">
        <v>0</v>
      </c>
    </row>
    <row r="129" spans="2:8" s="4" customFormat="1" ht="15" hidden="1" customHeight="1" outlineLevel="1" x14ac:dyDescent="0.2">
      <c r="B129" s="80" t="s">
        <v>485</v>
      </c>
    </row>
    <row r="130" spans="2:8" s="4" customFormat="1" ht="15" hidden="1" customHeight="1" outlineLevel="1" x14ac:dyDescent="0.2">
      <c r="B130" s="26" t="s">
        <v>470</v>
      </c>
      <c r="D130" s="85">
        <v>0</v>
      </c>
      <c r="F130" s="80" t="s">
        <v>485</v>
      </c>
      <c r="H130" s="80">
        <v>0</v>
      </c>
    </row>
    <row r="131" spans="2:8" s="4" customFormat="1" ht="15" hidden="1" customHeight="1" outlineLevel="1" x14ac:dyDescent="0.2">
      <c r="B131" s="26" t="s">
        <v>461</v>
      </c>
      <c r="D131" s="85">
        <v>0.01</v>
      </c>
      <c r="F131" s="85" t="s">
        <v>18</v>
      </c>
      <c r="H131" s="42">
        <v>1</v>
      </c>
    </row>
    <row r="132" spans="2:8" s="4" customFormat="1" ht="15" hidden="1" customHeight="1" outlineLevel="1" x14ac:dyDescent="0.2">
      <c r="B132" s="26" t="s">
        <v>484</v>
      </c>
      <c r="D132" s="85">
        <v>0.02</v>
      </c>
      <c r="F132" s="85" t="s">
        <v>25</v>
      </c>
      <c r="H132" s="42">
        <v>2</v>
      </c>
    </row>
    <row r="133" spans="2:8" s="4" customFormat="1" ht="15" hidden="1" customHeight="1" outlineLevel="1" x14ac:dyDescent="0.2">
      <c r="B133" s="26" t="s">
        <v>457</v>
      </c>
      <c r="D133" s="85">
        <v>0.03</v>
      </c>
      <c r="F133" s="85" t="s">
        <v>31</v>
      </c>
      <c r="H133" s="42">
        <v>3</v>
      </c>
    </row>
    <row r="134" spans="2:8" s="4" customFormat="1" ht="15" hidden="1" customHeight="1" outlineLevel="1" x14ac:dyDescent="0.2">
      <c r="B134" s="26" t="s">
        <v>465</v>
      </c>
      <c r="D134" s="85">
        <v>0.04</v>
      </c>
      <c r="F134" s="85" t="s">
        <v>32</v>
      </c>
      <c r="H134" s="42">
        <v>4</v>
      </c>
    </row>
    <row r="135" spans="2:8" s="4" customFormat="1" ht="15" hidden="1" customHeight="1" outlineLevel="1" x14ac:dyDescent="0.2">
      <c r="B135" s="26" t="s">
        <v>469</v>
      </c>
      <c r="D135" s="85">
        <v>0.05</v>
      </c>
      <c r="F135" s="85" t="s">
        <v>63</v>
      </c>
      <c r="H135" s="42">
        <v>5</v>
      </c>
    </row>
    <row r="136" spans="2:8" s="4" customFormat="1" ht="15" hidden="1" customHeight="1" outlineLevel="1" x14ac:dyDescent="0.2">
      <c r="D136" s="85">
        <v>0.06</v>
      </c>
      <c r="F136" s="85" t="s">
        <v>64</v>
      </c>
      <c r="H136" s="42">
        <v>6</v>
      </c>
    </row>
    <row r="137" spans="2:8" s="4" customFormat="1" ht="15" hidden="1" customHeight="1" outlineLevel="1" x14ac:dyDescent="0.2">
      <c r="B137" s="80" t="s">
        <v>485</v>
      </c>
      <c r="D137" s="85">
        <v>7.0000000000000007E-2</v>
      </c>
      <c r="F137" s="85" t="s">
        <v>137</v>
      </c>
      <c r="H137" s="42">
        <v>7</v>
      </c>
    </row>
    <row r="138" spans="2:8" s="4" customFormat="1" ht="15" hidden="1" customHeight="1" outlineLevel="1" x14ac:dyDescent="0.2">
      <c r="B138" s="26" t="s">
        <v>1219</v>
      </c>
      <c r="D138" s="85">
        <v>0.08</v>
      </c>
      <c r="F138" s="26" t="s">
        <v>71</v>
      </c>
      <c r="H138" s="42">
        <v>8</v>
      </c>
    </row>
    <row r="139" spans="2:8" s="4" customFormat="1" ht="15" hidden="1" customHeight="1" outlineLevel="1" x14ac:dyDescent="0.2">
      <c r="B139" s="26" t="s">
        <v>1220</v>
      </c>
      <c r="D139" s="85">
        <v>0.09</v>
      </c>
      <c r="F139" s="26" t="s">
        <v>72</v>
      </c>
      <c r="H139" s="42">
        <v>9</v>
      </c>
    </row>
    <row r="140" spans="2:8" s="4" customFormat="1" ht="15" hidden="1" customHeight="1" outlineLevel="1" x14ac:dyDescent="0.2">
      <c r="B140" s="26" t="s">
        <v>462</v>
      </c>
      <c r="D140" s="85">
        <v>0.1</v>
      </c>
      <c r="F140" s="43" t="s">
        <v>73</v>
      </c>
      <c r="H140" s="42">
        <v>10</v>
      </c>
    </row>
    <row r="141" spans="2:8" s="4" customFormat="1" ht="15" hidden="1" customHeight="1" outlineLevel="1" x14ac:dyDescent="0.2">
      <c r="B141" s="26" t="s">
        <v>464</v>
      </c>
      <c r="D141" s="85">
        <v>0.11</v>
      </c>
      <c r="H141" s="42">
        <v>11</v>
      </c>
    </row>
    <row r="142" spans="2:8" s="4" customFormat="1" ht="15" hidden="1" customHeight="1" outlineLevel="1" x14ac:dyDescent="0.2">
      <c r="B142" s="26" t="s">
        <v>458</v>
      </c>
      <c r="D142" s="85">
        <v>0.12</v>
      </c>
      <c r="H142" s="42">
        <v>12</v>
      </c>
    </row>
    <row r="143" spans="2:8" s="4" customFormat="1" ht="15" hidden="1" customHeight="1" outlineLevel="1" x14ac:dyDescent="0.2">
      <c r="B143" s="26" t="s">
        <v>1200</v>
      </c>
      <c r="D143" s="85">
        <v>0.13</v>
      </c>
      <c r="H143" s="42">
        <v>13</v>
      </c>
    </row>
    <row r="144" spans="2:8" s="4" customFormat="1" ht="15" hidden="1" customHeight="1" outlineLevel="1" x14ac:dyDescent="0.2">
      <c r="B144" s="26" t="s">
        <v>472</v>
      </c>
      <c r="D144" s="85">
        <v>0.14000000000000001</v>
      </c>
      <c r="H144" s="42">
        <v>14</v>
      </c>
    </row>
    <row r="145" spans="2:8" s="4" customFormat="1" ht="15" hidden="1" customHeight="1" outlineLevel="1" x14ac:dyDescent="0.2">
      <c r="B145" s="26" t="s">
        <v>525</v>
      </c>
      <c r="D145" s="85">
        <v>0.15</v>
      </c>
      <c r="H145" s="42">
        <v>15</v>
      </c>
    </row>
    <row r="146" spans="2:8" s="4" customFormat="1" ht="15" hidden="1" customHeight="1" outlineLevel="1" x14ac:dyDescent="0.2">
      <c r="B146" s="26" t="s">
        <v>1201</v>
      </c>
      <c r="D146" s="85">
        <v>0.16</v>
      </c>
      <c r="H146" s="42">
        <v>16</v>
      </c>
    </row>
    <row r="147" spans="2:8" s="4" customFormat="1" ht="15" hidden="1" customHeight="1" outlineLevel="1" x14ac:dyDescent="0.2">
      <c r="B147" s="26" t="s">
        <v>466</v>
      </c>
      <c r="D147" s="85">
        <v>0.17</v>
      </c>
      <c r="H147" s="42">
        <v>17</v>
      </c>
    </row>
    <row r="148" spans="2:8" s="4" customFormat="1" ht="15" hidden="1" customHeight="1" outlineLevel="1" x14ac:dyDescent="0.2">
      <c r="D148" s="85">
        <v>0.18</v>
      </c>
      <c r="H148" s="42">
        <v>18</v>
      </c>
    </row>
    <row r="149" spans="2:8" s="4" customFormat="1" ht="15" hidden="1" customHeight="1" outlineLevel="1" x14ac:dyDescent="0.2">
      <c r="B149" s="80" t="s">
        <v>485</v>
      </c>
      <c r="D149" s="85">
        <v>0.19</v>
      </c>
      <c r="H149" s="42">
        <v>19</v>
      </c>
    </row>
    <row r="150" spans="2:8" s="4" customFormat="1" ht="15" hidden="1" customHeight="1" outlineLevel="1" x14ac:dyDescent="0.2">
      <c r="B150" s="26" t="s">
        <v>471</v>
      </c>
      <c r="D150" s="85">
        <v>0.2</v>
      </c>
      <c r="H150" s="42">
        <v>20</v>
      </c>
    </row>
    <row r="151" spans="2:8" s="4" customFormat="1" ht="15" hidden="1" customHeight="1" outlineLevel="1" x14ac:dyDescent="0.2">
      <c r="B151" s="26" t="s">
        <v>1217</v>
      </c>
      <c r="D151" s="85">
        <v>0.21</v>
      </c>
      <c r="H151" s="42">
        <v>21</v>
      </c>
    </row>
    <row r="152" spans="2:8" s="4" customFormat="1" ht="15" hidden="1" customHeight="1" outlineLevel="1" x14ac:dyDescent="0.2">
      <c r="B152" s="26" t="s">
        <v>1218</v>
      </c>
      <c r="D152" s="85">
        <v>0.22</v>
      </c>
      <c r="H152" s="42">
        <v>22</v>
      </c>
    </row>
    <row r="153" spans="2:8" s="4" customFormat="1" ht="15" hidden="1" customHeight="1" outlineLevel="1" x14ac:dyDescent="0.2">
      <c r="B153" s="26" t="s">
        <v>463</v>
      </c>
      <c r="D153" s="85">
        <v>0.23</v>
      </c>
      <c r="H153" s="42">
        <v>23</v>
      </c>
    </row>
    <row r="154" spans="2:8" s="4" customFormat="1" ht="15" hidden="1" customHeight="1" outlineLevel="1" x14ac:dyDescent="0.2">
      <c r="B154" s="26" t="s">
        <v>714</v>
      </c>
      <c r="D154" s="85">
        <v>0.24</v>
      </c>
      <c r="H154" s="42">
        <v>24</v>
      </c>
    </row>
    <row r="155" spans="2:8" s="4" customFormat="1" ht="15" hidden="1" customHeight="1" outlineLevel="1" x14ac:dyDescent="0.2">
      <c r="B155" s="26" t="s">
        <v>1202</v>
      </c>
      <c r="D155" s="85">
        <v>0.25</v>
      </c>
      <c r="H155" s="42">
        <v>25</v>
      </c>
    </row>
    <row r="156" spans="2:8" s="4" customFormat="1" ht="15" hidden="1" customHeight="1" outlineLevel="1" x14ac:dyDescent="0.2">
      <c r="B156" s="26" t="s">
        <v>473</v>
      </c>
      <c r="D156" s="85">
        <v>0.26</v>
      </c>
      <c r="H156" s="42">
        <v>26</v>
      </c>
    </row>
    <row r="157" spans="2:8" s="4" customFormat="1" ht="15" hidden="1" customHeight="1" outlineLevel="1" x14ac:dyDescent="0.2">
      <c r="B157" s="26" t="s">
        <v>1205</v>
      </c>
      <c r="D157" s="85">
        <v>0.27</v>
      </c>
      <c r="H157" s="42">
        <v>27</v>
      </c>
    </row>
    <row r="158" spans="2:8" s="4" customFormat="1" ht="15" hidden="1" customHeight="1" outlineLevel="1" x14ac:dyDescent="0.2">
      <c r="B158" s="26" t="s">
        <v>474</v>
      </c>
      <c r="D158" s="85">
        <v>0.28000000000000003</v>
      </c>
      <c r="H158" s="42">
        <v>28</v>
      </c>
    </row>
    <row r="159" spans="2:8" s="4" customFormat="1" ht="15" hidden="1" customHeight="1" outlineLevel="1" x14ac:dyDescent="0.2">
      <c r="B159" s="26" t="s">
        <v>1206</v>
      </c>
      <c r="D159" s="85">
        <v>0.28999999999999998</v>
      </c>
      <c r="H159" s="42">
        <v>29</v>
      </c>
    </row>
    <row r="160" spans="2:8" s="4" customFormat="1" ht="15" hidden="1" customHeight="1" outlineLevel="1" x14ac:dyDescent="0.2">
      <c r="B160" s="26" t="s">
        <v>468</v>
      </c>
      <c r="D160" s="85">
        <v>0.3</v>
      </c>
      <c r="H160" s="42">
        <v>30</v>
      </c>
    </row>
    <row r="161" spans="2:8" s="4" customFormat="1" ht="15" hidden="1" customHeight="1" outlineLevel="1" x14ac:dyDescent="0.2">
      <c r="B161" s="26" t="s">
        <v>1203</v>
      </c>
      <c r="D161" s="85">
        <v>0.35</v>
      </c>
      <c r="H161" s="42">
        <v>31</v>
      </c>
    </row>
    <row r="162" spans="2:8" s="4" customFormat="1" ht="15" hidden="1" customHeight="1" outlineLevel="1" x14ac:dyDescent="0.2">
      <c r="B162" s="26" t="s">
        <v>467</v>
      </c>
      <c r="D162" s="85">
        <v>0.4</v>
      </c>
      <c r="H162" s="42">
        <v>32</v>
      </c>
    </row>
    <row r="163" spans="2:8" s="4" customFormat="1" ht="15" hidden="1" customHeight="1" outlineLevel="1" x14ac:dyDescent="0.2">
      <c r="B163" s="26" t="s">
        <v>1204</v>
      </c>
      <c r="D163" s="85">
        <v>0.45</v>
      </c>
      <c r="H163" s="42">
        <v>33</v>
      </c>
    </row>
    <row r="164" spans="2:8" s="4" customFormat="1" ht="15" hidden="1" customHeight="1" outlineLevel="1" x14ac:dyDescent="0.2">
      <c r="D164" s="85">
        <v>0.5</v>
      </c>
      <c r="H164" s="42">
        <v>34</v>
      </c>
    </row>
    <row r="165" spans="2:8" s="4" customFormat="1" ht="15" hidden="1" customHeight="1" outlineLevel="1" x14ac:dyDescent="0.2">
      <c r="B165" s="26" t="s">
        <v>485</v>
      </c>
      <c r="D165" s="85">
        <v>0.55000000000000004</v>
      </c>
      <c r="H165" s="42">
        <v>35</v>
      </c>
    </row>
    <row r="166" spans="2:8" s="4" customFormat="1" ht="15" hidden="1" customHeight="1" outlineLevel="1" x14ac:dyDescent="0.2">
      <c r="B166" s="26" t="s">
        <v>1199</v>
      </c>
      <c r="D166" s="85">
        <v>0.6</v>
      </c>
      <c r="H166" s="42">
        <v>36</v>
      </c>
    </row>
    <row r="167" spans="2:8" s="4" customFormat="1" ht="15" hidden="1" customHeight="1" outlineLevel="1" x14ac:dyDescent="0.2">
      <c r="B167" s="26" t="s">
        <v>871</v>
      </c>
      <c r="D167" s="85">
        <v>0.65</v>
      </c>
      <c r="H167" s="42">
        <v>37</v>
      </c>
    </row>
    <row r="168" spans="2:8" s="4" customFormat="1" ht="15" hidden="1" customHeight="1" outlineLevel="1" x14ac:dyDescent="0.2">
      <c r="B168" s="26" t="s">
        <v>867</v>
      </c>
      <c r="D168" s="85">
        <v>0.7</v>
      </c>
      <c r="H168" s="42">
        <v>38</v>
      </c>
    </row>
    <row r="169" spans="2:8" s="4" customFormat="1" ht="15" hidden="1" customHeight="1" outlineLevel="1" x14ac:dyDescent="0.2">
      <c r="B169" s="26" t="s">
        <v>869</v>
      </c>
      <c r="D169" s="85">
        <v>0.75</v>
      </c>
      <c r="H169" s="42">
        <v>39</v>
      </c>
    </row>
    <row r="170" spans="2:8" s="4" customFormat="1" ht="15" hidden="1" customHeight="1" outlineLevel="1" x14ac:dyDescent="0.2">
      <c r="B170" s="26" t="s">
        <v>868</v>
      </c>
      <c r="D170" s="85">
        <v>0.8</v>
      </c>
      <c r="H170" s="42">
        <v>40</v>
      </c>
    </row>
    <row r="171" spans="2:8" s="4" customFormat="1" ht="15" hidden="1" customHeight="1" outlineLevel="1" x14ac:dyDescent="0.2">
      <c r="B171" s="26" t="s">
        <v>872</v>
      </c>
      <c r="D171" s="85">
        <v>0.85</v>
      </c>
      <c r="H171" s="42">
        <v>41</v>
      </c>
    </row>
    <row r="172" spans="2:8" s="4" customFormat="1" ht="15" hidden="1" customHeight="1" outlineLevel="1" x14ac:dyDescent="0.2">
      <c r="B172" s="26" t="s">
        <v>875</v>
      </c>
      <c r="D172" s="85">
        <v>0.9</v>
      </c>
      <c r="H172" s="42">
        <v>42</v>
      </c>
    </row>
    <row r="173" spans="2:8" s="4" customFormat="1" ht="15" hidden="1" customHeight="1" outlineLevel="1" x14ac:dyDescent="0.2">
      <c r="B173" s="26" t="s">
        <v>870</v>
      </c>
      <c r="D173" s="85">
        <v>0.95</v>
      </c>
      <c r="H173" s="42">
        <v>43</v>
      </c>
    </row>
    <row r="174" spans="2:8" s="4" customFormat="1" ht="15" hidden="1" customHeight="1" outlineLevel="1" x14ac:dyDescent="0.2">
      <c r="B174" s="26" t="s">
        <v>877</v>
      </c>
      <c r="D174" s="85">
        <v>1</v>
      </c>
      <c r="H174" s="42">
        <v>44</v>
      </c>
    </row>
    <row r="175" spans="2:8" s="4" customFormat="1" ht="15" hidden="1" customHeight="1" outlineLevel="1" x14ac:dyDescent="0.2">
      <c r="B175" s="26" t="s">
        <v>873</v>
      </c>
      <c r="D175" s="66"/>
      <c r="H175" s="42">
        <v>45</v>
      </c>
    </row>
    <row r="176" spans="2:8" s="4" customFormat="1" ht="15" hidden="1" customHeight="1" outlineLevel="1" x14ac:dyDescent="0.2">
      <c r="B176" s="26" t="s">
        <v>878</v>
      </c>
      <c r="D176" s="85">
        <v>0</v>
      </c>
      <c r="H176" s="42">
        <v>46</v>
      </c>
    </row>
    <row r="177" spans="2:10" s="4" customFormat="1" ht="15" hidden="1" customHeight="1" outlineLevel="1" x14ac:dyDescent="0.2">
      <c r="B177" s="65"/>
      <c r="C177" s="65"/>
      <c r="D177" s="85">
        <v>0.05</v>
      </c>
      <c r="F177" s="67"/>
      <c r="G177" s="65"/>
      <c r="H177" s="42">
        <v>47</v>
      </c>
      <c r="I177" s="67"/>
      <c r="J177" s="67"/>
    </row>
    <row r="178" spans="2:10" s="4" customFormat="1" ht="15" hidden="1" customHeight="1" outlineLevel="1" x14ac:dyDescent="0.2">
      <c r="B178" s="26" t="s">
        <v>485</v>
      </c>
      <c r="C178" s="65"/>
      <c r="D178" s="85">
        <v>0.1</v>
      </c>
      <c r="F178" s="67"/>
      <c r="G178" s="65"/>
      <c r="H178" s="42">
        <v>48</v>
      </c>
      <c r="I178" s="67"/>
      <c r="J178" s="67"/>
    </row>
    <row r="179" spans="2:10" s="4" customFormat="1" ht="15" hidden="1" customHeight="1" outlineLevel="1" x14ac:dyDescent="0.2">
      <c r="B179" s="135" t="s">
        <v>518</v>
      </c>
      <c r="C179" s="65"/>
      <c r="D179" s="26" t="s">
        <v>485</v>
      </c>
      <c r="F179" s="67"/>
      <c r="G179" s="65"/>
      <c r="H179" s="42">
        <v>49</v>
      </c>
      <c r="I179" s="67"/>
      <c r="J179" s="67"/>
    </row>
    <row r="180" spans="2:10" s="4" customFormat="1" ht="15" hidden="1" customHeight="1" outlineLevel="1" x14ac:dyDescent="0.2">
      <c r="B180" s="135" t="s">
        <v>519</v>
      </c>
      <c r="C180" s="65"/>
      <c r="D180" s="148" t="s">
        <v>925</v>
      </c>
      <c r="F180" s="67"/>
      <c r="G180" s="65"/>
      <c r="H180" s="42">
        <v>50</v>
      </c>
      <c r="I180" s="67"/>
      <c r="J180" s="67"/>
    </row>
    <row r="181" spans="2:10" s="4" customFormat="1" ht="15" hidden="1" customHeight="1" outlineLevel="1" x14ac:dyDescent="0.2">
      <c r="B181" s="135" t="s">
        <v>520</v>
      </c>
      <c r="C181" s="65"/>
      <c r="D181" s="148" t="s">
        <v>926</v>
      </c>
      <c r="E181" s="66"/>
      <c r="F181" s="67"/>
      <c r="G181" s="65"/>
      <c r="H181" s="65"/>
      <c r="I181" s="65"/>
      <c r="J181" s="67"/>
    </row>
    <row r="182" spans="2:10" s="4" customFormat="1" ht="15" customHeight="1" collapsed="1" x14ac:dyDescent="0.2">
      <c r="B182" s="65"/>
      <c r="C182" s="65"/>
      <c r="D182" s="66"/>
      <c r="E182" s="66"/>
      <c r="F182" s="65"/>
      <c r="G182" s="67"/>
      <c r="H182" s="67"/>
      <c r="I182" s="65"/>
      <c r="J182" s="65"/>
    </row>
    <row r="183" spans="2:10" s="4" customFormat="1" ht="15" customHeight="1" x14ac:dyDescent="0.2">
      <c r="D183" s="66"/>
      <c r="E183" s="66"/>
      <c r="I183" s="107"/>
    </row>
    <row r="184" spans="2:10" s="4" customFormat="1" ht="15" customHeight="1" x14ac:dyDescent="0.2">
      <c r="E184" s="66"/>
      <c r="I184" s="107"/>
    </row>
    <row r="185" spans="2:10" s="4" customFormat="1" ht="15" customHeight="1" x14ac:dyDescent="0.2">
      <c r="I185" s="107"/>
    </row>
    <row r="186" spans="2:10" s="4" customFormat="1" ht="15" customHeight="1" x14ac:dyDescent="0.2">
      <c r="I186" s="107"/>
    </row>
    <row r="187" spans="2:10" s="4" customFormat="1" ht="15" customHeight="1" x14ac:dyDescent="0.2">
      <c r="I187" s="107"/>
    </row>
    <row r="188" spans="2:10" s="4" customFormat="1" ht="15" customHeight="1" x14ac:dyDescent="0.2">
      <c r="I188" s="107"/>
    </row>
    <row r="189" spans="2:10" s="4" customFormat="1" ht="15" customHeight="1" x14ac:dyDescent="0.2">
      <c r="I189" s="107"/>
    </row>
    <row r="190" spans="2:10" s="4" customFormat="1" ht="15" customHeight="1" x14ac:dyDescent="0.2">
      <c r="I190" s="107"/>
    </row>
    <row r="191" spans="2:10" s="4" customFormat="1" ht="15" customHeight="1" x14ac:dyDescent="0.2">
      <c r="I191" s="107"/>
    </row>
    <row r="192" spans="2:10" s="4" customFormat="1" ht="15" customHeight="1" x14ac:dyDescent="0.2">
      <c r="I192" s="107"/>
    </row>
    <row r="193" spans="9:9" s="4" customFormat="1" ht="15" customHeight="1" x14ac:dyDescent="0.2">
      <c r="I193" s="107"/>
    </row>
    <row r="194" spans="9:9" s="4" customFormat="1" ht="15" customHeight="1" x14ac:dyDescent="0.2">
      <c r="I194" s="107"/>
    </row>
    <row r="195" spans="9:9" s="4" customFormat="1" ht="15" customHeight="1" x14ac:dyDescent="0.2">
      <c r="I195" s="107"/>
    </row>
    <row r="196" spans="9:9" s="4" customFormat="1" ht="15" customHeight="1" x14ac:dyDescent="0.2">
      <c r="I196" s="107"/>
    </row>
    <row r="197" spans="9:9" s="4" customFormat="1" ht="15" customHeight="1" x14ac:dyDescent="0.2">
      <c r="I197" s="107"/>
    </row>
    <row r="198" spans="9:9" s="4" customFormat="1" ht="15" customHeight="1" x14ac:dyDescent="0.2">
      <c r="I198" s="107"/>
    </row>
    <row r="199" spans="9:9" s="4" customFormat="1" ht="15" customHeight="1" x14ac:dyDescent="0.2">
      <c r="I199" s="107"/>
    </row>
    <row r="200" spans="9:9" s="4" customFormat="1" ht="15" customHeight="1" x14ac:dyDescent="0.2">
      <c r="I200" s="107"/>
    </row>
    <row r="201" spans="9:9" s="4" customFormat="1" ht="15" customHeight="1" x14ac:dyDescent="0.2">
      <c r="I201" s="107"/>
    </row>
    <row r="202" spans="9:9" s="4" customFormat="1" ht="15" customHeight="1" x14ac:dyDescent="0.2">
      <c r="I202" s="107"/>
    </row>
    <row r="203" spans="9:9" s="4" customFormat="1" ht="15" customHeight="1" x14ac:dyDescent="0.2">
      <c r="I203" s="107"/>
    </row>
    <row r="204" spans="9:9" s="4" customFormat="1" ht="15" customHeight="1" x14ac:dyDescent="0.2">
      <c r="I204" s="107"/>
    </row>
    <row r="205" spans="9:9" s="4" customFormat="1" ht="15" customHeight="1" x14ac:dyDescent="0.2">
      <c r="I205" s="107"/>
    </row>
    <row r="206" spans="9:9" s="4" customFormat="1" ht="15" customHeight="1" x14ac:dyDescent="0.2">
      <c r="I206" s="107"/>
    </row>
    <row r="207" spans="9:9" s="4" customFormat="1" ht="15" customHeight="1" x14ac:dyDescent="0.2">
      <c r="I207" s="107"/>
    </row>
    <row r="208" spans="9:9" s="4" customFormat="1" ht="15" customHeight="1" x14ac:dyDescent="0.2">
      <c r="I208" s="107"/>
    </row>
    <row r="209" spans="9:9" s="4" customFormat="1" ht="15" customHeight="1" x14ac:dyDescent="0.2">
      <c r="I209" s="107"/>
    </row>
    <row r="210" spans="9:9" s="4" customFormat="1" ht="15" customHeight="1" x14ac:dyDescent="0.2">
      <c r="I210" s="107"/>
    </row>
    <row r="211" spans="9:9" s="4" customFormat="1" ht="15" customHeight="1" x14ac:dyDescent="0.2">
      <c r="I211" s="107"/>
    </row>
    <row r="212" spans="9:9" s="4" customFormat="1" ht="15" customHeight="1" x14ac:dyDescent="0.2">
      <c r="I212" s="107"/>
    </row>
    <row r="213" spans="9:9" s="4" customFormat="1" ht="15" customHeight="1" x14ac:dyDescent="0.2">
      <c r="I213" s="107"/>
    </row>
    <row r="214" spans="9:9" s="4" customFormat="1" ht="15" customHeight="1" x14ac:dyDescent="0.2">
      <c r="I214" s="107"/>
    </row>
    <row r="215" spans="9:9" s="4" customFormat="1" ht="15" customHeight="1" x14ac:dyDescent="0.2">
      <c r="I215" s="107"/>
    </row>
    <row r="216" spans="9:9" s="4" customFormat="1" ht="15" customHeight="1" x14ac:dyDescent="0.2">
      <c r="I216" s="107"/>
    </row>
    <row r="217" spans="9:9" s="4" customFormat="1" ht="15" customHeight="1" x14ac:dyDescent="0.2">
      <c r="I217" s="107"/>
    </row>
    <row r="218" spans="9:9" s="4" customFormat="1" ht="15" customHeight="1" x14ac:dyDescent="0.2">
      <c r="I218" s="107"/>
    </row>
    <row r="219" spans="9:9" s="4" customFormat="1" ht="15" customHeight="1" x14ac:dyDescent="0.2">
      <c r="I219" s="107"/>
    </row>
    <row r="220" spans="9:9" s="4" customFormat="1" ht="15" customHeight="1" x14ac:dyDescent="0.2">
      <c r="I220" s="107"/>
    </row>
    <row r="221" spans="9:9" s="4" customFormat="1" ht="15" customHeight="1" x14ac:dyDescent="0.2">
      <c r="I221" s="107"/>
    </row>
    <row r="222" spans="9:9" s="4" customFormat="1" ht="15" customHeight="1" x14ac:dyDescent="0.2">
      <c r="I222" s="107"/>
    </row>
    <row r="223" spans="9:9" s="4" customFormat="1" ht="15" customHeight="1" x14ac:dyDescent="0.2">
      <c r="I223" s="107"/>
    </row>
    <row r="224" spans="9:9" s="4" customFormat="1" ht="15" customHeight="1" x14ac:dyDescent="0.2">
      <c r="I224" s="107"/>
    </row>
    <row r="225" spans="9:9" s="4" customFormat="1" ht="15" customHeight="1" x14ac:dyDescent="0.2">
      <c r="I225" s="107"/>
    </row>
    <row r="226" spans="9:9" s="4" customFormat="1" ht="15" customHeight="1" x14ac:dyDescent="0.2">
      <c r="I226" s="107"/>
    </row>
    <row r="227" spans="9:9" s="4" customFormat="1" ht="15" customHeight="1" x14ac:dyDescent="0.2">
      <c r="I227" s="107"/>
    </row>
    <row r="228" spans="9:9" s="4" customFormat="1" ht="15" customHeight="1" x14ac:dyDescent="0.2">
      <c r="I228" s="107"/>
    </row>
    <row r="229" spans="9:9" s="4" customFormat="1" ht="15" customHeight="1" x14ac:dyDescent="0.2">
      <c r="I229" s="107"/>
    </row>
    <row r="230" spans="9:9" s="4" customFormat="1" ht="15" customHeight="1" x14ac:dyDescent="0.2">
      <c r="I230" s="107"/>
    </row>
    <row r="231" spans="9:9" s="4" customFormat="1" ht="15" customHeight="1" x14ac:dyDescent="0.2">
      <c r="I231" s="107"/>
    </row>
    <row r="232" spans="9:9" s="4" customFormat="1" ht="15" customHeight="1" x14ac:dyDescent="0.2">
      <c r="I232" s="107"/>
    </row>
    <row r="233" spans="9:9" s="4" customFormat="1" ht="15" customHeight="1" x14ac:dyDescent="0.2">
      <c r="I233" s="107"/>
    </row>
    <row r="234" spans="9:9" s="4" customFormat="1" ht="15" customHeight="1" x14ac:dyDescent="0.2">
      <c r="I234" s="107"/>
    </row>
    <row r="235" spans="9:9" s="4" customFormat="1" ht="15" customHeight="1" x14ac:dyDescent="0.2">
      <c r="I235" s="107"/>
    </row>
    <row r="236" spans="9:9" s="4" customFormat="1" ht="15" customHeight="1" x14ac:dyDescent="0.2">
      <c r="I236" s="107"/>
    </row>
    <row r="237" spans="9:9" s="4" customFormat="1" ht="15" customHeight="1" x14ac:dyDescent="0.2">
      <c r="I237" s="107"/>
    </row>
    <row r="238" spans="9:9" s="4" customFormat="1" ht="15" customHeight="1" x14ac:dyDescent="0.2">
      <c r="I238" s="107"/>
    </row>
    <row r="239" spans="9:9" s="4" customFormat="1" ht="15" customHeight="1" x14ac:dyDescent="0.2">
      <c r="I239" s="107"/>
    </row>
    <row r="240" spans="9:9" s="4" customFormat="1" ht="15" customHeight="1" x14ac:dyDescent="0.2">
      <c r="I240" s="107"/>
    </row>
    <row r="241" spans="9:9" s="4" customFormat="1" ht="15" customHeight="1" x14ac:dyDescent="0.2">
      <c r="I241" s="107"/>
    </row>
    <row r="242" spans="9:9" s="4" customFormat="1" ht="15" customHeight="1" x14ac:dyDescent="0.2">
      <c r="I242" s="107"/>
    </row>
    <row r="243" spans="9:9" s="4" customFormat="1" ht="15" customHeight="1" x14ac:dyDescent="0.2">
      <c r="I243" s="107"/>
    </row>
    <row r="244" spans="9:9" s="4" customFormat="1" ht="15" customHeight="1" x14ac:dyDescent="0.2">
      <c r="I244" s="107"/>
    </row>
    <row r="245" spans="9:9" s="4" customFormat="1" ht="15" customHeight="1" x14ac:dyDescent="0.2">
      <c r="I245" s="107"/>
    </row>
    <row r="246" spans="9:9" s="4" customFormat="1" ht="15" customHeight="1" x14ac:dyDescent="0.2">
      <c r="I246" s="107"/>
    </row>
    <row r="247" spans="9:9" s="4" customFormat="1" ht="15" customHeight="1" x14ac:dyDescent="0.2">
      <c r="I247" s="107"/>
    </row>
    <row r="248" spans="9:9" s="4" customFormat="1" ht="15" customHeight="1" x14ac:dyDescent="0.2">
      <c r="I248" s="107"/>
    </row>
    <row r="249" spans="9:9" s="4" customFormat="1" ht="15" customHeight="1" x14ac:dyDescent="0.2">
      <c r="I249" s="107"/>
    </row>
    <row r="250" spans="9:9" s="4" customFormat="1" ht="15" customHeight="1" x14ac:dyDescent="0.2">
      <c r="I250" s="107"/>
    </row>
    <row r="251" spans="9:9" s="4" customFormat="1" ht="15" customHeight="1" x14ac:dyDescent="0.2">
      <c r="I251" s="107"/>
    </row>
    <row r="252" spans="9:9" s="4" customFormat="1" ht="15" customHeight="1" x14ac:dyDescent="0.2">
      <c r="I252" s="107"/>
    </row>
    <row r="253" spans="9:9" s="4" customFormat="1" ht="15" customHeight="1" x14ac:dyDescent="0.2">
      <c r="I253" s="107"/>
    </row>
    <row r="254" spans="9:9" s="4" customFormat="1" ht="15" customHeight="1" x14ac:dyDescent="0.2">
      <c r="I254" s="107"/>
    </row>
    <row r="255" spans="9:9" s="4" customFormat="1" ht="15" customHeight="1" x14ac:dyDescent="0.2">
      <c r="I255" s="107"/>
    </row>
    <row r="256" spans="9:9" s="4" customFormat="1" ht="15" customHeight="1" x14ac:dyDescent="0.2">
      <c r="I256" s="107"/>
    </row>
    <row r="257" spans="9:9" s="4" customFormat="1" ht="15" customHeight="1" x14ac:dyDescent="0.2">
      <c r="I257" s="107"/>
    </row>
    <row r="258" spans="9:9" s="4" customFormat="1" ht="15" customHeight="1" x14ac:dyDescent="0.2">
      <c r="I258" s="107"/>
    </row>
    <row r="259" spans="9:9" s="4" customFormat="1" ht="15" customHeight="1" x14ac:dyDescent="0.2">
      <c r="I259" s="107"/>
    </row>
    <row r="260" spans="9:9" s="4" customFormat="1" ht="15" customHeight="1" x14ac:dyDescent="0.2">
      <c r="I260" s="107"/>
    </row>
    <row r="261" spans="9:9" s="4" customFormat="1" ht="15" customHeight="1" x14ac:dyDescent="0.2">
      <c r="I261" s="107"/>
    </row>
    <row r="262" spans="9:9" s="4" customFormat="1" ht="15" customHeight="1" x14ac:dyDescent="0.2">
      <c r="I262" s="107"/>
    </row>
    <row r="263" spans="9:9" s="4" customFormat="1" ht="15" customHeight="1" x14ac:dyDescent="0.2">
      <c r="I263" s="107"/>
    </row>
    <row r="264" spans="9:9" s="4" customFormat="1" ht="15" customHeight="1" x14ac:dyDescent="0.2">
      <c r="I264" s="107"/>
    </row>
    <row r="265" spans="9:9" s="4" customFormat="1" ht="15" customHeight="1" x14ac:dyDescent="0.2">
      <c r="I265" s="107"/>
    </row>
    <row r="266" spans="9:9" s="4" customFormat="1" ht="15" customHeight="1" x14ac:dyDescent="0.2">
      <c r="I266" s="107"/>
    </row>
    <row r="267" spans="9:9" s="4" customFormat="1" ht="15" customHeight="1" x14ac:dyDescent="0.2">
      <c r="I267" s="107"/>
    </row>
    <row r="268" spans="9:9" s="4" customFormat="1" ht="15" customHeight="1" x14ac:dyDescent="0.2">
      <c r="I268" s="107"/>
    </row>
    <row r="269" spans="9:9" s="4" customFormat="1" ht="15" customHeight="1" x14ac:dyDescent="0.2">
      <c r="I269" s="107"/>
    </row>
    <row r="270" spans="9:9" s="4" customFormat="1" ht="15" customHeight="1" x14ac:dyDescent="0.2">
      <c r="I270" s="107"/>
    </row>
    <row r="271" spans="9:9" s="4" customFormat="1" ht="15" customHeight="1" x14ac:dyDescent="0.2">
      <c r="I271" s="107"/>
    </row>
    <row r="272" spans="9:9" s="4" customFormat="1" ht="15" customHeight="1" x14ac:dyDescent="0.2">
      <c r="I272" s="107"/>
    </row>
    <row r="273" spans="9:9" s="4" customFormat="1" ht="15" customHeight="1" x14ac:dyDescent="0.2">
      <c r="I273" s="107"/>
    </row>
    <row r="274" spans="9:9" s="4" customFormat="1" ht="15" customHeight="1" x14ac:dyDescent="0.2">
      <c r="I274" s="107"/>
    </row>
    <row r="275" spans="9:9" s="4" customFormat="1" ht="15" customHeight="1" x14ac:dyDescent="0.2">
      <c r="I275" s="107"/>
    </row>
    <row r="276" spans="9:9" s="4" customFormat="1" ht="15" customHeight="1" x14ac:dyDescent="0.2">
      <c r="I276" s="107"/>
    </row>
    <row r="277" spans="9:9" s="4" customFormat="1" ht="15" customHeight="1" x14ac:dyDescent="0.2">
      <c r="I277" s="107"/>
    </row>
    <row r="278" spans="9:9" s="4" customFormat="1" ht="15" customHeight="1" x14ac:dyDescent="0.2">
      <c r="I278" s="107"/>
    </row>
    <row r="279" spans="9:9" s="4" customFormat="1" ht="15" customHeight="1" x14ac:dyDescent="0.2">
      <c r="I279" s="107"/>
    </row>
    <row r="280" spans="9:9" s="4" customFormat="1" ht="15" customHeight="1" x14ac:dyDescent="0.2">
      <c r="I280" s="107"/>
    </row>
    <row r="281" spans="9:9" s="4" customFormat="1" ht="15" customHeight="1" x14ac:dyDescent="0.2">
      <c r="I281" s="107"/>
    </row>
    <row r="282" spans="9:9" s="4" customFormat="1" ht="15" customHeight="1" x14ac:dyDescent="0.2">
      <c r="I282" s="107"/>
    </row>
    <row r="283" spans="9:9" s="4" customFormat="1" ht="15" customHeight="1" x14ac:dyDescent="0.2">
      <c r="I283" s="107"/>
    </row>
    <row r="284" spans="9:9" s="4" customFormat="1" ht="15" customHeight="1" x14ac:dyDescent="0.2">
      <c r="I284" s="107"/>
    </row>
    <row r="285" spans="9:9" s="4" customFormat="1" ht="15" customHeight="1" x14ac:dyDescent="0.2">
      <c r="I285" s="107"/>
    </row>
    <row r="286" spans="9:9" s="4" customFormat="1" ht="15" customHeight="1" x14ac:dyDescent="0.2">
      <c r="I286" s="107"/>
    </row>
    <row r="287" spans="9:9" s="4" customFormat="1" ht="15" customHeight="1" x14ac:dyDescent="0.2">
      <c r="I287" s="107"/>
    </row>
    <row r="288" spans="9:9" s="4" customFormat="1" ht="15" customHeight="1" x14ac:dyDescent="0.2">
      <c r="I288" s="107"/>
    </row>
    <row r="289" spans="9:9" s="4" customFormat="1" ht="15" customHeight="1" x14ac:dyDescent="0.2">
      <c r="I289" s="107"/>
    </row>
    <row r="290" spans="9:9" s="4" customFormat="1" ht="15" customHeight="1" x14ac:dyDescent="0.2">
      <c r="I290" s="107"/>
    </row>
    <row r="291" spans="9:9" s="4" customFormat="1" ht="15" customHeight="1" x14ac:dyDescent="0.2">
      <c r="I291" s="107"/>
    </row>
    <row r="292" spans="9:9" s="4" customFormat="1" ht="15" customHeight="1" x14ac:dyDescent="0.2">
      <c r="I292" s="107"/>
    </row>
    <row r="293" spans="9:9" s="4" customFormat="1" ht="15" customHeight="1" x14ac:dyDescent="0.2">
      <c r="I293" s="107"/>
    </row>
    <row r="294" spans="9:9" s="4" customFormat="1" ht="15" customHeight="1" x14ac:dyDescent="0.2">
      <c r="I294" s="107"/>
    </row>
    <row r="295" spans="9:9" s="4" customFormat="1" ht="15" customHeight="1" x14ac:dyDescent="0.2">
      <c r="I295" s="107"/>
    </row>
    <row r="296" spans="9:9" s="4" customFormat="1" ht="15" customHeight="1" x14ac:dyDescent="0.2">
      <c r="I296" s="107"/>
    </row>
    <row r="297" spans="9:9" s="4" customFormat="1" ht="15" customHeight="1" x14ac:dyDescent="0.2">
      <c r="I297" s="107"/>
    </row>
    <row r="298" spans="9:9" s="4" customFormat="1" ht="15" customHeight="1" x14ac:dyDescent="0.2">
      <c r="I298" s="107"/>
    </row>
    <row r="299" spans="9:9" s="4" customFormat="1" ht="15" customHeight="1" x14ac:dyDescent="0.2">
      <c r="I299" s="107"/>
    </row>
    <row r="300" spans="9:9" s="4" customFormat="1" ht="15" customHeight="1" x14ac:dyDescent="0.2">
      <c r="I300" s="107"/>
    </row>
    <row r="301" spans="9:9" s="4" customFormat="1" ht="15" customHeight="1" x14ac:dyDescent="0.2">
      <c r="I301" s="107"/>
    </row>
    <row r="302" spans="9:9" s="4" customFormat="1" ht="15" customHeight="1" x14ac:dyDescent="0.2">
      <c r="I302" s="107"/>
    </row>
    <row r="303" spans="9:9" s="4" customFormat="1" ht="15" customHeight="1" x14ac:dyDescent="0.2">
      <c r="I303" s="107"/>
    </row>
    <row r="304" spans="9:9" s="4" customFormat="1" ht="15" customHeight="1" x14ac:dyDescent="0.2">
      <c r="I304" s="107"/>
    </row>
    <row r="305" spans="9:9" s="4" customFormat="1" ht="15" customHeight="1" x14ac:dyDescent="0.2">
      <c r="I305" s="107"/>
    </row>
    <row r="306" spans="9:9" s="4" customFormat="1" ht="15" customHeight="1" x14ac:dyDescent="0.2">
      <c r="I306" s="107"/>
    </row>
    <row r="307" spans="9:9" s="4" customFormat="1" ht="15" customHeight="1" x14ac:dyDescent="0.2">
      <c r="I307" s="107"/>
    </row>
    <row r="308" spans="9:9" s="4" customFormat="1" ht="15" customHeight="1" x14ac:dyDescent="0.2">
      <c r="I308" s="107"/>
    </row>
    <row r="309" spans="9:9" s="4" customFormat="1" ht="15" customHeight="1" x14ac:dyDescent="0.2">
      <c r="I309" s="107"/>
    </row>
    <row r="310" spans="9:9" s="4" customFormat="1" ht="15" customHeight="1" x14ac:dyDescent="0.2">
      <c r="I310" s="107"/>
    </row>
    <row r="311" spans="9:9" s="4" customFormat="1" ht="15" customHeight="1" x14ac:dyDescent="0.2">
      <c r="I311" s="107"/>
    </row>
    <row r="312" spans="9:9" s="4" customFormat="1" ht="15" customHeight="1" x14ac:dyDescent="0.2">
      <c r="I312" s="107"/>
    </row>
    <row r="313" spans="9:9" s="4" customFormat="1" ht="15" customHeight="1" x14ac:dyDescent="0.2">
      <c r="I313" s="107"/>
    </row>
    <row r="314" spans="9:9" s="4" customFormat="1" ht="15" customHeight="1" x14ac:dyDescent="0.2">
      <c r="I314" s="107"/>
    </row>
    <row r="315" spans="9:9" s="4" customFormat="1" ht="15" customHeight="1" x14ac:dyDescent="0.2">
      <c r="I315" s="107"/>
    </row>
    <row r="316" spans="9:9" s="4" customFormat="1" ht="15" customHeight="1" x14ac:dyDescent="0.2">
      <c r="I316" s="107"/>
    </row>
    <row r="317" spans="9:9" s="4" customFormat="1" ht="15" customHeight="1" x14ac:dyDescent="0.2">
      <c r="I317" s="107"/>
    </row>
    <row r="318" spans="9:9" s="4" customFormat="1" ht="15" customHeight="1" x14ac:dyDescent="0.2">
      <c r="I318" s="107"/>
    </row>
    <row r="319" spans="9:9" s="4" customFormat="1" ht="15" customHeight="1" x14ac:dyDescent="0.2">
      <c r="I319" s="107"/>
    </row>
    <row r="320" spans="9:9" s="4" customFormat="1" ht="15" customHeight="1" x14ac:dyDescent="0.2">
      <c r="I320" s="107"/>
    </row>
    <row r="321" spans="9:9" s="4" customFormat="1" ht="15" customHeight="1" x14ac:dyDescent="0.2">
      <c r="I321" s="107"/>
    </row>
    <row r="322" spans="9:9" s="4" customFormat="1" ht="15" customHeight="1" x14ac:dyDescent="0.2">
      <c r="I322" s="107"/>
    </row>
    <row r="323" spans="9:9" s="4" customFormat="1" ht="15" customHeight="1" x14ac:dyDescent="0.2">
      <c r="I323" s="107"/>
    </row>
    <row r="324" spans="9:9" s="4" customFormat="1" ht="15" customHeight="1" x14ac:dyDescent="0.2">
      <c r="I324" s="107"/>
    </row>
    <row r="325" spans="9:9" s="4" customFormat="1" ht="15" customHeight="1" x14ac:dyDescent="0.2">
      <c r="I325" s="107"/>
    </row>
    <row r="326" spans="9:9" s="4" customFormat="1" ht="15" customHeight="1" x14ac:dyDescent="0.2">
      <c r="I326" s="107"/>
    </row>
    <row r="327" spans="9:9" s="4" customFormat="1" ht="15" customHeight="1" x14ac:dyDescent="0.2">
      <c r="I327" s="107"/>
    </row>
    <row r="328" spans="9:9" s="4" customFormat="1" ht="15" customHeight="1" x14ac:dyDescent="0.2">
      <c r="I328" s="107"/>
    </row>
    <row r="329" spans="9:9" s="4" customFormat="1" ht="15" customHeight="1" x14ac:dyDescent="0.2">
      <c r="I329" s="107"/>
    </row>
    <row r="330" spans="9:9" s="4" customFormat="1" ht="15" customHeight="1" x14ac:dyDescent="0.2">
      <c r="I330" s="107"/>
    </row>
    <row r="331" spans="9:9" s="4" customFormat="1" ht="15" customHeight="1" x14ac:dyDescent="0.2">
      <c r="I331" s="107"/>
    </row>
    <row r="332" spans="9:9" s="4" customFormat="1" ht="15" customHeight="1" x14ac:dyDescent="0.2">
      <c r="I332" s="107"/>
    </row>
    <row r="333" spans="9:9" s="4" customFormat="1" ht="15" customHeight="1" x14ac:dyDescent="0.2">
      <c r="I333" s="107"/>
    </row>
    <row r="334" spans="9:9" s="4" customFormat="1" ht="15" customHeight="1" x14ac:dyDescent="0.2">
      <c r="I334" s="107"/>
    </row>
    <row r="335" spans="9:9" s="4" customFormat="1" ht="15" customHeight="1" x14ac:dyDescent="0.2">
      <c r="I335" s="107"/>
    </row>
    <row r="336" spans="9:9" s="4" customFormat="1" ht="15" customHeight="1" x14ac:dyDescent="0.2">
      <c r="I336" s="107"/>
    </row>
    <row r="337" spans="9:9" s="4" customFormat="1" ht="15" customHeight="1" x14ac:dyDescent="0.2">
      <c r="I337" s="107"/>
    </row>
    <row r="338" spans="9:9" s="4" customFormat="1" ht="15" customHeight="1" x14ac:dyDescent="0.2">
      <c r="I338" s="107"/>
    </row>
    <row r="339" spans="9:9" s="4" customFormat="1" ht="15" customHeight="1" x14ac:dyDescent="0.2">
      <c r="I339" s="107"/>
    </row>
    <row r="340" spans="9:9" s="4" customFormat="1" ht="15" customHeight="1" x14ac:dyDescent="0.2">
      <c r="I340" s="107"/>
    </row>
    <row r="341" spans="9:9" s="4" customFormat="1" ht="15" customHeight="1" x14ac:dyDescent="0.2">
      <c r="I341" s="107"/>
    </row>
    <row r="342" spans="9:9" s="4" customFormat="1" ht="15" customHeight="1" x14ac:dyDescent="0.2">
      <c r="I342" s="107"/>
    </row>
    <row r="343" spans="9:9" s="4" customFormat="1" ht="15" customHeight="1" x14ac:dyDescent="0.2">
      <c r="I343" s="107"/>
    </row>
    <row r="344" spans="9:9" s="4" customFormat="1" ht="15" customHeight="1" x14ac:dyDescent="0.2">
      <c r="I344" s="107"/>
    </row>
    <row r="345" spans="9:9" s="4" customFormat="1" ht="15" customHeight="1" x14ac:dyDescent="0.2">
      <c r="I345" s="107"/>
    </row>
    <row r="346" spans="9:9" s="4" customFormat="1" ht="15" customHeight="1" x14ac:dyDescent="0.2">
      <c r="I346" s="107"/>
    </row>
    <row r="347" spans="9:9" s="4" customFormat="1" ht="15" customHeight="1" x14ac:dyDescent="0.2">
      <c r="I347" s="107"/>
    </row>
    <row r="348" spans="9:9" s="4" customFormat="1" ht="15" customHeight="1" x14ac:dyDescent="0.2">
      <c r="I348" s="107"/>
    </row>
    <row r="349" spans="9:9" s="4" customFormat="1" ht="15" customHeight="1" x14ac:dyDescent="0.2">
      <c r="I349" s="107"/>
    </row>
    <row r="350" spans="9:9" s="4" customFormat="1" ht="15" customHeight="1" x14ac:dyDescent="0.2">
      <c r="I350" s="107"/>
    </row>
    <row r="351" spans="9:9" s="4" customFormat="1" ht="15" customHeight="1" x14ac:dyDescent="0.2">
      <c r="I351" s="107"/>
    </row>
    <row r="352" spans="9:9" s="4" customFormat="1" ht="15" customHeight="1" x14ac:dyDescent="0.2">
      <c r="I352" s="107"/>
    </row>
    <row r="353" spans="9:9" s="4" customFormat="1" ht="15" customHeight="1" x14ac:dyDescent="0.2">
      <c r="I353" s="107"/>
    </row>
    <row r="354" spans="9:9" s="4" customFormat="1" ht="15" customHeight="1" x14ac:dyDescent="0.2">
      <c r="I354" s="107"/>
    </row>
    <row r="355" spans="9:9" s="4" customFormat="1" ht="15" customHeight="1" x14ac:dyDescent="0.2">
      <c r="I355" s="107"/>
    </row>
    <row r="356" spans="9:9" s="4" customFormat="1" ht="15" customHeight="1" x14ac:dyDescent="0.2">
      <c r="I356" s="107"/>
    </row>
    <row r="357" spans="9:9" s="4" customFormat="1" ht="15" customHeight="1" x14ac:dyDescent="0.2">
      <c r="I357" s="107"/>
    </row>
    <row r="358" spans="9:9" s="4" customFormat="1" ht="15" customHeight="1" x14ac:dyDescent="0.2">
      <c r="I358" s="107"/>
    </row>
    <row r="359" spans="9:9" s="4" customFormat="1" ht="15" customHeight="1" x14ac:dyDescent="0.2">
      <c r="I359" s="107"/>
    </row>
    <row r="360" spans="9:9" s="4" customFormat="1" ht="15" customHeight="1" x14ac:dyDescent="0.2">
      <c r="I360" s="107"/>
    </row>
    <row r="361" spans="9:9" s="4" customFormat="1" ht="15" customHeight="1" x14ac:dyDescent="0.2">
      <c r="I361" s="107"/>
    </row>
    <row r="362" spans="9:9" s="4" customFormat="1" ht="15" customHeight="1" x14ac:dyDescent="0.2">
      <c r="I362" s="107"/>
    </row>
    <row r="363" spans="9:9" s="4" customFormat="1" ht="15" customHeight="1" x14ac:dyDescent="0.2">
      <c r="I363" s="107"/>
    </row>
    <row r="364" spans="9:9" s="4" customFormat="1" ht="15" customHeight="1" x14ac:dyDescent="0.2">
      <c r="I364" s="107"/>
    </row>
    <row r="365" spans="9:9" s="4" customFormat="1" ht="15" customHeight="1" x14ac:dyDescent="0.2">
      <c r="I365" s="107"/>
    </row>
    <row r="366" spans="9:9" s="4" customFormat="1" ht="15" customHeight="1" x14ac:dyDescent="0.2">
      <c r="I366" s="107"/>
    </row>
    <row r="367" spans="9:9" s="4" customFormat="1" ht="15" customHeight="1" x14ac:dyDescent="0.2">
      <c r="I367" s="107"/>
    </row>
    <row r="368" spans="9:9" s="4" customFormat="1" ht="15" customHeight="1" x14ac:dyDescent="0.2">
      <c r="I368" s="107"/>
    </row>
    <row r="369" spans="9:9" s="4" customFormat="1" ht="15" customHeight="1" x14ac:dyDescent="0.2">
      <c r="I369" s="107"/>
    </row>
    <row r="370" spans="9:9" s="4" customFormat="1" ht="15" customHeight="1" x14ac:dyDescent="0.2">
      <c r="I370" s="107"/>
    </row>
    <row r="371" spans="9:9" s="4" customFormat="1" ht="15" customHeight="1" x14ac:dyDescent="0.2">
      <c r="I371" s="107"/>
    </row>
    <row r="372" spans="9:9" s="4" customFormat="1" ht="15" customHeight="1" x14ac:dyDescent="0.2">
      <c r="I372" s="107"/>
    </row>
    <row r="373" spans="9:9" s="4" customFormat="1" ht="15" customHeight="1" x14ac:dyDescent="0.2">
      <c r="I373" s="107"/>
    </row>
    <row r="374" spans="9:9" s="4" customFormat="1" ht="15" customHeight="1" x14ac:dyDescent="0.2">
      <c r="I374" s="107"/>
    </row>
    <row r="375" spans="9:9" s="4" customFormat="1" ht="15" customHeight="1" x14ac:dyDescent="0.2">
      <c r="I375" s="107"/>
    </row>
    <row r="376" spans="9:9" s="4" customFormat="1" ht="15" customHeight="1" x14ac:dyDescent="0.2">
      <c r="I376" s="107"/>
    </row>
    <row r="377" spans="9:9" s="4" customFormat="1" ht="15" customHeight="1" x14ac:dyDescent="0.2">
      <c r="I377" s="107"/>
    </row>
    <row r="378" spans="9:9" s="4" customFormat="1" ht="15" customHeight="1" x14ac:dyDescent="0.2">
      <c r="I378" s="107"/>
    </row>
    <row r="379" spans="9:9" s="4" customFormat="1" ht="15" customHeight="1" x14ac:dyDescent="0.2">
      <c r="I379" s="107"/>
    </row>
    <row r="380" spans="9:9" s="4" customFormat="1" ht="15" customHeight="1" x14ac:dyDescent="0.2">
      <c r="I380" s="107"/>
    </row>
    <row r="381" spans="9:9" s="4" customFormat="1" ht="15" customHeight="1" x14ac:dyDescent="0.2">
      <c r="I381" s="107"/>
    </row>
    <row r="382" spans="9:9" s="4" customFormat="1" ht="15" customHeight="1" x14ac:dyDescent="0.2">
      <c r="I382" s="107"/>
    </row>
    <row r="383" spans="9:9" s="4" customFormat="1" ht="15" customHeight="1" x14ac:dyDescent="0.2">
      <c r="I383" s="107"/>
    </row>
    <row r="384" spans="9:9" s="4" customFormat="1" ht="15" customHeight="1" x14ac:dyDescent="0.2">
      <c r="I384" s="107"/>
    </row>
    <row r="385" spans="9:9" s="4" customFormat="1" ht="15" customHeight="1" x14ac:dyDescent="0.2">
      <c r="I385" s="107"/>
    </row>
    <row r="386" spans="9:9" s="4" customFormat="1" ht="15" customHeight="1" x14ac:dyDescent="0.2">
      <c r="I386" s="107"/>
    </row>
    <row r="387" spans="9:9" s="4" customFormat="1" ht="15" customHeight="1" x14ac:dyDescent="0.2">
      <c r="I387" s="107"/>
    </row>
    <row r="388" spans="9:9" s="4" customFormat="1" ht="15" customHeight="1" x14ac:dyDescent="0.2">
      <c r="I388" s="107"/>
    </row>
    <row r="389" spans="9:9" s="4" customFormat="1" ht="15" customHeight="1" x14ac:dyDescent="0.2">
      <c r="I389" s="107"/>
    </row>
    <row r="390" spans="9:9" s="4" customFormat="1" ht="15" customHeight="1" x14ac:dyDescent="0.2">
      <c r="I390" s="107"/>
    </row>
    <row r="391" spans="9:9" s="4" customFormat="1" ht="15" customHeight="1" x14ac:dyDescent="0.2">
      <c r="I391" s="107"/>
    </row>
    <row r="392" spans="9:9" s="4" customFormat="1" ht="15" customHeight="1" x14ac:dyDescent="0.2">
      <c r="I392" s="107"/>
    </row>
    <row r="393" spans="9:9" s="4" customFormat="1" ht="15" customHeight="1" x14ac:dyDescent="0.2">
      <c r="I393" s="107"/>
    </row>
    <row r="394" spans="9:9" s="4" customFormat="1" ht="15" customHeight="1" x14ac:dyDescent="0.2">
      <c r="I394" s="107"/>
    </row>
    <row r="395" spans="9:9" s="4" customFormat="1" ht="15" customHeight="1" x14ac:dyDescent="0.2">
      <c r="I395" s="107"/>
    </row>
    <row r="396" spans="9:9" s="4" customFormat="1" ht="15" customHeight="1" x14ac:dyDescent="0.2">
      <c r="I396" s="107"/>
    </row>
    <row r="397" spans="9:9" s="4" customFormat="1" ht="15" customHeight="1" x14ac:dyDescent="0.2">
      <c r="I397" s="107"/>
    </row>
    <row r="398" spans="9:9" s="4" customFormat="1" ht="15" customHeight="1" x14ac:dyDescent="0.2">
      <c r="I398" s="107"/>
    </row>
    <row r="399" spans="9:9" s="4" customFormat="1" ht="15" customHeight="1" x14ac:dyDescent="0.2">
      <c r="I399" s="107"/>
    </row>
    <row r="400" spans="9:9" s="4" customFormat="1" ht="15" customHeight="1" x14ac:dyDescent="0.2">
      <c r="I400" s="107"/>
    </row>
    <row r="401" spans="9:9" s="4" customFormat="1" ht="15" customHeight="1" x14ac:dyDescent="0.2">
      <c r="I401" s="107"/>
    </row>
    <row r="402" spans="9:9" s="4" customFormat="1" ht="15" customHeight="1" x14ac:dyDescent="0.2">
      <c r="I402" s="107"/>
    </row>
    <row r="403" spans="9:9" s="4" customFormat="1" ht="15" customHeight="1" x14ac:dyDescent="0.2">
      <c r="I403" s="107"/>
    </row>
    <row r="404" spans="9:9" s="4" customFormat="1" ht="15" customHeight="1" x14ac:dyDescent="0.2">
      <c r="I404" s="107"/>
    </row>
    <row r="405" spans="9:9" s="4" customFormat="1" ht="15" customHeight="1" x14ac:dyDescent="0.2">
      <c r="I405" s="107"/>
    </row>
    <row r="406" spans="9:9" s="4" customFormat="1" ht="15" customHeight="1" x14ac:dyDescent="0.2">
      <c r="I406" s="107"/>
    </row>
    <row r="407" spans="9:9" s="4" customFormat="1" ht="15" customHeight="1" x14ac:dyDescent="0.2">
      <c r="I407" s="107"/>
    </row>
    <row r="408" spans="9:9" s="4" customFormat="1" ht="15" customHeight="1" x14ac:dyDescent="0.2">
      <c r="I408" s="107"/>
    </row>
    <row r="409" spans="9:9" s="4" customFormat="1" ht="15" customHeight="1" x14ac:dyDescent="0.2">
      <c r="I409" s="107"/>
    </row>
    <row r="410" spans="9:9" s="4" customFormat="1" ht="15" customHeight="1" x14ac:dyDescent="0.2">
      <c r="I410" s="107"/>
    </row>
    <row r="411" spans="9:9" s="4" customFormat="1" ht="15" customHeight="1" x14ac:dyDescent="0.2">
      <c r="I411" s="107"/>
    </row>
    <row r="412" spans="9:9" s="4" customFormat="1" ht="15" customHeight="1" x14ac:dyDescent="0.2">
      <c r="I412" s="107"/>
    </row>
    <row r="413" spans="9:9" s="4" customFormat="1" ht="15" customHeight="1" x14ac:dyDescent="0.2">
      <c r="I413" s="107"/>
    </row>
    <row r="414" spans="9:9" s="4" customFormat="1" ht="15" customHeight="1" x14ac:dyDescent="0.2">
      <c r="I414" s="107"/>
    </row>
    <row r="415" spans="9:9" s="4" customFormat="1" ht="15" customHeight="1" x14ac:dyDescent="0.2">
      <c r="I415" s="107"/>
    </row>
    <row r="416" spans="9:9" s="4" customFormat="1" ht="15" customHeight="1" x14ac:dyDescent="0.2">
      <c r="I416" s="107"/>
    </row>
    <row r="417" spans="9:9" s="4" customFormat="1" ht="15" customHeight="1" x14ac:dyDescent="0.2">
      <c r="I417" s="107"/>
    </row>
    <row r="418" spans="9:9" s="4" customFormat="1" ht="15" customHeight="1" x14ac:dyDescent="0.2">
      <c r="I418" s="107"/>
    </row>
    <row r="419" spans="9:9" s="4" customFormat="1" ht="15" customHeight="1" x14ac:dyDescent="0.2">
      <c r="I419" s="107"/>
    </row>
    <row r="420" spans="9:9" s="4" customFormat="1" ht="15" customHeight="1" x14ac:dyDescent="0.2">
      <c r="I420" s="107"/>
    </row>
    <row r="421" spans="9:9" s="4" customFormat="1" ht="15" customHeight="1" x14ac:dyDescent="0.2">
      <c r="I421" s="107"/>
    </row>
    <row r="422" spans="9:9" s="4" customFormat="1" ht="15" customHeight="1" x14ac:dyDescent="0.2">
      <c r="I422" s="107"/>
    </row>
    <row r="423" spans="9:9" s="4" customFormat="1" ht="15" customHeight="1" x14ac:dyDescent="0.2">
      <c r="I423" s="107"/>
    </row>
    <row r="424" spans="9:9" s="4" customFormat="1" ht="15" customHeight="1" x14ac:dyDescent="0.2">
      <c r="I424" s="107"/>
    </row>
    <row r="425" spans="9:9" s="4" customFormat="1" ht="15" customHeight="1" x14ac:dyDescent="0.2">
      <c r="I425" s="107"/>
    </row>
    <row r="426" spans="9:9" s="4" customFormat="1" ht="15" customHeight="1" x14ac:dyDescent="0.2">
      <c r="I426" s="107"/>
    </row>
    <row r="427" spans="9:9" s="4" customFormat="1" ht="15" customHeight="1" x14ac:dyDescent="0.2">
      <c r="I427" s="107"/>
    </row>
    <row r="428" spans="9:9" s="4" customFormat="1" ht="15" customHeight="1" x14ac:dyDescent="0.2">
      <c r="I428" s="107"/>
    </row>
    <row r="429" spans="9:9" s="4" customFormat="1" ht="15" customHeight="1" x14ac:dyDescent="0.2">
      <c r="I429" s="107"/>
    </row>
    <row r="430" spans="9:9" s="4" customFormat="1" ht="15" customHeight="1" x14ac:dyDescent="0.2">
      <c r="I430" s="107"/>
    </row>
    <row r="431" spans="9:9" s="4" customFormat="1" ht="15" customHeight="1" x14ac:dyDescent="0.2">
      <c r="I431" s="107"/>
    </row>
    <row r="432" spans="9:9" s="4" customFormat="1" ht="15" customHeight="1" x14ac:dyDescent="0.2">
      <c r="I432" s="107"/>
    </row>
    <row r="433" spans="9:9" s="4" customFormat="1" ht="15" customHeight="1" x14ac:dyDescent="0.2">
      <c r="I433" s="107"/>
    </row>
    <row r="434" spans="9:9" s="4" customFormat="1" ht="15" customHeight="1" x14ac:dyDescent="0.2">
      <c r="I434" s="107"/>
    </row>
    <row r="435" spans="9:9" s="4" customFormat="1" ht="15" customHeight="1" x14ac:dyDescent="0.2">
      <c r="I435" s="107"/>
    </row>
    <row r="436" spans="9:9" s="4" customFormat="1" ht="15" customHeight="1" x14ac:dyDescent="0.2">
      <c r="I436" s="107"/>
    </row>
    <row r="437" spans="9:9" s="4" customFormat="1" ht="15" customHeight="1" x14ac:dyDescent="0.2">
      <c r="I437" s="107"/>
    </row>
    <row r="438" spans="9:9" s="4" customFormat="1" ht="15" customHeight="1" x14ac:dyDescent="0.2">
      <c r="I438" s="107"/>
    </row>
    <row r="439" spans="9:9" s="4" customFormat="1" ht="15" customHeight="1" x14ac:dyDescent="0.2">
      <c r="I439" s="107"/>
    </row>
    <row r="440" spans="9:9" s="4" customFormat="1" ht="15" customHeight="1" x14ac:dyDescent="0.2">
      <c r="I440" s="107"/>
    </row>
    <row r="441" spans="9:9" s="4" customFormat="1" ht="15" customHeight="1" x14ac:dyDescent="0.2">
      <c r="I441" s="107"/>
    </row>
    <row r="442" spans="9:9" s="4" customFormat="1" ht="15" customHeight="1" x14ac:dyDescent="0.2">
      <c r="I442" s="107"/>
    </row>
    <row r="443" spans="9:9" s="4" customFormat="1" ht="15" customHeight="1" x14ac:dyDescent="0.2">
      <c r="I443" s="107"/>
    </row>
    <row r="444" spans="9:9" s="4" customFormat="1" ht="15" customHeight="1" x14ac:dyDescent="0.2">
      <c r="I444" s="107"/>
    </row>
    <row r="445" spans="9:9" s="4" customFormat="1" ht="15" customHeight="1" x14ac:dyDescent="0.2">
      <c r="I445" s="107"/>
    </row>
    <row r="446" spans="9:9" s="4" customFormat="1" ht="15" customHeight="1" x14ac:dyDescent="0.2">
      <c r="I446" s="107"/>
    </row>
    <row r="447" spans="9:9" s="4" customFormat="1" ht="15" customHeight="1" x14ac:dyDescent="0.2">
      <c r="I447" s="107"/>
    </row>
    <row r="448" spans="9:9" s="4" customFormat="1" ht="15" customHeight="1" x14ac:dyDescent="0.2">
      <c r="I448" s="107"/>
    </row>
    <row r="449" spans="9:9" s="4" customFormat="1" ht="15" customHeight="1" x14ac:dyDescent="0.2">
      <c r="I449" s="107"/>
    </row>
    <row r="450" spans="9:9" s="4" customFormat="1" ht="15" customHeight="1" x14ac:dyDescent="0.2">
      <c r="I450" s="107"/>
    </row>
    <row r="451" spans="9:9" s="4" customFormat="1" ht="15" customHeight="1" x14ac:dyDescent="0.2">
      <c r="I451" s="107"/>
    </row>
    <row r="452" spans="9:9" s="4" customFormat="1" ht="15" customHeight="1" x14ac:dyDescent="0.2">
      <c r="I452" s="107"/>
    </row>
    <row r="453" spans="9:9" s="4" customFormat="1" ht="15" customHeight="1" x14ac:dyDescent="0.2">
      <c r="I453" s="107"/>
    </row>
    <row r="454" spans="9:9" s="4" customFormat="1" ht="15" customHeight="1" x14ac:dyDescent="0.2">
      <c r="I454" s="107"/>
    </row>
    <row r="455" spans="9:9" s="4" customFormat="1" ht="15" customHeight="1" x14ac:dyDescent="0.2">
      <c r="I455" s="107"/>
    </row>
    <row r="456" spans="9:9" s="4" customFormat="1" ht="15" customHeight="1" x14ac:dyDescent="0.2">
      <c r="I456" s="107"/>
    </row>
    <row r="457" spans="9:9" s="4" customFormat="1" ht="15" customHeight="1" x14ac:dyDescent="0.2">
      <c r="I457" s="107"/>
    </row>
    <row r="458" spans="9:9" s="4" customFormat="1" ht="15" customHeight="1" x14ac:dyDescent="0.2">
      <c r="I458" s="107"/>
    </row>
    <row r="459" spans="9:9" s="4" customFormat="1" ht="15" customHeight="1" x14ac:dyDescent="0.2">
      <c r="I459" s="107"/>
    </row>
    <row r="460" spans="9:9" s="4" customFormat="1" ht="15" customHeight="1" x14ac:dyDescent="0.2">
      <c r="I460" s="107"/>
    </row>
    <row r="461" spans="9:9" s="4" customFormat="1" ht="15" customHeight="1" x14ac:dyDescent="0.2">
      <c r="I461" s="107"/>
    </row>
    <row r="462" spans="9:9" s="4" customFormat="1" ht="15" customHeight="1" x14ac:dyDescent="0.2">
      <c r="I462" s="107"/>
    </row>
    <row r="463" spans="9:9" s="4" customFormat="1" ht="15" customHeight="1" x14ac:dyDescent="0.2">
      <c r="I463" s="107"/>
    </row>
    <row r="464" spans="9:9" s="4" customFormat="1" ht="15" customHeight="1" x14ac:dyDescent="0.2">
      <c r="I464" s="107"/>
    </row>
    <row r="465" spans="9:9" s="4" customFormat="1" ht="15" customHeight="1" x14ac:dyDescent="0.2">
      <c r="I465" s="107"/>
    </row>
    <row r="466" spans="9:9" s="4" customFormat="1" ht="15" customHeight="1" x14ac:dyDescent="0.2">
      <c r="I466" s="107"/>
    </row>
    <row r="467" spans="9:9" s="4" customFormat="1" ht="15" customHeight="1" x14ac:dyDescent="0.2">
      <c r="I467" s="107"/>
    </row>
    <row r="468" spans="9:9" s="4" customFormat="1" ht="15" customHeight="1" x14ac:dyDescent="0.2">
      <c r="I468" s="107"/>
    </row>
    <row r="469" spans="9:9" s="4" customFormat="1" ht="15" customHeight="1" x14ac:dyDescent="0.2">
      <c r="I469" s="107"/>
    </row>
    <row r="470" spans="9:9" s="4" customFormat="1" ht="15" customHeight="1" x14ac:dyDescent="0.2">
      <c r="I470" s="107"/>
    </row>
    <row r="471" spans="9:9" s="4" customFormat="1" ht="15" customHeight="1" x14ac:dyDescent="0.2">
      <c r="I471" s="107"/>
    </row>
    <row r="472" spans="9:9" s="4" customFormat="1" ht="15" customHeight="1" x14ac:dyDescent="0.2">
      <c r="I472" s="107"/>
    </row>
    <row r="473" spans="9:9" s="4" customFormat="1" ht="15" customHeight="1" x14ac:dyDescent="0.2">
      <c r="I473" s="107"/>
    </row>
    <row r="474" spans="9:9" s="4" customFormat="1" ht="15" customHeight="1" x14ac:dyDescent="0.2">
      <c r="I474" s="107"/>
    </row>
    <row r="475" spans="9:9" s="4" customFormat="1" ht="15" customHeight="1" x14ac:dyDescent="0.2">
      <c r="I475" s="107"/>
    </row>
    <row r="476" spans="9:9" s="4" customFormat="1" ht="15" customHeight="1" x14ac:dyDescent="0.2">
      <c r="I476" s="107"/>
    </row>
    <row r="477" spans="9:9" s="4" customFormat="1" ht="15" customHeight="1" x14ac:dyDescent="0.2">
      <c r="I477" s="107"/>
    </row>
    <row r="478" spans="9:9" s="4" customFormat="1" ht="15" customHeight="1" x14ac:dyDescent="0.2">
      <c r="I478" s="107"/>
    </row>
    <row r="479" spans="9:9" s="4" customFormat="1" ht="15" customHeight="1" x14ac:dyDescent="0.2">
      <c r="I479" s="107"/>
    </row>
    <row r="480" spans="9:9" s="4" customFormat="1" ht="15" customHeight="1" x14ac:dyDescent="0.2">
      <c r="I480" s="107"/>
    </row>
    <row r="481" spans="9:9" s="4" customFormat="1" ht="15" customHeight="1" x14ac:dyDescent="0.2">
      <c r="I481" s="107"/>
    </row>
    <row r="482" spans="9:9" s="4" customFormat="1" ht="15" customHeight="1" x14ac:dyDescent="0.2">
      <c r="I482" s="107"/>
    </row>
    <row r="483" spans="9:9" s="4" customFormat="1" ht="15" customHeight="1" x14ac:dyDescent="0.2">
      <c r="I483" s="107"/>
    </row>
    <row r="484" spans="9:9" s="4" customFormat="1" ht="15" customHeight="1" x14ac:dyDescent="0.2">
      <c r="I484" s="107"/>
    </row>
    <row r="485" spans="9:9" s="4" customFormat="1" ht="15" customHeight="1" x14ac:dyDescent="0.2">
      <c r="I485" s="107"/>
    </row>
    <row r="486" spans="9:9" s="4" customFormat="1" ht="15" customHeight="1" x14ac:dyDescent="0.2">
      <c r="I486" s="107"/>
    </row>
    <row r="487" spans="9:9" s="4" customFormat="1" ht="15" customHeight="1" x14ac:dyDescent="0.2">
      <c r="I487" s="107"/>
    </row>
    <row r="488" spans="9:9" s="4" customFormat="1" ht="15" customHeight="1" x14ac:dyDescent="0.2">
      <c r="I488" s="107"/>
    </row>
    <row r="489" spans="9:9" s="4" customFormat="1" ht="15" customHeight="1" x14ac:dyDescent="0.2">
      <c r="I489" s="107"/>
    </row>
    <row r="490" spans="9:9" s="4" customFormat="1" ht="15" customHeight="1" x14ac:dyDescent="0.2">
      <c r="I490" s="107"/>
    </row>
    <row r="491" spans="9:9" s="4" customFormat="1" ht="15" customHeight="1" x14ac:dyDescent="0.2">
      <c r="I491" s="107"/>
    </row>
    <row r="492" spans="9:9" s="4" customFormat="1" ht="15" customHeight="1" x14ac:dyDescent="0.2">
      <c r="I492" s="107"/>
    </row>
    <row r="493" spans="9:9" s="4" customFormat="1" ht="15" customHeight="1" x14ac:dyDescent="0.2">
      <c r="I493" s="107"/>
    </row>
    <row r="494" spans="9:9" s="4" customFormat="1" ht="15" customHeight="1" x14ac:dyDescent="0.2">
      <c r="I494" s="107"/>
    </row>
    <row r="495" spans="9:9" s="4" customFormat="1" ht="15" customHeight="1" x14ac:dyDescent="0.2">
      <c r="I495" s="107"/>
    </row>
    <row r="496" spans="9:9" s="4" customFormat="1" ht="15" customHeight="1" x14ac:dyDescent="0.2">
      <c r="I496" s="107"/>
    </row>
    <row r="497" spans="9:9" s="4" customFormat="1" ht="15" customHeight="1" x14ac:dyDescent="0.2">
      <c r="I497" s="107"/>
    </row>
    <row r="498" spans="9:9" s="4" customFormat="1" ht="15" customHeight="1" x14ac:dyDescent="0.2">
      <c r="I498" s="107"/>
    </row>
    <row r="499" spans="9:9" s="4" customFormat="1" ht="15" customHeight="1" x14ac:dyDescent="0.2">
      <c r="I499" s="107"/>
    </row>
    <row r="500" spans="9:9" s="4" customFormat="1" ht="15" customHeight="1" x14ac:dyDescent="0.2">
      <c r="I500" s="107"/>
    </row>
    <row r="501" spans="9:9" s="4" customFormat="1" ht="15" customHeight="1" x14ac:dyDescent="0.2">
      <c r="I501" s="107"/>
    </row>
    <row r="502" spans="9:9" s="4" customFormat="1" ht="15" customHeight="1" x14ac:dyDescent="0.2">
      <c r="I502" s="107"/>
    </row>
    <row r="503" spans="9:9" s="4" customFormat="1" ht="15" customHeight="1" x14ac:dyDescent="0.2">
      <c r="I503" s="107"/>
    </row>
    <row r="504" spans="9:9" s="4" customFormat="1" ht="15" customHeight="1" x14ac:dyDescent="0.2">
      <c r="I504" s="107"/>
    </row>
    <row r="505" spans="9:9" s="4" customFormat="1" ht="15" customHeight="1" x14ac:dyDescent="0.2">
      <c r="I505" s="107"/>
    </row>
    <row r="506" spans="9:9" s="4" customFormat="1" ht="15" customHeight="1" x14ac:dyDescent="0.2">
      <c r="I506" s="107"/>
    </row>
    <row r="507" spans="9:9" s="4" customFormat="1" ht="15" customHeight="1" x14ac:dyDescent="0.2">
      <c r="I507" s="107"/>
    </row>
    <row r="508" spans="9:9" s="4" customFormat="1" ht="15" customHeight="1" x14ac:dyDescent="0.2">
      <c r="I508" s="107"/>
    </row>
    <row r="509" spans="9:9" s="4" customFormat="1" ht="15" customHeight="1" x14ac:dyDescent="0.2">
      <c r="I509" s="107"/>
    </row>
    <row r="510" spans="9:9" s="4" customFormat="1" ht="15" customHeight="1" x14ac:dyDescent="0.2">
      <c r="I510" s="107"/>
    </row>
    <row r="511" spans="9:9" s="4" customFormat="1" ht="15" customHeight="1" x14ac:dyDescent="0.2">
      <c r="I511" s="107"/>
    </row>
    <row r="512" spans="9:9" s="4" customFormat="1" ht="15" customHeight="1" x14ac:dyDescent="0.2">
      <c r="I512" s="107"/>
    </row>
    <row r="513" spans="9:9" s="4" customFormat="1" ht="15" customHeight="1" x14ac:dyDescent="0.2">
      <c r="I513" s="107"/>
    </row>
    <row r="514" spans="9:9" s="4" customFormat="1" ht="15" customHeight="1" x14ac:dyDescent="0.2">
      <c r="I514" s="107"/>
    </row>
    <row r="515" spans="9:9" s="4" customFormat="1" ht="15" customHeight="1" x14ac:dyDescent="0.2">
      <c r="I515" s="107"/>
    </row>
    <row r="516" spans="9:9" s="4" customFormat="1" ht="15" customHeight="1" x14ac:dyDescent="0.2">
      <c r="I516" s="107"/>
    </row>
    <row r="517" spans="9:9" s="4" customFormat="1" ht="15" customHeight="1" x14ac:dyDescent="0.2">
      <c r="I517" s="107"/>
    </row>
    <row r="518" spans="9:9" s="4" customFormat="1" ht="15" customHeight="1" x14ac:dyDescent="0.2">
      <c r="I518" s="107"/>
    </row>
    <row r="519" spans="9:9" s="4" customFormat="1" ht="15" customHeight="1" x14ac:dyDescent="0.2">
      <c r="I519" s="107"/>
    </row>
    <row r="520" spans="9:9" s="4" customFormat="1" ht="15" customHeight="1" x14ac:dyDescent="0.2">
      <c r="I520" s="107"/>
    </row>
    <row r="521" spans="9:9" s="4" customFormat="1" ht="15" customHeight="1" x14ac:dyDescent="0.2">
      <c r="I521" s="107"/>
    </row>
    <row r="522" spans="9:9" s="4" customFormat="1" ht="15" customHeight="1" x14ac:dyDescent="0.2">
      <c r="I522" s="107"/>
    </row>
    <row r="523" spans="9:9" s="4" customFormat="1" ht="15" customHeight="1" x14ac:dyDescent="0.2">
      <c r="I523" s="107"/>
    </row>
    <row r="524" spans="9:9" s="4" customFormat="1" ht="15" customHeight="1" x14ac:dyDescent="0.2">
      <c r="I524" s="107"/>
    </row>
    <row r="525" spans="9:9" s="4" customFormat="1" ht="15" customHeight="1" x14ac:dyDescent="0.2">
      <c r="I525" s="107"/>
    </row>
    <row r="526" spans="9:9" s="4" customFormat="1" ht="15" customHeight="1" x14ac:dyDescent="0.2">
      <c r="I526" s="107"/>
    </row>
    <row r="527" spans="9:9" s="4" customFormat="1" ht="15" customHeight="1" x14ac:dyDescent="0.2">
      <c r="I527" s="107"/>
    </row>
    <row r="528" spans="9:9" s="4" customFormat="1" ht="15" customHeight="1" x14ac:dyDescent="0.2">
      <c r="I528" s="107"/>
    </row>
    <row r="529" spans="9:9" s="4" customFormat="1" ht="15" customHeight="1" x14ac:dyDescent="0.2">
      <c r="I529" s="107"/>
    </row>
    <row r="530" spans="9:9" s="4" customFormat="1" ht="15" customHeight="1" x14ac:dyDescent="0.2">
      <c r="I530" s="107"/>
    </row>
    <row r="531" spans="9:9" s="4" customFormat="1" ht="15" customHeight="1" x14ac:dyDescent="0.2">
      <c r="I531" s="107"/>
    </row>
    <row r="532" spans="9:9" s="4" customFormat="1" ht="15" customHeight="1" x14ac:dyDescent="0.2">
      <c r="I532" s="107"/>
    </row>
    <row r="533" spans="9:9" s="4" customFormat="1" ht="15" customHeight="1" x14ac:dyDescent="0.2">
      <c r="I533" s="107"/>
    </row>
    <row r="534" spans="9:9" s="4" customFormat="1" ht="15" customHeight="1" x14ac:dyDescent="0.2">
      <c r="I534" s="107"/>
    </row>
    <row r="535" spans="9:9" s="4" customFormat="1" ht="15" customHeight="1" x14ac:dyDescent="0.2">
      <c r="I535" s="107"/>
    </row>
    <row r="536" spans="9:9" s="4" customFormat="1" ht="15" customHeight="1" x14ac:dyDescent="0.2">
      <c r="I536" s="107"/>
    </row>
    <row r="537" spans="9:9" s="4" customFormat="1" ht="15" customHeight="1" x14ac:dyDescent="0.2">
      <c r="I537" s="107"/>
    </row>
    <row r="538" spans="9:9" s="4" customFormat="1" ht="15" customHeight="1" x14ac:dyDescent="0.2">
      <c r="I538" s="107"/>
    </row>
    <row r="539" spans="9:9" s="4" customFormat="1" ht="15" customHeight="1" x14ac:dyDescent="0.2">
      <c r="I539" s="107"/>
    </row>
    <row r="540" spans="9:9" s="4" customFormat="1" ht="15" customHeight="1" x14ac:dyDescent="0.2">
      <c r="I540" s="107"/>
    </row>
    <row r="541" spans="9:9" s="4" customFormat="1" ht="15" customHeight="1" x14ac:dyDescent="0.2">
      <c r="I541" s="107"/>
    </row>
    <row r="542" spans="9:9" s="4" customFormat="1" ht="15" customHeight="1" x14ac:dyDescent="0.2">
      <c r="I542" s="107"/>
    </row>
    <row r="543" spans="9:9" s="4" customFormat="1" ht="15" customHeight="1" x14ac:dyDescent="0.2">
      <c r="I543" s="107"/>
    </row>
    <row r="544" spans="9:9" s="4" customFormat="1" ht="15" customHeight="1" x14ac:dyDescent="0.2">
      <c r="I544" s="107"/>
    </row>
    <row r="545" spans="9:9" s="4" customFormat="1" ht="15" customHeight="1" x14ac:dyDescent="0.2">
      <c r="I545" s="107"/>
    </row>
    <row r="546" spans="9:9" s="4" customFormat="1" ht="15" customHeight="1" x14ac:dyDescent="0.2">
      <c r="I546" s="107"/>
    </row>
    <row r="547" spans="9:9" s="4" customFormat="1" ht="15" customHeight="1" x14ac:dyDescent="0.2">
      <c r="I547" s="107"/>
    </row>
    <row r="548" spans="9:9" s="4" customFormat="1" ht="15" customHeight="1" x14ac:dyDescent="0.2">
      <c r="I548" s="107"/>
    </row>
    <row r="549" spans="9:9" s="4" customFormat="1" ht="15" customHeight="1" x14ac:dyDescent="0.2">
      <c r="I549" s="107"/>
    </row>
    <row r="550" spans="9:9" s="4" customFormat="1" ht="15" customHeight="1" x14ac:dyDescent="0.2">
      <c r="I550" s="107"/>
    </row>
    <row r="551" spans="9:9" s="4" customFormat="1" ht="15" customHeight="1" x14ac:dyDescent="0.2">
      <c r="I551" s="107"/>
    </row>
    <row r="552" spans="9:9" s="4" customFormat="1" ht="15" customHeight="1" x14ac:dyDescent="0.2">
      <c r="I552" s="107"/>
    </row>
    <row r="553" spans="9:9" s="4" customFormat="1" ht="15" customHeight="1" x14ac:dyDescent="0.2">
      <c r="I553" s="107"/>
    </row>
    <row r="554" spans="9:9" s="4" customFormat="1" ht="15" customHeight="1" x14ac:dyDescent="0.2">
      <c r="I554" s="107"/>
    </row>
    <row r="555" spans="9:9" s="4" customFormat="1" ht="15" customHeight="1" x14ac:dyDescent="0.2">
      <c r="I555" s="107"/>
    </row>
    <row r="556" spans="9:9" s="4" customFormat="1" ht="15" customHeight="1" x14ac:dyDescent="0.2">
      <c r="I556" s="107"/>
    </row>
    <row r="557" spans="9:9" s="4" customFormat="1" ht="15" customHeight="1" x14ac:dyDescent="0.2">
      <c r="I557" s="107"/>
    </row>
    <row r="558" spans="9:9" s="4" customFormat="1" ht="15" customHeight="1" x14ac:dyDescent="0.2">
      <c r="I558" s="107"/>
    </row>
    <row r="559" spans="9:9" s="4" customFormat="1" ht="15" customHeight="1" x14ac:dyDescent="0.2">
      <c r="I559" s="107"/>
    </row>
    <row r="560" spans="9:9" s="4" customFormat="1" ht="15" customHeight="1" x14ac:dyDescent="0.2">
      <c r="I560" s="107"/>
    </row>
    <row r="561" spans="9:9" s="4" customFormat="1" ht="15" customHeight="1" x14ac:dyDescent="0.2">
      <c r="I561" s="107"/>
    </row>
    <row r="562" spans="9:9" s="4" customFormat="1" ht="15" customHeight="1" x14ac:dyDescent="0.2">
      <c r="I562" s="107"/>
    </row>
    <row r="563" spans="9:9" s="4" customFormat="1" ht="15" customHeight="1" x14ac:dyDescent="0.2">
      <c r="I563" s="107"/>
    </row>
    <row r="564" spans="9:9" s="4" customFormat="1" ht="15" customHeight="1" x14ac:dyDescent="0.2">
      <c r="I564" s="107"/>
    </row>
    <row r="565" spans="9:9" s="4" customFormat="1" ht="15" customHeight="1" x14ac:dyDescent="0.2">
      <c r="I565" s="107"/>
    </row>
    <row r="566" spans="9:9" s="4" customFormat="1" ht="15" customHeight="1" x14ac:dyDescent="0.2">
      <c r="I566" s="107"/>
    </row>
    <row r="567" spans="9:9" s="4" customFormat="1" ht="15" customHeight="1" x14ac:dyDescent="0.2">
      <c r="I567" s="107"/>
    </row>
    <row r="568" spans="9:9" s="4" customFormat="1" ht="15" customHeight="1" x14ac:dyDescent="0.2">
      <c r="I568" s="107"/>
    </row>
    <row r="569" spans="9:9" s="4" customFormat="1" ht="15" customHeight="1" x14ac:dyDescent="0.2">
      <c r="I569" s="107"/>
    </row>
    <row r="570" spans="9:9" s="4" customFormat="1" ht="15" customHeight="1" x14ac:dyDescent="0.2">
      <c r="I570" s="107"/>
    </row>
    <row r="571" spans="9:9" s="4" customFormat="1" ht="15" customHeight="1" x14ac:dyDescent="0.2">
      <c r="I571" s="107"/>
    </row>
    <row r="572" spans="9:9" s="4" customFormat="1" ht="15" customHeight="1" x14ac:dyDescent="0.2">
      <c r="I572" s="107"/>
    </row>
    <row r="573" spans="9:9" s="4" customFormat="1" ht="15" customHeight="1" x14ac:dyDescent="0.2">
      <c r="I573" s="107"/>
    </row>
    <row r="574" spans="9:9" s="4" customFormat="1" ht="15" customHeight="1" x14ac:dyDescent="0.2">
      <c r="I574" s="107"/>
    </row>
    <row r="575" spans="9:9" s="4" customFormat="1" ht="15" customHeight="1" x14ac:dyDescent="0.2">
      <c r="I575" s="107"/>
    </row>
    <row r="576" spans="9:9" s="4" customFormat="1" ht="15" customHeight="1" x14ac:dyDescent="0.2">
      <c r="I576" s="107"/>
    </row>
    <row r="577" spans="9:9" s="4" customFormat="1" ht="15" customHeight="1" x14ac:dyDescent="0.2">
      <c r="I577" s="107"/>
    </row>
    <row r="578" spans="9:9" s="4" customFormat="1" ht="15" customHeight="1" x14ac:dyDescent="0.2">
      <c r="I578" s="107"/>
    </row>
    <row r="579" spans="9:9" s="4" customFormat="1" ht="15" customHeight="1" x14ac:dyDescent="0.2">
      <c r="I579" s="107"/>
    </row>
    <row r="580" spans="9:9" s="4" customFormat="1" ht="15" customHeight="1" x14ac:dyDescent="0.2">
      <c r="I580" s="107"/>
    </row>
    <row r="581" spans="9:9" s="4" customFormat="1" ht="15" customHeight="1" x14ac:dyDescent="0.2">
      <c r="I581" s="107"/>
    </row>
    <row r="582" spans="9:9" s="4" customFormat="1" ht="15" customHeight="1" x14ac:dyDescent="0.2">
      <c r="I582" s="107"/>
    </row>
    <row r="583" spans="9:9" s="4" customFormat="1" ht="15" customHeight="1" x14ac:dyDescent="0.2">
      <c r="I583" s="107"/>
    </row>
    <row r="584" spans="9:9" s="4" customFormat="1" ht="15" customHeight="1" x14ac:dyDescent="0.2">
      <c r="I584" s="107"/>
    </row>
    <row r="585" spans="9:9" s="4" customFormat="1" ht="15" customHeight="1" x14ac:dyDescent="0.2">
      <c r="I585" s="107"/>
    </row>
    <row r="586" spans="9:9" s="4" customFormat="1" ht="15" customHeight="1" x14ac:dyDescent="0.2">
      <c r="I586" s="107"/>
    </row>
    <row r="587" spans="9:9" s="4" customFormat="1" ht="15" customHeight="1" x14ac:dyDescent="0.2">
      <c r="I587" s="107"/>
    </row>
    <row r="588" spans="9:9" s="4" customFormat="1" ht="15" customHeight="1" x14ac:dyDescent="0.2">
      <c r="I588" s="107"/>
    </row>
    <row r="589" spans="9:9" s="4" customFormat="1" ht="15" customHeight="1" x14ac:dyDescent="0.2">
      <c r="I589" s="107"/>
    </row>
    <row r="590" spans="9:9" s="4" customFormat="1" ht="15" customHeight="1" x14ac:dyDescent="0.2">
      <c r="I590" s="107"/>
    </row>
    <row r="591" spans="9:9" s="4" customFormat="1" ht="15" customHeight="1" x14ac:dyDescent="0.2">
      <c r="I591" s="107"/>
    </row>
    <row r="592" spans="9:9" s="4" customFormat="1" ht="15" customHeight="1" x14ac:dyDescent="0.2">
      <c r="I592" s="107"/>
    </row>
    <row r="593" spans="9:9" s="4" customFormat="1" ht="15" customHeight="1" x14ac:dyDescent="0.2">
      <c r="I593" s="107"/>
    </row>
    <row r="594" spans="9:9" s="4" customFormat="1" ht="15" customHeight="1" x14ac:dyDescent="0.2">
      <c r="I594" s="107"/>
    </row>
    <row r="595" spans="9:9" s="4" customFormat="1" ht="15" customHeight="1" x14ac:dyDescent="0.2">
      <c r="I595" s="107"/>
    </row>
    <row r="596" spans="9:9" s="4" customFormat="1" ht="15" customHeight="1" x14ac:dyDescent="0.2">
      <c r="I596" s="107"/>
    </row>
    <row r="597" spans="9:9" s="4" customFormat="1" ht="15" customHeight="1" x14ac:dyDescent="0.2">
      <c r="I597" s="107"/>
    </row>
    <row r="598" spans="9:9" s="4" customFormat="1" ht="15" customHeight="1" x14ac:dyDescent="0.2">
      <c r="I598" s="107"/>
    </row>
    <row r="599" spans="9:9" s="4" customFormat="1" ht="15" customHeight="1" x14ac:dyDescent="0.2">
      <c r="I599" s="107"/>
    </row>
    <row r="600" spans="9:9" s="4" customFormat="1" ht="15" customHeight="1" x14ac:dyDescent="0.2">
      <c r="I600" s="107"/>
    </row>
    <row r="601" spans="9:9" s="4" customFormat="1" ht="15" customHeight="1" x14ac:dyDescent="0.2">
      <c r="I601" s="107"/>
    </row>
    <row r="602" spans="9:9" s="4" customFormat="1" ht="15" customHeight="1" x14ac:dyDescent="0.2">
      <c r="I602" s="107"/>
    </row>
    <row r="603" spans="9:9" s="4" customFormat="1" ht="15" customHeight="1" x14ac:dyDescent="0.2">
      <c r="I603" s="107"/>
    </row>
    <row r="604" spans="9:9" s="4" customFormat="1" ht="15" customHeight="1" x14ac:dyDescent="0.2">
      <c r="I604" s="107"/>
    </row>
    <row r="605" spans="9:9" s="4" customFormat="1" ht="15" customHeight="1" x14ac:dyDescent="0.2">
      <c r="I605" s="107"/>
    </row>
    <row r="606" spans="9:9" s="4" customFormat="1" ht="15" customHeight="1" x14ac:dyDescent="0.2">
      <c r="I606" s="107"/>
    </row>
    <row r="607" spans="9:9" s="4" customFormat="1" ht="15" customHeight="1" x14ac:dyDescent="0.2">
      <c r="I607" s="107"/>
    </row>
    <row r="608" spans="9:9" s="4" customFormat="1" ht="15" customHeight="1" x14ac:dyDescent="0.2">
      <c r="I608" s="107"/>
    </row>
    <row r="609" spans="9:9" s="4" customFormat="1" ht="15" customHeight="1" x14ac:dyDescent="0.2">
      <c r="I609" s="107"/>
    </row>
    <row r="610" spans="9:9" s="4" customFormat="1" ht="15" customHeight="1" x14ac:dyDescent="0.2">
      <c r="I610" s="107"/>
    </row>
    <row r="611" spans="9:9" s="4" customFormat="1" ht="15" customHeight="1" x14ac:dyDescent="0.2">
      <c r="I611" s="107"/>
    </row>
    <row r="612" spans="9:9" s="4" customFormat="1" ht="15" customHeight="1" x14ac:dyDescent="0.2">
      <c r="I612" s="107"/>
    </row>
    <row r="613" spans="9:9" s="4" customFormat="1" ht="15" customHeight="1" x14ac:dyDescent="0.2">
      <c r="I613" s="107"/>
    </row>
    <row r="614" spans="9:9" s="4" customFormat="1" ht="15" customHeight="1" x14ac:dyDescent="0.2">
      <c r="I614" s="107"/>
    </row>
    <row r="615" spans="9:9" s="4" customFormat="1" ht="15" customHeight="1" x14ac:dyDescent="0.2">
      <c r="I615" s="107"/>
    </row>
    <row r="616" spans="9:9" s="4" customFormat="1" ht="15" customHeight="1" x14ac:dyDescent="0.2">
      <c r="I616" s="107"/>
    </row>
    <row r="617" spans="9:9" s="4" customFormat="1" ht="15" customHeight="1" x14ac:dyDescent="0.2">
      <c r="I617" s="107"/>
    </row>
    <row r="618" spans="9:9" s="4" customFormat="1" ht="15" customHeight="1" x14ac:dyDescent="0.2">
      <c r="I618" s="107"/>
    </row>
    <row r="619" spans="9:9" s="4" customFormat="1" ht="15" customHeight="1" x14ac:dyDescent="0.2">
      <c r="I619" s="107"/>
    </row>
    <row r="620" spans="9:9" s="4" customFormat="1" ht="15" customHeight="1" x14ac:dyDescent="0.2">
      <c r="I620" s="107"/>
    </row>
    <row r="621" spans="9:9" s="4" customFormat="1" ht="15" customHeight="1" x14ac:dyDescent="0.2">
      <c r="I621" s="107"/>
    </row>
    <row r="622" spans="9:9" s="4" customFormat="1" ht="15" customHeight="1" x14ac:dyDescent="0.2">
      <c r="I622" s="107"/>
    </row>
    <row r="623" spans="9:9" s="4" customFormat="1" ht="15" customHeight="1" x14ac:dyDescent="0.2">
      <c r="I623" s="107"/>
    </row>
    <row r="624" spans="9:9" s="4" customFormat="1" ht="15" customHeight="1" x14ac:dyDescent="0.2">
      <c r="I624" s="107"/>
    </row>
    <row r="625" spans="9:9" s="4" customFormat="1" ht="15" customHeight="1" x14ac:dyDescent="0.2">
      <c r="I625" s="107"/>
    </row>
    <row r="626" spans="9:9" s="4" customFormat="1" ht="15" customHeight="1" x14ac:dyDescent="0.2">
      <c r="I626" s="107"/>
    </row>
    <row r="627" spans="9:9" s="4" customFormat="1" ht="15" customHeight="1" x14ac:dyDescent="0.2">
      <c r="I627" s="107"/>
    </row>
    <row r="628" spans="9:9" s="4" customFormat="1" ht="15" customHeight="1" x14ac:dyDescent="0.2">
      <c r="I628" s="107"/>
    </row>
    <row r="629" spans="9:9" s="4" customFormat="1" ht="15" customHeight="1" x14ac:dyDescent="0.2">
      <c r="I629" s="107"/>
    </row>
    <row r="630" spans="9:9" s="4" customFormat="1" ht="15" customHeight="1" x14ac:dyDescent="0.2">
      <c r="I630" s="107"/>
    </row>
    <row r="631" spans="9:9" s="4" customFormat="1" ht="15" customHeight="1" x14ac:dyDescent="0.2">
      <c r="I631" s="107"/>
    </row>
    <row r="632" spans="9:9" s="4" customFormat="1" ht="15" customHeight="1" x14ac:dyDescent="0.2">
      <c r="I632" s="107"/>
    </row>
    <row r="633" spans="9:9" s="4" customFormat="1" ht="15" customHeight="1" x14ac:dyDescent="0.2">
      <c r="I633" s="107"/>
    </row>
    <row r="634" spans="9:9" s="4" customFormat="1" ht="15" customHeight="1" x14ac:dyDescent="0.2">
      <c r="I634" s="107"/>
    </row>
    <row r="635" spans="9:9" s="4" customFormat="1" ht="15" customHeight="1" x14ac:dyDescent="0.2">
      <c r="I635" s="107"/>
    </row>
    <row r="636" spans="9:9" s="4" customFormat="1" ht="15" customHeight="1" x14ac:dyDescent="0.2">
      <c r="I636" s="107"/>
    </row>
    <row r="637" spans="9:9" s="4" customFormat="1" ht="15" customHeight="1" x14ac:dyDescent="0.2">
      <c r="I637" s="107"/>
    </row>
    <row r="638" spans="9:9" s="4" customFormat="1" ht="15" customHeight="1" x14ac:dyDescent="0.2">
      <c r="I638" s="107"/>
    </row>
    <row r="639" spans="9:9" s="4" customFormat="1" ht="15" customHeight="1" x14ac:dyDescent="0.2">
      <c r="I639" s="107"/>
    </row>
    <row r="640" spans="9:9" s="4" customFormat="1" ht="15" customHeight="1" x14ac:dyDescent="0.2">
      <c r="I640" s="107"/>
    </row>
    <row r="641" spans="9:9" s="4" customFormat="1" ht="15" customHeight="1" x14ac:dyDescent="0.2">
      <c r="I641" s="107"/>
    </row>
    <row r="642" spans="9:9" s="4" customFormat="1" ht="15" customHeight="1" x14ac:dyDescent="0.2">
      <c r="I642" s="107"/>
    </row>
    <row r="643" spans="9:9" s="4" customFormat="1" ht="15" customHeight="1" x14ac:dyDescent="0.2">
      <c r="I643" s="107"/>
    </row>
    <row r="644" spans="9:9" s="4" customFormat="1" ht="15" customHeight="1" x14ac:dyDescent="0.2">
      <c r="I644" s="107"/>
    </row>
    <row r="645" spans="9:9" s="4" customFormat="1" ht="15" customHeight="1" x14ac:dyDescent="0.2">
      <c r="I645" s="107"/>
    </row>
    <row r="646" spans="9:9" s="4" customFormat="1" ht="15" customHeight="1" x14ac:dyDescent="0.2">
      <c r="I646" s="107"/>
    </row>
    <row r="647" spans="9:9" s="4" customFormat="1" ht="15" customHeight="1" x14ac:dyDescent="0.2">
      <c r="I647" s="107"/>
    </row>
    <row r="648" spans="9:9" s="4" customFormat="1" ht="15" customHeight="1" x14ac:dyDescent="0.2">
      <c r="I648" s="107"/>
    </row>
    <row r="649" spans="9:9" s="4" customFormat="1" ht="15" customHeight="1" x14ac:dyDescent="0.2">
      <c r="I649" s="107"/>
    </row>
    <row r="650" spans="9:9" s="4" customFormat="1" ht="15" customHeight="1" x14ac:dyDescent="0.2">
      <c r="I650" s="107"/>
    </row>
    <row r="651" spans="9:9" s="4" customFormat="1" ht="15" customHeight="1" x14ac:dyDescent="0.2">
      <c r="I651" s="107"/>
    </row>
    <row r="652" spans="9:9" s="4" customFormat="1" ht="15" customHeight="1" x14ac:dyDescent="0.2">
      <c r="I652" s="107"/>
    </row>
    <row r="653" spans="9:9" s="4" customFormat="1" ht="15" customHeight="1" x14ac:dyDescent="0.2">
      <c r="I653" s="107"/>
    </row>
    <row r="654" spans="9:9" s="4" customFormat="1" ht="15" customHeight="1" x14ac:dyDescent="0.2">
      <c r="I654" s="107"/>
    </row>
    <row r="655" spans="9:9" s="4" customFormat="1" ht="15" customHeight="1" x14ac:dyDescent="0.2">
      <c r="I655" s="107"/>
    </row>
    <row r="656" spans="9:9" s="4" customFormat="1" ht="15" customHeight="1" x14ac:dyDescent="0.2">
      <c r="I656" s="107"/>
    </row>
    <row r="657" spans="9:9" s="4" customFormat="1" ht="15" customHeight="1" x14ac:dyDescent="0.2">
      <c r="I657" s="107"/>
    </row>
    <row r="658" spans="9:9" s="4" customFormat="1" ht="15" customHeight="1" x14ac:dyDescent="0.2">
      <c r="I658" s="107"/>
    </row>
    <row r="659" spans="9:9" s="4" customFormat="1" ht="15" customHeight="1" x14ac:dyDescent="0.2">
      <c r="I659" s="107"/>
    </row>
    <row r="660" spans="9:9" s="4" customFormat="1" ht="15" customHeight="1" x14ac:dyDescent="0.2">
      <c r="I660" s="107"/>
    </row>
    <row r="661" spans="9:9" s="4" customFormat="1" ht="15" customHeight="1" x14ac:dyDescent="0.2">
      <c r="I661" s="107"/>
    </row>
    <row r="662" spans="9:9" s="4" customFormat="1" ht="15" customHeight="1" x14ac:dyDescent="0.2">
      <c r="I662" s="107"/>
    </row>
    <row r="663" spans="9:9" s="4" customFormat="1" ht="15" customHeight="1" x14ac:dyDescent="0.2">
      <c r="I663" s="107"/>
    </row>
    <row r="664" spans="9:9" s="4" customFormat="1" ht="15" customHeight="1" x14ac:dyDescent="0.2">
      <c r="I664" s="107"/>
    </row>
    <row r="665" spans="9:9" s="4" customFormat="1" ht="15" customHeight="1" x14ac:dyDescent="0.2">
      <c r="I665" s="107"/>
    </row>
    <row r="666" spans="9:9" s="4" customFormat="1" ht="15" customHeight="1" x14ac:dyDescent="0.2">
      <c r="I666" s="107"/>
    </row>
    <row r="667" spans="9:9" s="4" customFormat="1" ht="15" customHeight="1" x14ac:dyDescent="0.2">
      <c r="I667" s="107"/>
    </row>
    <row r="668" spans="9:9" s="4" customFormat="1" ht="15" customHeight="1" x14ac:dyDescent="0.2">
      <c r="I668" s="107"/>
    </row>
    <row r="669" spans="9:9" s="4" customFormat="1" ht="15" customHeight="1" x14ac:dyDescent="0.2">
      <c r="I669" s="107"/>
    </row>
    <row r="670" spans="9:9" s="4" customFormat="1" ht="15" customHeight="1" x14ac:dyDescent="0.2">
      <c r="I670" s="107"/>
    </row>
    <row r="671" spans="9:9" s="4" customFormat="1" ht="15" customHeight="1" x14ac:dyDescent="0.2">
      <c r="I671" s="107"/>
    </row>
    <row r="672" spans="9:9" s="4" customFormat="1" ht="15" customHeight="1" x14ac:dyDescent="0.2">
      <c r="I672" s="107"/>
    </row>
    <row r="673" spans="9:9" s="4" customFormat="1" ht="15" customHeight="1" x14ac:dyDescent="0.2">
      <c r="I673" s="107"/>
    </row>
    <row r="674" spans="9:9" s="4" customFormat="1" ht="15" customHeight="1" x14ac:dyDescent="0.2">
      <c r="I674" s="107"/>
    </row>
    <row r="675" spans="9:9" s="4" customFormat="1" ht="15" customHeight="1" x14ac:dyDescent="0.2">
      <c r="I675" s="107"/>
    </row>
    <row r="676" spans="9:9" s="4" customFormat="1" ht="15" customHeight="1" x14ac:dyDescent="0.2">
      <c r="I676" s="107"/>
    </row>
    <row r="677" spans="9:9" s="4" customFormat="1" ht="15" customHeight="1" x14ac:dyDescent="0.2">
      <c r="I677" s="107"/>
    </row>
    <row r="678" spans="9:9" s="4" customFormat="1" ht="15" customHeight="1" x14ac:dyDescent="0.2">
      <c r="I678" s="107"/>
    </row>
    <row r="679" spans="9:9" s="4" customFormat="1" ht="15" customHeight="1" x14ac:dyDescent="0.2">
      <c r="I679" s="107"/>
    </row>
    <row r="680" spans="9:9" s="4" customFormat="1" ht="15" customHeight="1" x14ac:dyDescent="0.2">
      <c r="I680" s="107"/>
    </row>
    <row r="681" spans="9:9" s="4" customFormat="1" ht="15" customHeight="1" x14ac:dyDescent="0.2">
      <c r="I681" s="107"/>
    </row>
    <row r="682" spans="9:9" s="4" customFormat="1" ht="15" customHeight="1" x14ac:dyDescent="0.2">
      <c r="I682" s="107"/>
    </row>
    <row r="683" spans="9:9" s="4" customFormat="1" ht="15" customHeight="1" x14ac:dyDescent="0.2">
      <c r="I683" s="107"/>
    </row>
    <row r="684" spans="9:9" s="4" customFormat="1" ht="15" customHeight="1" x14ac:dyDescent="0.2">
      <c r="I684" s="107"/>
    </row>
    <row r="685" spans="9:9" s="4" customFormat="1" ht="15" customHeight="1" x14ac:dyDescent="0.2">
      <c r="I685" s="107"/>
    </row>
    <row r="686" spans="9:9" s="4" customFormat="1" ht="15" customHeight="1" x14ac:dyDescent="0.2">
      <c r="I686" s="107"/>
    </row>
    <row r="687" spans="9:9" s="4" customFormat="1" ht="15" customHeight="1" x14ac:dyDescent="0.2">
      <c r="I687" s="107"/>
    </row>
    <row r="688" spans="9:9" s="4" customFormat="1" ht="15" customHeight="1" x14ac:dyDescent="0.2">
      <c r="I688" s="107"/>
    </row>
    <row r="689" spans="9:9" s="4" customFormat="1" ht="15" customHeight="1" x14ac:dyDescent="0.2">
      <c r="I689" s="107"/>
    </row>
    <row r="690" spans="9:9" s="4" customFormat="1" ht="15" customHeight="1" x14ac:dyDescent="0.2">
      <c r="I690" s="107"/>
    </row>
    <row r="691" spans="9:9" s="4" customFormat="1" ht="15" customHeight="1" x14ac:dyDescent="0.2">
      <c r="I691" s="107"/>
    </row>
    <row r="692" spans="9:9" s="4" customFormat="1" ht="15" customHeight="1" x14ac:dyDescent="0.2">
      <c r="I692" s="107"/>
    </row>
    <row r="693" spans="9:9" s="4" customFormat="1" ht="15" customHeight="1" x14ac:dyDescent="0.2">
      <c r="I693" s="107"/>
    </row>
    <row r="694" spans="9:9" s="4" customFormat="1" ht="15" customHeight="1" x14ac:dyDescent="0.2">
      <c r="I694" s="107"/>
    </row>
    <row r="695" spans="9:9" s="4" customFormat="1" ht="15" customHeight="1" x14ac:dyDescent="0.2">
      <c r="I695" s="107"/>
    </row>
    <row r="696" spans="9:9" s="4" customFormat="1" ht="15" customHeight="1" x14ac:dyDescent="0.2">
      <c r="I696" s="107"/>
    </row>
    <row r="697" spans="9:9" s="4" customFormat="1" ht="15" customHeight="1" x14ac:dyDescent="0.2">
      <c r="I697" s="107"/>
    </row>
    <row r="698" spans="9:9" s="4" customFormat="1" ht="15" customHeight="1" x14ac:dyDescent="0.2">
      <c r="I698" s="107"/>
    </row>
    <row r="699" spans="9:9" s="4" customFormat="1" ht="15" customHeight="1" x14ac:dyDescent="0.2">
      <c r="I699" s="107"/>
    </row>
    <row r="700" spans="9:9" s="4" customFormat="1" ht="15" customHeight="1" x14ac:dyDescent="0.2">
      <c r="I700" s="107"/>
    </row>
    <row r="701" spans="9:9" s="4" customFormat="1" ht="15" customHeight="1" x14ac:dyDescent="0.2">
      <c r="I701" s="107"/>
    </row>
    <row r="702" spans="9:9" s="4" customFormat="1" ht="15" customHeight="1" x14ac:dyDescent="0.2">
      <c r="I702" s="107"/>
    </row>
    <row r="703" spans="9:9" s="4" customFormat="1" ht="15" customHeight="1" x14ac:dyDescent="0.2">
      <c r="I703" s="107"/>
    </row>
    <row r="704" spans="9:9" s="4" customFormat="1" ht="15" customHeight="1" x14ac:dyDescent="0.2">
      <c r="I704" s="107"/>
    </row>
    <row r="705" spans="9:9" s="4" customFormat="1" ht="15" customHeight="1" x14ac:dyDescent="0.2">
      <c r="I705" s="107"/>
    </row>
    <row r="706" spans="9:9" s="4" customFormat="1" ht="15" customHeight="1" x14ac:dyDescent="0.2">
      <c r="I706" s="107"/>
    </row>
    <row r="707" spans="9:9" s="4" customFormat="1" ht="15" customHeight="1" x14ac:dyDescent="0.2">
      <c r="I707" s="107"/>
    </row>
    <row r="708" spans="9:9" s="4" customFormat="1" ht="15" customHeight="1" x14ac:dyDescent="0.2">
      <c r="I708" s="107"/>
    </row>
    <row r="709" spans="9:9" s="4" customFormat="1" ht="15" customHeight="1" x14ac:dyDescent="0.2">
      <c r="I709" s="107"/>
    </row>
    <row r="710" spans="9:9" s="4" customFormat="1" ht="15" customHeight="1" x14ac:dyDescent="0.2">
      <c r="I710" s="107"/>
    </row>
    <row r="711" spans="9:9" s="4" customFormat="1" ht="15" customHeight="1" x14ac:dyDescent="0.2">
      <c r="I711" s="107"/>
    </row>
    <row r="712" spans="9:9" s="4" customFormat="1" ht="15" customHeight="1" x14ac:dyDescent="0.2">
      <c r="I712" s="107"/>
    </row>
    <row r="713" spans="9:9" s="4" customFormat="1" ht="15" customHeight="1" x14ac:dyDescent="0.2">
      <c r="I713" s="107"/>
    </row>
    <row r="714" spans="9:9" s="4" customFormat="1" ht="15" customHeight="1" x14ac:dyDescent="0.2">
      <c r="I714" s="107"/>
    </row>
    <row r="715" spans="9:9" s="4" customFormat="1" ht="15" customHeight="1" x14ac:dyDescent="0.2">
      <c r="I715" s="107"/>
    </row>
    <row r="716" spans="9:9" s="4" customFormat="1" ht="15" customHeight="1" x14ac:dyDescent="0.2">
      <c r="I716" s="107"/>
    </row>
    <row r="717" spans="9:9" s="4" customFormat="1" ht="15" customHeight="1" x14ac:dyDescent="0.2">
      <c r="I717" s="107"/>
    </row>
    <row r="718" spans="9:9" s="4" customFormat="1" ht="15" customHeight="1" x14ac:dyDescent="0.2">
      <c r="I718" s="107"/>
    </row>
    <row r="719" spans="9:9" s="4" customFormat="1" ht="15" customHeight="1" x14ac:dyDescent="0.2">
      <c r="I719" s="107"/>
    </row>
    <row r="720" spans="9:9" s="4" customFormat="1" ht="15" customHeight="1" x14ac:dyDescent="0.2">
      <c r="I720" s="107"/>
    </row>
    <row r="721" spans="9:9" s="4" customFormat="1" ht="15" customHeight="1" x14ac:dyDescent="0.2">
      <c r="I721" s="107"/>
    </row>
    <row r="722" spans="9:9" s="4" customFormat="1" ht="15" customHeight="1" x14ac:dyDescent="0.2">
      <c r="I722" s="107"/>
    </row>
    <row r="723" spans="9:9" s="4" customFormat="1" ht="15" customHeight="1" x14ac:dyDescent="0.2">
      <c r="I723" s="107"/>
    </row>
    <row r="724" spans="9:9" s="4" customFormat="1" ht="15" customHeight="1" x14ac:dyDescent="0.2">
      <c r="I724" s="107"/>
    </row>
    <row r="725" spans="9:9" s="4" customFormat="1" ht="15" customHeight="1" x14ac:dyDescent="0.2">
      <c r="I725" s="107"/>
    </row>
    <row r="726" spans="9:9" s="4" customFormat="1" ht="15" customHeight="1" x14ac:dyDescent="0.2">
      <c r="I726" s="107"/>
    </row>
    <row r="727" spans="9:9" s="4" customFormat="1" ht="15" customHeight="1" x14ac:dyDescent="0.2">
      <c r="I727" s="107"/>
    </row>
    <row r="728" spans="9:9" s="4" customFormat="1" ht="15" customHeight="1" x14ac:dyDescent="0.2">
      <c r="I728" s="107"/>
    </row>
    <row r="729" spans="9:9" s="4" customFormat="1" ht="15" customHeight="1" x14ac:dyDescent="0.2">
      <c r="I729" s="107"/>
    </row>
    <row r="730" spans="9:9" s="4" customFormat="1" ht="15" customHeight="1" x14ac:dyDescent="0.2">
      <c r="I730" s="107"/>
    </row>
    <row r="731" spans="9:9" s="4" customFormat="1" ht="15" customHeight="1" x14ac:dyDescent="0.2">
      <c r="I731" s="107"/>
    </row>
    <row r="732" spans="9:9" s="4" customFormat="1" ht="15" customHeight="1" x14ac:dyDescent="0.2">
      <c r="I732" s="107"/>
    </row>
    <row r="733" spans="9:9" s="4" customFormat="1" ht="15" customHeight="1" x14ac:dyDescent="0.2">
      <c r="I733" s="107"/>
    </row>
    <row r="734" spans="9:9" s="4" customFormat="1" ht="15" customHeight="1" x14ac:dyDescent="0.2">
      <c r="I734" s="107"/>
    </row>
    <row r="735" spans="9:9" s="4" customFormat="1" ht="15" customHeight="1" x14ac:dyDescent="0.2">
      <c r="I735" s="107"/>
    </row>
    <row r="736" spans="9:9" s="4" customFormat="1" ht="15" customHeight="1" x14ac:dyDescent="0.2">
      <c r="I736" s="107"/>
    </row>
    <row r="737" spans="9:9" s="4" customFormat="1" ht="15" customHeight="1" x14ac:dyDescent="0.2">
      <c r="I737" s="107"/>
    </row>
    <row r="738" spans="9:9" s="4" customFormat="1" ht="15" customHeight="1" x14ac:dyDescent="0.2">
      <c r="I738" s="107"/>
    </row>
    <row r="739" spans="9:9" s="4" customFormat="1" ht="15" customHeight="1" x14ac:dyDescent="0.2">
      <c r="I739" s="107"/>
    </row>
    <row r="740" spans="9:9" s="4" customFormat="1" ht="15" customHeight="1" x14ac:dyDescent="0.2">
      <c r="I740" s="107"/>
    </row>
    <row r="741" spans="9:9" s="4" customFormat="1" ht="15" customHeight="1" x14ac:dyDescent="0.2">
      <c r="I741" s="107"/>
    </row>
    <row r="742" spans="9:9" s="4" customFormat="1" ht="15" customHeight="1" x14ac:dyDescent="0.2">
      <c r="I742" s="107"/>
    </row>
    <row r="743" spans="9:9" s="4" customFormat="1" ht="15" customHeight="1" x14ac:dyDescent="0.2">
      <c r="I743" s="107"/>
    </row>
    <row r="744" spans="9:9" s="4" customFormat="1" ht="15" customHeight="1" x14ac:dyDescent="0.2">
      <c r="I744" s="107"/>
    </row>
    <row r="745" spans="9:9" s="4" customFormat="1" ht="15" customHeight="1" x14ac:dyDescent="0.2">
      <c r="I745" s="107"/>
    </row>
    <row r="746" spans="9:9" s="4" customFormat="1" ht="15" customHeight="1" x14ac:dyDescent="0.2">
      <c r="I746" s="107"/>
    </row>
    <row r="747" spans="9:9" s="4" customFormat="1" ht="15" customHeight="1" x14ac:dyDescent="0.2">
      <c r="I747" s="107"/>
    </row>
    <row r="748" spans="9:9" s="4" customFormat="1" ht="15" customHeight="1" x14ac:dyDescent="0.2">
      <c r="I748" s="107"/>
    </row>
    <row r="749" spans="9:9" s="4" customFormat="1" ht="15" customHeight="1" x14ac:dyDescent="0.2">
      <c r="I749" s="107"/>
    </row>
    <row r="750" spans="9:9" s="4" customFormat="1" ht="15" customHeight="1" x14ac:dyDescent="0.2">
      <c r="I750" s="107"/>
    </row>
    <row r="751" spans="9:9" s="4" customFormat="1" ht="15" customHeight="1" x14ac:dyDescent="0.2">
      <c r="I751" s="107"/>
    </row>
    <row r="752" spans="9:9" s="4" customFormat="1" ht="15" customHeight="1" x14ac:dyDescent="0.2">
      <c r="I752" s="107"/>
    </row>
    <row r="753" spans="9:9" s="4" customFormat="1" ht="15" customHeight="1" x14ac:dyDescent="0.2">
      <c r="I753" s="107"/>
    </row>
    <row r="754" spans="9:9" s="4" customFormat="1" ht="15" customHeight="1" x14ac:dyDescent="0.2">
      <c r="I754" s="107"/>
    </row>
    <row r="755" spans="9:9" s="4" customFormat="1" ht="15" customHeight="1" x14ac:dyDescent="0.2">
      <c r="I755" s="107"/>
    </row>
    <row r="756" spans="9:9" s="4" customFormat="1" ht="15" customHeight="1" x14ac:dyDescent="0.2">
      <c r="I756" s="107"/>
    </row>
    <row r="757" spans="9:9" s="4" customFormat="1" ht="15" customHeight="1" x14ac:dyDescent="0.2">
      <c r="I757" s="107"/>
    </row>
    <row r="758" spans="9:9" s="4" customFormat="1" ht="15" customHeight="1" x14ac:dyDescent="0.2">
      <c r="I758" s="107"/>
    </row>
    <row r="759" spans="9:9" s="4" customFormat="1" ht="15" customHeight="1" x14ac:dyDescent="0.2">
      <c r="I759" s="107"/>
    </row>
    <row r="760" spans="9:9" s="4" customFormat="1" ht="15" customHeight="1" x14ac:dyDescent="0.2">
      <c r="I760" s="107"/>
    </row>
    <row r="761" spans="9:9" s="4" customFormat="1" ht="15" customHeight="1" x14ac:dyDescent="0.2">
      <c r="I761" s="107"/>
    </row>
    <row r="762" spans="9:9" s="4" customFormat="1" ht="15" customHeight="1" x14ac:dyDescent="0.2">
      <c r="I762" s="107"/>
    </row>
  </sheetData>
  <sheetProtection algorithmName="SHA-512" hashValue="qZeRX3Q8J2SpzISy1Nlz18iZrIhoAn7Sha7Z7dxjTgJ5nMZKON+mePAo+CXmobn6kixApA68m7XzW8OKeAcXnw==" saltValue="UFO+F8cyWEbjyVwFsFxY3w==" spinCount="100000" sheet="1" formatCells="0" formatColumns="0" formatRows="0" sort="0" autoFilter="0"/>
  <mergeCells count="29">
    <mergeCell ref="I122:J122"/>
    <mergeCell ref="C110:D110"/>
    <mergeCell ref="C111:D111"/>
    <mergeCell ref="C114:D114"/>
    <mergeCell ref="C115:D115"/>
    <mergeCell ref="C112:D112"/>
    <mergeCell ref="A119:B119"/>
    <mergeCell ref="A101:B101"/>
    <mergeCell ref="I2:J2"/>
    <mergeCell ref="I3:J3"/>
    <mergeCell ref="I5:J5"/>
    <mergeCell ref="B3:C3"/>
    <mergeCell ref="A7:B9"/>
    <mergeCell ref="I4:J4"/>
    <mergeCell ref="A15:J15"/>
    <mergeCell ref="C7:D7"/>
    <mergeCell ref="C8:D8"/>
    <mergeCell ref="C9:D9"/>
    <mergeCell ref="A85:B85"/>
    <mergeCell ref="A11:E13"/>
    <mergeCell ref="C123:E123"/>
    <mergeCell ref="F123:H123"/>
    <mergeCell ref="C122:E122"/>
    <mergeCell ref="F122:H122"/>
    <mergeCell ref="C113:D113"/>
    <mergeCell ref="C118:E118"/>
    <mergeCell ref="C119:E119"/>
    <mergeCell ref="C120:E120"/>
    <mergeCell ref="C121:E121"/>
  </mergeCells>
  <phoneticPr fontId="2" type="noConversion"/>
  <dataValidations count="14">
    <dataValidation type="list" allowBlank="1" showInputMessage="1" showErrorMessage="1" sqref="J7" xr:uid="{00000000-0002-0000-0400-000000000000}">
      <formula1>$B$178:$B$181</formula1>
    </dataValidation>
    <dataValidation type="list" allowBlank="1" showInputMessage="1" showErrorMessage="1" sqref="D87" xr:uid="{972B57F3-C99C-4C2D-903F-992CB4F29224}">
      <formula1>$E$125:$E$128</formula1>
    </dataValidation>
    <dataValidation type="list" allowBlank="1" showInputMessage="1" showErrorMessage="1" sqref="C103" xr:uid="{152D04B0-7FA4-48BD-9A2F-63549067F59E}">
      <formula1>$D$176:$D$178</formula1>
    </dataValidation>
    <dataValidation type="list" allowBlank="1" showInputMessage="1" showErrorMessage="1" sqref="C68:C72" xr:uid="{F44AB0A5-575E-425C-9FE7-050C3AA14BF1}">
      <formula1>$F$130:$F$140</formula1>
    </dataValidation>
    <dataValidation type="list" allowBlank="1" showInputMessage="1" showErrorMessage="1" sqref="D88" xr:uid="{38C31E70-6700-47AE-8902-D7255CD97570}">
      <formula1>$F$125:$F$128</formula1>
    </dataValidation>
    <dataValidation type="list" allowBlank="1" showInputMessage="1" showErrorMessage="1" sqref="D89" xr:uid="{C85CD9B4-FD03-4C34-AF30-311BC8CD9662}">
      <formula1>$G$125:$G$128</formula1>
    </dataValidation>
    <dataValidation type="list" allowBlank="1" showInputMessage="1" showErrorMessage="1" sqref="D90" xr:uid="{A37E7B17-780E-4799-B056-C396EA7CFEDD}">
      <formula1>$H$125:$H$128</formula1>
    </dataValidation>
    <dataValidation type="list" allowBlank="1" showInputMessage="1" showErrorMessage="1" sqref="D91" xr:uid="{0B3DA3A4-A020-4489-A920-7B645F50D0B1}">
      <formula1>$I$125:$I$128</formula1>
    </dataValidation>
    <dataValidation type="list" allowBlank="1" showInputMessage="1" showErrorMessage="1" sqref="D92" xr:uid="{C1359E8D-A035-422D-A0BB-C004BA5DC8D0}">
      <formula1>$J$125:$J$128</formula1>
    </dataValidation>
    <dataValidation type="list" allowBlank="1" showInputMessage="1" showErrorMessage="1" sqref="C104:C105 C111:D114" xr:uid="{4E407AF4-A19A-4F7F-8BC7-38C16297520F}">
      <formula1>$D$179:$D$181</formula1>
    </dataValidation>
    <dataValidation type="list" allowBlank="1" showInputMessage="1" showErrorMessage="1" sqref="D97" xr:uid="{4FAAF0E2-55E6-4E14-8FAE-A5C9F9820C22}">
      <formula1>$K$125:$K$128</formula1>
    </dataValidation>
    <dataValidation type="list" allowBlank="1" showInputMessage="1" showErrorMessage="1" sqref="C118:E118" xr:uid="{AB442324-ADA2-450B-96F3-19A3234D31D5}">
      <formula1>$B$124:$B$127</formula1>
    </dataValidation>
    <dataValidation type="list" allowBlank="1" showInputMessage="1" showErrorMessage="1" sqref="C119:E119" xr:uid="{7809217C-DCB1-4C4E-9B74-173701C0374C}">
      <formula1>$B$129:$B$135</formula1>
    </dataValidation>
    <dataValidation type="list" allowBlank="1" showInputMessage="1" showErrorMessage="1" sqref="C121:E121" xr:uid="{EFC7754F-BBDC-4BE7-87AC-77EE662AAA24}">
      <formula1>$B$149:$B$163</formula1>
    </dataValidation>
  </dataValidations>
  <printOptions horizontalCentered="1"/>
  <pageMargins left="0.25" right="0.25" top="0.75" bottom="0.75" header="0.3" footer="0.3"/>
  <pageSetup paperSize="8" scale="65"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99" max="9" man="1"/>
  </rowBreaks>
  <customProperties>
    <customPr name="_pios_id" r:id="rId2"/>
    <customPr name="EpmWorksheetKeyString_GUID" r:id="rId3"/>
  </customProperties>
  <ignoredErrors>
    <ignoredError sqref="E55 I55 F23 F35" formula="1"/>
    <ignoredError sqref="J95" evalError="1"/>
  </ignoredErrors>
  <drawing r:id="rId4"/>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pageSetUpPr fitToPage="1"/>
  </sheetPr>
  <dimension ref="A1:JG758"/>
  <sheetViews>
    <sheetView zoomScaleNormal="100" zoomScaleSheetLayoutView="70" workbookViewId="0">
      <selection activeCell="B3" sqref="B3:C3"/>
    </sheetView>
  </sheetViews>
  <sheetFormatPr baseColWidth="10" defaultColWidth="11.42578125" defaultRowHeight="15" customHeight="1" outlineLevelRow="1" x14ac:dyDescent="0.2"/>
  <cols>
    <col min="1" max="1" width="15.5703125" style="13" customWidth="1"/>
    <col min="2" max="2" width="61" style="13" bestFit="1" customWidth="1"/>
    <col min="3" max="3" width="12.5703125" style="13" bestFit="1" customWidth="1"/>
    <col min="4" max="4" width="20" style="13" bestFit="1" customWidth="1"/>
    <col min="5" max="5" width="24.42578125" style="13" customWidth="1"/>
    <col min="6" max="6" width="8.42578125" style="13" customWidth="1"/>
    <col min="7" max="7" width="11.42578125" style="13" customWidth="1"/>
    <col min="8" max="8" width="17.42578125" style="13" customWidth="1"/>
    <col min="9" max="9" width="31.42578125" style="13" customWidth="1"/>
    <col min="10" max="10" width="41.42578125" style="13" customWidth="1"/>
    <col min="11" max="11" width="14.42578125" style="132" customWidth="1"/>
    <col min="12" max="12" width="43.140625" style="13" customWidth="1"/>
    <col min="13" max="124" width="11.42578125" style="4"/>
    <col min="125" max="16384" width="11.42578125" style="13"/>
  </cols>
  <sheetData>
    <row r="1" spans="1:143" s="4" customFormat="1" ht="15" customHeight="1" x14ac:dyDescent="0.2">
      <c r="K1" s="107"/>
    </row>
    <row r="2" spans="1:143" s="4" customFormat="1" ht="15" customHeight="1" x14ac:dyDescent="0.2">
      <c r="A2" s="7"/>
      <c r="I2" s="107" t="s">
        <v>12</v>
      </c>
      <c r="K2" s="107"/>
    </row>
    <row r="3" spans="1:143" ht="15" customHeight="1" x14ac:dyDescent="0.2">
      <c r="A3" s="7" t="s">
        <v>528</v>
      </c>
      <c r="B3" s="619"/>
      <c r="C3" s="612"/>
      <c r="D3" s="4"/>
      <c r="E3" s="4"/>
      <c r="F3" s="4"/>
      <c r="G3" s="4"/>
      <c r="H3" s="4"/>
      <c r="I3" s="107" t="s">
        <v>13</v>
      </c>
      <c r="J3" s="4"/>
      <c r="K3" s="107"/>
      <c r="L3" s="4"/>
    </row>
    <row r="4" spans="1:143" ht="15" customHeight="1" x14ac:dyDescent="0.2">
      <c r="A4" s="7"/>
      <c r="B4" s="4" t="s">
        <v>882</v>
      </c>
      <c r="C4" s="392"/>
      <c r="D4" s="4"/>
      <c r="E4" s="4"/>
      <c r="F4" s="4"/>
      <c r="G4" s="4"/>
      <c r="H4" s="4"/>
      <c r="I4" s="103" t="s">
        <v>483</v>
      </c>
      <c r="J4" s="4"/>
      <c r="K4" s="107"/>
      <c r="L4" s="4"/>
    </row>
    <row r="5" spans="1:143" ht="15" customHeight="1" x14ac:dyDescent="0.2">
      <c r="A5" s="4"/>
      <c r="B5" s="4" t="s">
        <v>1216</v>
      </c>
      <c r="C5" s="4"/>
      <c r="D5" s="4"/>
      <c r="E5" s="4"/>
      <c r="F5" s="4"/>
      <c r="G5" s="4"/>
      <c r="H5" s="4"/>
      <c r="I5" s="103"/>
      <c r="J5" s="7"/>
      <c r="K5" s="107"/>
      <c r="L5" s="4"/>
    </row>
    <row r="6" spans="1:143" ht="15" customHeight="1" x14ac:dyDescent="0.2">
      <c r="A6" s="4"/>
      <c r="B6" s="4"/>
      <c r="C6" s="4"/>
      <c r="D6" s="4"/>
      <c r="E6" s="3" t="s">
        <v>558</v>
      </c>
      <c r="F6" s="4"/>
      <c r="G6" s="3" t="s">
        <v>423</v>
      </c>
      <c r="H6" s="4"/>
      <c r="I6" s="107"/>
      <c r="J6" s="4"/>
      <c r="K6" s="107"/>
      <c r="L6" s="4"/>
    </row>
    <row r="7" spans="1:143" ht="15" customHeight="1" x14ac:dyDescent="0.2">
      <c r="A7" s="744" t="s">
        <v>818</v>
      </c>
      <c r="B7" s="745"/>
      <c r="C7" s="743" t="s">
        <v>536</v>
      </c>
      <c r="D7" s="631"/>
      <c r="E7" s="123"/>
      <c r="F7" s="107"/>
      <c r="G7" s="2">
        <f>E10+E9+E8+E7</f>
        <v>0</v>
      </c>
      <c r="H7" s="4"/>
      <c r="I7" s="291" t="s">
        <v>550</v>
      </c>
      <c r="J7" s="471" t="s">
        <v>485</v>
      </c>
      <c r="K7" s="107"/>
      <c r="L7" s="4"/>
    </row>
    <row r="8" spans="1:143" ht="15" customHeight="1" x14ac:dyDescent="0.2">
      <c r="A8" s="746"/>
      <c r="B8" s="747"/>
      <c r="C8" s="743" t="s">
        <v>537</v>
      </c>
      <c r="D8" s="631"/>
      <c r="E8" s="123"/>
      <c r="F8" s="107"/>
      <c r="G8" s="107"/>
      <c r="H8" s="4"/>
      <c r="I8" s="292" t="s">
        <v>74</v>
      </c>
      <c r="J8" s="97"/>
      <c r="K8" s="107"/>
      <c r="L8" s="4"/>
    </row>
    <row r="9" spans="1:143" ht="15" customHeight="1" x14ac:dyDescent="0.2">
      <c r="A9" s="748"/>
      <c r="B9" s="749"/>
      <c r="C9" s="743" t="s">
        <v>556</v>
      </c>
      <c r="D9" s="631"/>
      <c r="E9" s="123"/>
      <c r="F9" s="107"/>
      <c r="G9" s="107"/>
      <c r="H9" s="4"/>
      <c r="I9" s="292" t="s">
        <v>521</v>
      </c>
      <c r="J9" s="97"/>
      <c r="K9" s="107"/>
      <c r="L9" s="4"/>
    </row>
    <row r="10" spans="1:143" ht="15" customHeight="1" x14ac:dyDescent="0.2">
      <c r="A10" s="750"/>
      <c r="B10" s="751"/>
      <c r="C10" s="743" t="s">
        <v>514</v>
      </c>
      <c r="D10" s="631"/>
      <c r="E10" s="123"/>
      <c r="F10" s="107"/>
      <c r="G10" s="107"/>
      <c r="H10" s="4"/>
      <c r="I10" s="107"/>
      <c r="J10" s="4"/>
      <c r="K10" s="107"/>
      <c r="L10" s="4"/>
    </row>
    <row r="11" spans="1:143" ht="15" customHeight="1" x14ac:dyDescent="0.2">
      <c r="A11" s="4"/>
      <c r="B11" s="4"/>
      <c r="C11" s="4"/>
      <c r="D11" s="4"/>
      <c r="E11" s="4"/>
      <c r="F11" s="4"/>
      <c r="G11" s="4"/>
      <c r="H11" s="4"/>
      <c r="I11" s="4"/>
      <c r="J11" s="4"/>
      <c r="K11" s="4"/>
      <c r="L11" s="49"/>
      <c r="DU11" s="4"/>
      <c r="DV11" s="4"/>
      <c r="DW11" s="4"/>
      <c r="DX11" s="4"/>
      <c r="DY11" s="4"/>
      <c r="DZ11" s="4"/>
      <c r="EA11" s="4"/>
      <c r="EB11" s="4"/>
      <c r="EC11" s="4"/>
      <c r="ED11" s="4"/>
      <c r="EE11" s="4"/>
      <c r="EF11" s="4"/>
      <c r="EG11" s="4"/>
      <c r="EH11" s="4"/>
      <c r="EI11" s="4"/>
      <c r="EJ11" s="4"/>
      <c r="EK11" s="4"/>
      <c r="EL11" s="4"/>
      <c r="EM11" s="4"/>
    </row>
    <row r="12" spans="1:143" ht="15" customHeight="1" x14ac:dyDescent="0.2">
      <c r="A12" s="688" t="s">
        <v>967</v>
      </c>
      <c r="B12" s="689"/>
      <c r="C12" s="689"/>
      <c r="D12" s="689"/>
      <c r="E12" s="690"/>
      <c r="F12" s="4"/>
      <c r="G12" s="4"/>
      <c r="H12" s="4"/>
      <c r="I12" s="4"/>
      <c r="J12" s="98" t="s">
        <v>1144</v>
      </c>
      <c r="K12" s="4"/>
      <c r="L12" s="49"/>
      <c r="DU12" s="4"/>
      <c r="DV12" s="4"/>
      <c r="DW12" s="4"/>
      <c r="DX12" s="4"/>
      <c r="DY12" s="4"/>
      <c r="DZ12" s="4"/>
      <c r="EA12" s="4"/>
      <c r="EB12" s="4"/>
      <c r="EC12" s="4"/>
      <c r="ED12" s="4"/>
      <c r="EE12" s="4"/>
      <c r="EF12" s="4"/>
      <c r="EG12" s="4"/>
      <c r="EH12" s="4"/>
      <c r="EI12" s="4"/>
      <c r="EJ12" s="4"/>
      <c r="EK12" s="4"/>
      <c r="EL12" s="4"/>
      <c r="EM12" s="4"/>
    </row>
    <row r="13" spans="1:143" ht="15" customHeight="1" x14ac:dyDescent="0.2">
      <c r="A13" s="691"/>
      <c r="B13" s="692"/>
      <c r="C13" s="692"/>
      <c r="D13" s="692"/>
      <c r="E13" s="693"/>
      <c r="F13" s="4"/>
      <c r="G13" s="4"/>
      <c r="H13" s="4"/>
      <c r="I13" s="4"/>
      <c r="J13" s="546" t="s">
        <v>1145</v>
      </c>
      <c r="K13" s="4"/>
      <c r="L13" s="49"/>
      <c r="DU13" s="4"/>
      <c r="DV13" s="4"/>
      <c r="DW13" s="4"/>
      <c r="DX13" s="4"/>
      <c r="DY13" s="4"/>
      <c r="DZ13" s="4"/>
      <c r="EA13" s="4"/>
      <c r="EB13" s="4"/>
      <c r="EC13" s="4"/>
      <c r="ED13" s="4"/>
      <c r="EE13" s="4"/>
      <c r="EF13" s="4"/>
      <c r="EG13" s="4"/>
      <c r="EH13" s="4"/>
      <c r="EI13" s="4"/>
      <c r="EJ13" s="4"/>
      <c r="EK13" s="4"/>
      <c r="EL13" s="4"/>
      <c r="EM13" s="4"/>
    </row>
    <row r="14" spans="1:143" ht="15" customHeight="1" x14ac:dyDescent="0.2">
      <c r="A14" s="694"/>
      <c r="B14" s="695"/>
      <c r="C14" s="695"/>
      <c r="D14" s="695"/>
      <c r="E14" s="696"/>
      <c r="F14" s="4"/>
      <c r="G14" s="4"/>
      <c r="H14" s="4"/>
      <c r="I14" s="4"/>
      <c r="J14" s="547" t="s">
        <v>1146</v>
      </c>
      <c r="K14" s="4"/>
      <c r="L14" s="49"/>
      <c r="DU14" s="4"/>
      <c r="DV14" s="4"/>
      <c r="DW14" s="4"/>
      <c r="DX14" s="4"/>
      <c r="DY14" s="4"/>
      <c r="DZ14" s="4"/>
      <c r="EA14" s="4"/>
      <c r="EB14" s="4"/>
      <c r="EC14" s="4"/>
      <c r="ED14" s="4"/>
      <c r="EE14" s="4"/>
      <c r="EF14" s="4"/>
      <c r="EG14" s="4"/>
      <c r="EH14" s="4"/>
      <c r="EI14" s="4"/>
      <c r="EJ14" s="4"/>
      <c r="EK14" s="4"/>
      <c r="EL14" s="4"/>
      <c r="EM14" s="4"/>
    </row>
    <row r="15" spans="1:143" s="4" customFormat="1" ht="15" customHeight="1" x14ac:dyDescent="0.2">
      <c r="K15" s="107"/>
    </row>
    <row r="16" spans="1:143" ht="40.35" customHeight="1" x14ac:dyDescent="0.2">
      <c r="A16" s="630" t="s">
        <v>819</v>
      </c>
      <c r="B16" s="631"/>
      <c r="C16" s="631"/>
      <c r="D16" s="631"/>
      <c r="E16" s="631"/>
      <c r="F16" s="631"/>
      <c r="G16" s="631"/>
      <c r="H16" s="631"/>
      <c r="I16" s="631"/>
      <c r="J16" s="621"/>
      <c r="K16" s="107"/>
      <c r="L16" s="4"/>
    </row>
    <row r="17" spans="1:124" ht="15" customHeight="1" x14ac:dyDescent="0.2">
      <c r="A17" s="4"/>
      <c r="B17" s="4"/>
      <c r="C17" s="4"/>
      <c r="D17" s="4"/>
      <c r="E17" s="4"/>
      <c r="F17" s="4"/>
      <c r="G17" s="4"/>
      <c r="H17" s="4"/>
      <c r="I17" s="4"/>
      <c r="J17" s="4"/>
      <c r="K17" s="4"/>
      <c r="L17" s="4"/>
    </row>
    <row r="18" spans="1:124" s="99" customFormat="1" ht="40.35" customHeight="1" x14ac:dyDescent="0.2">
      <c r="A18" s="16" t="s">
        <v>522</v>
      </c>
      <c r="B18" s="16" t="s">
        <v>11</v>
      </c>
      <c r="C18" s="16" t="s">
        <v>517</v>
      </c>
      <c r="D18" s="16" t="s">
        <v>969</v>
      </c>
      <c r="E18" s="497" t="s">
        <v>531</v>
      </c>
      <c r="F18" s="16" t="s">
        <v>970</v>
      </c>
      <c r="G18" s="16" t="s">
        <v>1119</v>
      </c>
      <c r="H18" s="16" t="s">
        <v>542</v>
      </c>
      <c r="I18" s="127" t="s">
        <v>968</v>
      </c>
      <c r="J18" s="16" t="s">
        <v>516</v>
      </c>
      <c r="K18" s="107"/>
      <c r="L18" s="4"/>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row>
    <row r="19" spans="1:124" ht="15" customHeight="1" x14ac:dyDescent="0.2">
      <c r="A19" s="100"/>
      <c r="B19" s="4"/>
      <c r="C19" s="100"/>
      <c r="D19" s="7"/>
      <c r="E19" s="165"/>
      <c r="F19" s="165"/>
      <c r="G19" s="165"/>
      <c r="H19" s="115"/>
      <c r="I19" s="4"/>
      <c r="J19" s="4"/>
      <c r="K19" s="4"/>
      <c r="L19" s="4"/>
    </row>
    <row r="20" spans="1:124" ht="15" customHeight="1" x14ac:dyDescent="0.2">
      <c r="A20" s="19" t="s">
        <v>134</v>
      </c>
      <c r="B20" s="394" t="s">
        <v>529</v>
      </c>
      <c r="C20" s="394"/>
      <c r="D20" s="394"/>
      <c r="E20" s="190"/>
      <c r="F20" s="190"/>
      <c r="G20" s="190"/>
      <c r="H20" s="387"/>
      <c r="I20" s="128"/>
      <c r="J20" s="390"/>
      <c r="K20" s="107"/>
      <c r="L20" s="4"/>
    </row>
    <row r="21" spans="1:124" ht="15" customHeight="1" x14ac:dyDescent="0.2">
      <c r="A21" s="100"/>
      <c r="B21" s="4"/>
      <c r="C21" s="100"/>
      <c r="D21" s="7"/>
      <c r="E21" s="165"/>
      <c r="F21" s="165"/>
      <c r="G21" s="165"/>
      <c r="H21" s="115"/>
      <c r="I21" s="4"/>
      <c r="J21" s="4"/>
      <c r="K21" s="4"/>
      <c r="L21" s="4"/>
    </row>
    <row r="22" spans="1:124" ht="15" customHeight="1" x14ac:dyDescent="0.2">
      <c r="A22" s="40" t="s">
        <v>371</v>
      </c>
      <c r="B22" s="96" t="s">
        <v>23</v>
      </c>
      <c r="C22" s="100"/>
      <c r="D22" s="7"/>
      <c r="E22" s="165"/>
      <c r="F22" s="165"/>
      <c r="G22" s="165"/>
      <c r="H22" s="115"/>
      <c r="I22" s="4"/>
      <c r="J22" s="4"/>
      <c r="K22" s="4"/>
      <c r="L22" s="4"/>
    </row>
    <row r="23" spans="1:124" ht="15" customHeight="1" x14ac:dyDescent="0.2">
      <c r="A23" s="20" t="s">
        <v>294</v>
      </c>
      <c r="B23" s="21" t="s">
        <v>1011</v>
      </c>
      <c r="C23" s="20" t="s">
        <v>25</v>
      </c>
      <c r="D23" s="21" t="s">
        <v>530</v>
      </c>
      <c r="E23" s="549">
        <f>E7+E8</f>
        <v>0</v>
      </c>
      <c r="F23" s="158">
        <f>E7</f>
        <v>0</v>
      </c>
      <c r="G23" s="194">
        <v>11</v>
      </c>
      <c r="H23" s="194">
        <f>IF(MOD(E23,2)=1,E23+1,E23)</f>
        <v>0</v>
      </c>
      <c r="I23" s="287">
        <f>_xlfn.CEILING.MATH(H23*G23)</f>
        <v>0</v>
      </c>
      <c r="J23" s="97"/>
      <c r="K23" s="107"/>
      <c r="L23" s="4"/>
    </row>
    <row r="24" spans="1:124" ht="15" customHeight="1" x14ac:dyDescent="0.2">
      <c r="A24" s="20" t="s">
        <v>295</v>
      </c>
      <c r="B24" s="21" t="s">
        <v>1012</v>
      </c>
      <c r="C24" s="20" t="s">
        <v>25</v>
      </c>
      <c r="D24" s="21" t="s">
        <v>530</v>
      </c>
      <c r="E24" s="549">
        <f>E9</f>
        <v>0</v>
      </c>
      <c r="F24" s="158">
        <f>_xlfn.CEILING.MATH(E9/2)</f>
        <v>0</v>
      </c>
      <c r="G24" s="194">
        <v>11</v>
      </c>
      <c r="H24" s="194">
        <f>IF(MOD(E24,2)=1,E24+1,E24)</f>
        <v>0</v>
      </c>
      <c r="I24" s="287">
        <f>_xlfn.CEILING.MATH(H24*G24)</f>
        <v>0</v>
      </c>
      <c r="J24" s="97"/>
      <c r="K24" s="107"/>
      <c r="L24" s="4"/>
    </row>
    <row r="25" spans="1:124" ht="15" customHeight="1" x14ac:dyDescent="0.2">
      <c r="A25" s="20" t="s">
        <v>296</v>
      </c>
      <c r="B25" s="21" t="s">
        <v>1013</v>
      </c>
      <c r="C25" s="20" t="s">
        <v>25</v>
      </c>
      <c r="D25" s="21" t="s">
        <v>530</v>
      </c>
      <c r="E25" s="549">
        <f>_xlfn.CEILING.MATH(E10/3)</f>
        <v>0</v>
      </c>
      <c r="F25" s="158">
        <f>E25/2</f>
        <v>0</v>
      </c>
      <c r="G25" s="194">
        <v>11</v>
      </c>
      <c r="H25" s="194">
        <f>IF(MOD(E25,2)=1,E25+1,E25)</f>
        <v>0</v>
      </c>
      <c r="I25" s="162">
        <f>H25*G25</f>
        <v>0</v>
      </c>
      <c r="J25" s="97"/>
      <c r="K25" s="107"/>
      <c r="L25" s="4"/>
    </row>
    <row r="26" spans="1:124" ht="15" customHeight="1" x14ac:dyDescent="0.2">
      <c r="A26" s="20" t="s">
        <v>297</v>
      </c>
      <c r="B26" s="21" t="s">
        <v>502</v>
      </c>
      <c r="C26" s="20" t="s">
        <v>32</v>
      </c>
      <c r="D26" s="21" t="s">
        <v>547</v>
      </c>
      <c r="E26" s="549">
        <f>E10</f>
        <v>0</v>
      </c>
      <c r="F26" s="158">
        <f>IF($G$7&gt;0,1,0)</f>
        <v>0</v>
      </c>
      <c r="G26" s="194">
        <v>1</v>
      </c>
      <c r="H26" s="194" t="s">
        <v>524</v>
      </c>
      <c r="I26" s="162">
        <f>E26*G26</f>
        <v>0</v>
      </c>
      <c r="J26" s="97"/>
      <c r="K26" s="107"/>
      <c r="L26" s="4"/>
    </row>
    <row r="27" spans="1:124" ht="15" customHeight="1" x14ac:dyDescent="0.2">
      <c r="A27" s="20" t="s">
        <v>296</v>
      </c>
      <c r="B27" s="21" t="s">
        <v>487</v>
      </c>
      <c r="C27" s="20" t="s">
        <v>32</v>
      </c>
      <c r="D27" s="21" t="s">
        <v>121</v>
      </c>
      <c r="E27" s="549">
        <f>G7</f>
        <v>0</v>
      </c>
      <c r="F27" s="158">
        <f>IF($G$7&gt;0,1,0)</f>
        <v>0</v>
      </c>
      <c r="G27" s="194" t="s">
        <v>524</v>
      </c>
      <c r="H27" s="194">
        <f>_xlfn.CEILING.MATH(G7/2)</f>
        <v>0</v>
      </c>
      <c r="I27" s="287">
        <f>_xlfn.CEILING.MATH(H27*F27)</f>
        <v>0</v>
      </c>
      <c r="J27" s="97"/>
      <c r="K27" s="107"/>
      <c r="L27" s="4"/>
    </row>
    <row r="28" spans="1:124" ht="15" customHeight="1" x14ac:dyDescent="0.2">
      <c r="A28" s="20" t="s">
        <v>557</v>
      </c>
      <c r="B28" s="21" t="s">
        <v>492</v>
      </c>
      <c r="C28" s="20" t="s">
        <v>71</v>
      </c>
      <c r="D28" s="21" t="s">
        <v>121</v>
      </c>
      <c r="E28" s="549">
        <f>IF($G$7&gt;0,1,0)</f>
        <v>0</v>
      </c>
      <c r="F28" s="158">
        <f>IF($G$7&gt;0,1,0)</f>
        <v>0</v>
      </c>
      <c r="G28" s="194" t="s">
        <v>524</v>
      </c>
      <c r="H28" s="511">
        <v>2</v>
      </c>
      <c r="I28" s="162">
        <f>_xlfn.CEILING.MATH(H28*E28)</f>
        <v>0</v>
      </c>
      <c r="J28" s="97"/>
      <c r="K28" s="107"/>
      <c r="L28" s="4"/>
    </row>
    <row r="29" spans="1:124" ht="15" customHeight="1" x14ac:dyDescent="0.2">
      <c r="A29" s="100"/>
      <c r="B29" s="4"/>
      <c r="C29" s="100"/>
      <c r="D29" s="7"/>
      <c r="E29" s="173"/>
      <c r="F29" s="173"/>
      <c r="G29" s="503"/>
      <c r="H29" s="189"/>
      <c r="I29" s="107"/>
      <c r="J29" s="4"/>
      <c r="K29" s="4"/>
      <c r="L29" s="4"/>
    </row>
    <row r="30" spans="1:124" ht="15" customHeight="1" x14ac:dyDescent="0.2">
      <c r="A30" s="40" t="s">
        <v>298</v>
      </c>
      <c r="B30" s="96" t="s">
        <v>14</v>
      </c>
      <c r="C30" s="100"/>
      <c r="D30" s="7"/>
      <c r="E30" s="173"/>
      <c r="F30" s="173"/>
      <c r="G30" s="503"/>
      <c r="H30" s="189"/>
      <c r="I30" s="107"/>
      <c r="J30" s="4"/>
      <c r="K30" s="4"/>
      <c r="L30" s="4"/>
    </row>
    <row r="31" spans="1:124" ht="15" customHeight="1" x14ac:dyDescent="0.2">
      <c r="A31" s="20" t="s">
        <v>299</v>
      </c>
      <c r="B31" s="21" t="s">
        <v>488</v>
      </c>
      <c r="C31" s="20" t="s">
        <v>25</v>
      </c>
      <c r="D31" s="21" t="s">
        <v>121</v>
      </c>
      <c r="E31" s="549">
        <f>IF($G$7&gt;0,1,0)</f>
        <v>0</v>
      </c>
      <c r="F31" s="158">
        <f>I31/H31</f>
        <v>0</v>
      </c>
      <c r="G31" s="504" t="s">
        <v>524</v>
      </c>
      <c r="H31" s="194">
        <v>12</v>
      </c>
      <c r="I31" s="162">
        <f>E31*H31</f>
        <v>0</v>
      </c>
      <c r="J31" s="97"/>
      <c r="K31" s="107"/>
      <c r="L31" s="4"/>
    </row>
    <row r="32" spans="1:124" ht="15" customHeight="1" x14ac:dyDescent="0.2">
      <c r="A32" s="20" t="s">
        <v>300</v>
      </c>
      <c r="B32" s="21" t="s">
        <v>489</v>
      </c>
      <c r="C32" s="20" t="s">
        <v>32</v>
      </c>
      <c r="D32" s="21" t="s">
        <v>121</v>
      </c>
      <c r="E32" s="549">
        <f>IF($G$7&gt;0,1,0)</f>
        <v>0</v>
      </c>
      <c r="F32" s="158">
        <f>E7</f>
        <v>0</v>
      </c>
      <c r="G32" s="194" t="s">
        <v>524</v>
      </c>
      <c r="H32" s="194">
        <v>25</v>
      </c>
      <c r="I32" s="162">
        <f>IF(E32=0,0,H32)</f>
        <v>0</v>
      </c>
      <c r="J32" s="97"/>
      <c r="K32" s="107"/>
      <c r="L32" s="4"/>
    </row>
    <row r="33" spans="1:12" ht="15" customHeight="1" x14ac:dyDescent="0.2">
      <c r="A33" s="100"/>
      <c r="B33" s="4"/>
      <c r="C33" s="100"/>
      <c r="D33" s="7"/>
      <c r="E33" s="173"/>
      <c r="F33" s="173"/>
      <c r="G33" s="503"/>
      <c r="H33" s="189"/>
      <c r="I33" s="107"/>
      <c r="J33" s="4"/>
      <c r="K33" s="4"/>
      <c r="L33" s="4"/>
    </row>
    <row r="34" spans="1:12" ht="15" customHeight="1" x14ac:dyDescent="0.2">
      <c r="A34" s="40" t="s">
        <v>303</v>
      </c>
      <c r="B34" s="96" t="s">
        <v>108</v>
      </c>
      <c r="C34" s="100"/>
      <c r="D34" s="7"/>
      <c r="E34" s="173"/>
      <c r="F34" s="173"/>
      <c r="G34" s="503"/>
      <c r="H34" s="189"/>
      <c r="I34" s="107"/>
      <c r="J34" s="4"/>
      <c r="K34" s="4"/>
      <c r="L34" s="4"/>
    </row>
    <row r="35" spans="1:12" ht="15" customHeight="1" x14ac:dyDescent="0.2">
      <c r="A35" s="20" t="s">
        <v>304</v>
      </c>
      <c r="B35" s="26" t="s">
        <v>983</v>
      </c>
      <c r="C35" s="20" t="s">
        <v>18</v>
      </c>
      <c r="D35" s="21" t="s">
        <v>121</v>
      </c>
      <c r="E35" s="549">
        <f>IF($G$7&gt;0,4,0)</f>
        <v>0</v>
      </c>
      <c r="F35" s="158">
        <f>E7</f>
        <v>0</v>
      </c>
      <c r="G35" s="194">
        <v>4.5</v>
      </c>
      <c r="H35" s="194">
        <v>18</v>
      </c>
      <c r="I35" s="162">
        <f>IF(E35=0,0,H35)</f>
        <v>0</v>
      </c>
      <c r="J35" s="97"/>
      <c r="K35" s="107"/>
      <c r="L35" s="4"/>
    </row>
    <row r="36" spans="1:12" ht="15" customHeight="1" x14ac:dyDescent="0.2">
      <c r="A36" s="20" t="s">
        <v>305</v>
      </c>
      <c r="B36" s="26" t="s">
        <v>984</v>
      </c>
      <c r="C36" s="20" t="s">
        <v>18</v>
      </c>
      <c r="D36" s="21" t="s">
        <v>121</v>
      </c>
      <c r="E36" s="549">
        <f>IF($G$7&gt;0,4,0)</f>
        <v>0</v>
      </c>
      <c r="F36" s="158">
        <f>E7</f>
        <v>0</v>
      </c>
      <c r="G36" s="194">
        <v>4.5</v>
      </c>
      <c r="H36" s="194">
        <v>18</v>
      </c>
      <c r="I36" s="162">
        <f>IF(E36=0,0,H36)</f>
        <v>0</v>
      </c>
      <c r="J36" s="97"/>
      <c r="K36" s="107"/>
      <c r="L36" s="4"/>
    </row>
    <row r="37" spans="1:12" ht="15" customHeight="1" x14ac:dyDescent="0.2">
      <c r="A37" s="100"/>
      <c r="B37" s="4"/>
      <c r="C37" s="100"/>
      <c r="D37" s="7"/>
      <c r="E37" s="173"/>
      <c r="F37" s="173"/>
      <c r="G37" s="503"/>
      <c r="H37" s="189"/>
      <c r="I37" s="107"/>
      <c r="J37" s="4"/>
      <c r="K37" s="4"/>
      <c r="L37" s="4"/>
    </row>
    <row r="38" spans="1:12" ht="15" customHeight="1" x14ac:dyDescent="0.2">
      <c r="A38" s="40" t="s">
        <v>306</v>
      </c>
      <c r="B38" s="96" t="s">
        <v>57</v>
      </c>
      <c r="C38" s="100"/>
      <c r="D38" s="7"/>
      <c r="E38" s="173"/>
      <c r="F38" s="173"/>
      <c r="G38" s="503"/>
      <c r="H38" s="189"/>
      <c r="I38" s="107"/>
      <c r="J38" s="4"/>
      <c r="K38" s="4"/>
      <c r="L38" s="4"/>
    </row>
    <row r="39" spans="1:12" ht="15" customHeight="1" x14ac:dyDescent="0.2">
      <c r="A39" s="20" t="s">
        <v>307</v>
      </c>
      <c r="B39" s="29" t="s">
        <v>111</v>
      </c>
      <c r="C39" s="20" t="s">
        <v>71</v>
      </c>
      <c r="D39" s="21" t="s">
        <v>547</v>
      </c>
      <c r="E39" s="549">
        <f>(G7)</f>
        <v>0</v>
      </c>
      <c r="F39" s="158">
        <f>E7</f>
        <v>0</v>
      </c>
      <c r="G39" s="194">
        <v>2.7</v>
      </c>
      <c r="H39" s="194" t="s">
        <v>524</v>
      </c>
      <c r="I39" s="162">
        <f>_xlfn.CEILING.MATH(E39*G39)</f>
        <v>0</v>
      </c>
      <c r="J39" s="97"/>
      <c r="K39" s="107"/>
      <c r="L39" s="4"/>
    </row>
    <row r="40" spans="1:12" ht="15" customHeight="1" x14ac:dyDescent="0.2">
      <c r="A40" s="20" t="s">
        <v>480</v>
      </c>
      <c r="B40" s="29" t="s">
        <v>490</v>
      </c>
      <c r="C40" s="20" t="s">
        <v>71</v>
      </c>
      <c r="D40" s="21" t="s">
        <v>121</v>
      </c>
      <c r="E40" s="549">
        <f>IF($G$7&gt;0,1,0)</f>
        <v>0</v>
      </c>
      <c r="F40" s="158">
        <f>E2</f>
        <v>0</v>
      </c>
      <c r="G40" s="194" t="s">
        <v>524</v>
      </c>
      <c r="H40" s="194">
        <v>8</v>
      </c>
      <c r="I40" s="162">
        <f>H40*E40</f>
        <v>0</v>
      </c>
      <c r="J40" s="97"/>
      <c r="K40" s="107"/>
      <c r="L40" s="4"/>
    </row>
    <row r="41" spans="1:12" ht="15" customHeight="1" x14ac:dyDescent="0.2">
      <c r="A41" s="20" t="s">
        <v>481</v>
      </c>
      <c r="B41" s="29" t="s">
        <v>491</v>
      </c>
      <c r="C41" s="20" t="s">
        <v>71</v>
      </c>
      <c r="D41" s="21" t="s">
        <v>121</v>
      </c>
      <c r="E41" s="549">
        <f>IF($G$7&gt;0,1,0)</f>
        <v>0</v>
      </c>
      <c r="F41" s="158">
        <f>E2</f>
        <v>0</v>
      </c>
      <c r="G41" s="194" t="s">
        <v>524</v>
      </c>
      <c r="H41" s="194">
        <v>8</v>
      </c>
      <c r="I41" s="162">
        <f>H41*E41</f>
        <v>0</v>
      </c>
      <c r="J41" s="97"/>
      <c r="K41" s="107"/>
      <c r="L41" s="4"/>
    </row>
    <row r="42" spans="1:12" ht="15" customHeight="1" x14ac:dyDescent="0.2">
      <c r="A42" s="100"/>
      <c r="B42" s="4"/>
      <c r="C42" s="100"/>
      <c r="D42" s="7"/>
      <c r="E42" s="173"/>
      <c r="F42" s="173"/>
      <c r="G42" s="503"/>
      <c r="H42" s="189"/>
      <c r="I42" s="107"/>
      <c r="J42" s="4"/>
      <c r="K42" s="4"/>
      <c r="L42" s="4"/>
    </row>
    <row r="43" spans="1:12" ht="15" customHeight="1" x14ac:dyDescent="0.2">
      <c r="A43" s="40" t="s">
        <v>308</v>
      </c>
      <c r="B43" s="96" t="s">
        <v>98</v>
      </c>
      <c r="C43" s="100"/>
      <c r="D43" s="7"/>
      <c r="E43" s="173"/>
      <c r="F43" s="173"/>
      <c r="G43" s="503"/>
      <c r="H43" s="189"/>
      <c r="I43" s="107"/>
      <c r="J43" s="4"/>
      <c r="K43" s="4"/>
      <c r="L43" s="4"/>
    </row>
    <row r="44" spans="1:12" ht="15" customHeight="1" x14ac:dyDescent="0.2">
      <c r="A44" s="20" t="s">
        <v>309</v>
      </c>
      <c r="B44" s="29" t="s">
        <v>493</v>
      </c>
      <c r="C44" s="20" t="s">
        <v>18</v>
      </c>
      <c r="D44" s="21" t="s">
        <v>547</v>
      </c>
      <c r="E44" s="549">
        <f>_xlfn.CEILING.MATH(G7)/3*1.6</f>
        <v>0</v>
      </c>
      <c r="F44" s="158">
        <f>E7</f>
        <v>0</v>
      </c>
      <c r="G44" s="194">
        <v>2</v>
      </c>
      <c r="H44" s="194" t="s">
        <v>524</v>
      </c>
      <c r="I44" s="162">
        <f>_xlfn.CEILING.MATH(G44*E44)</f>
        <v>0</v>
      </c>
      <c r="J44" s="97"/>
      <c r="K44" s="107"/>
      <c r="L44" s="4"/>
    </row>
    <row r="45" spans="1:12" ht="15" customHeight="1" x14ac:dyDescent="0.2">
      <c r="A45" s="20" t="s">
        <v>310</v>
      </c>
      <c r="B45" s="29" t="s">
        <v>109</v>
      </c>
      <c r="C45" s="20" t="s">
        <v>25</v>
      </c>
      <c r="D45" s="21" t="s">
        <v>547</v>
      </c>
      <c r="E45" s="549">
        <f>G7</f>
        <v>0</v>
      </c>
      <c r="F45" s="158">
        <f>E7</f>
        <v>0</v>
      </c>
      <c r="G45" s="194">
        <v>2.5</v>
      </c>
      <c r="H45" s="194" t="s">
        <v>524</v>
      </c>
      <c r="I45" s="162">
        <f>_xlfn.CEILING.MATH(E45*G45)</f>
        <v>0</v>
      </c>
      <c r="J45" s="97"/>
      <c r="K45" s="107"/>
      <c r="L45" s="4"/>
    </row>
    <row r="46" spans="1:12" ht="15" customHeight="1" x14ac:dyDescent="0.2">
      <c r="A46" s="20" t="s">
        <v>311</v>
      </c>
      <c r="B46" s="29" t="s">
        <v>70</v>
      </c>
      <c r="C46" s="20" t="s">
        <v>32</v>
      </c>
      <c r="D46" s="21" t="s">
        <v>547</v>
      </c>
      <c r="E46" s="549">
        <f>G7/3*2.5</f>
        <v>0</v>
      </c>
      <c r="F46" s="158">
        <f>E2</f>
        <v>0</v>
      </c>
      <c r="G46" s="194">
        <v>1.1000000000000001</v>
      </c>
      <c r="H46" s="194" t="s">
        <v>524</v>
      </c>
      <c r="I46" s="162">
        <f>_xlfn.CEILING.MATH(E46*G46)</f>
        <v>0</v>
      </c>
      <c r="J46" s="97"/>
      <c r="K46" s="107"/>
      <c r="L46" s="4"/>
    </row>
    <row r="47" spans="1:12" ht="15" customHeight="1" x14ac:dyDescent="0.2">
      <c r="A47" s="20" t="s">
        <v>830</v>
      </c>
      <c r="B47" s="29" t="s">
        <v>110</v>
      </c>
      <c r="C47" s="20" t="s">
        <v>32</v>
      </c>
      <c r="D47" s="21" t="s">
        <v>121</v>
      </c>
      <c r="E47" s="549">
        <f>G7</f>
        <v>0</v>
      </c>
      <c r="F47" s="158">
        <v>1</v>
      </c>
      <c r="G47" s="194" t="s">
        <v>524</v>
      </c>
      <c r="H47" s="194">
        <v>29</v>
      </c>
      <c r="I47" s="162">
        <f t="shared" ref="I47:I53" si="0">IF(E47=0,0,H47)</f>
        <v>0</v>
      </c>
      <c r="J47" s="97"/>
      <c r="K47" s="107"/>
      <c r="L47" s="4"/>
    </row>
    <row r="48" spans="1:12" ht="15" customHeight="1" x14ac:dyDescent="0.2">
      <c r="A48" s="20" t="s">
        <v>831</v>
      </c>
      <c r="B48" s="29" t="s">
        <v>501</v>
      </c>
      <c r="C48" s="24" t="s">
        <v>72</v>
      </c>
      <c r="D48" s="21" t="s">
        <v>121</v>
      </c>
      <c r="E48" s="549">
        <f>IF($E$8&gt;0,1,0)</f>
        <v>0</v>
      </c>
      <c r="F48" s="158">
        <v>1</v>
      </c>
      <c r="G48" s="194" t="s">
        <v>524</v>
      </c>
      <c r="H48" s="194">
        <v>60</v>
      </c>
      <c r="I48" s="162">
        <f t="shared" si="0"/>
        <v>0</v>
      </c>
      <c r="J48" s="97"/>
      <c r="K48" s="107"/>
      <c r="L48" s="4"/>
    </row>
    <row r="49" spans="1:12" ht="15" customHeight="1" x14ac:dyDescent="0.2">
      <c r="A49" s="20" t="s">
        <v>832</v>
      </c>
      <c r="B49" s="29" t="s">
        <v>494</v>
      </c>
      <c r="C49" s="24" t="s">
        <v>72</v>
      </c>
      <c r="D49" s="21" t="s">
        <v>121</v>
      </c>
      <c r="E49" s="549">
        <f>IF($E$8&gt;0,1,0)</f>
        <v>0</v>
      </c>
      <c r="F49" s="158">
        <v>1</v>
      </c>
      <c r="G49" s="194" t="s">
        <v>524</v>
      </c>
      <c r="H49" s="194">
        <v>8</v>
      </c>
      <c r="I49" s="162">
        <f t="shared" si="0"/>
        <v>0</v>
      </c>
      <c r="J49" s="97"/>
      <c r="K49" s="107"/>
      <c r="L49" s="4"/>
    </row>
    <row r="50" spans="1:12" ht="15" customHeight="1" x14ac:dyDescent="0.2">
      <c r="A50" s="20" t="s">
        <v>833</v>
      </c>
      <c r="B50" s="29" t="s">
        <v>496</v>
      </c>
      <c r="C50" s="24" t="s">
        <v>72</v>
      </c>
      <c r="D50" s="21" t="s">
        <v>121</v>
      </c>
      <c r="E50" s="549">
        <f>IF($E$8&gt;0,1,0)</f>
        <v>0</v>
      </c>
      <c r="F50" s="158">
        <v>1</v>
      </c>
      <c r="G50" s="194" t="s">
        <v>524</v>
      </c>
      <c r="H50" s="194">
        <v>10</v>
      </c>
      <c r="I50" s="162">
        <f t="shared" si="0"/>
        <v>0</v>
      </c>
      <c r="J50" s="97"/>
      <c r="K50" s="107"/>
      <c r="L50" s="4"/>
    </row>
    <row r="51" spans="1:12" ht="15" customHeight="1" x14ac:dyDescent="0.2">
      <c r="A51" s="20" t="s">
        <v>834</v>
      </c>
      <c r="B51" s="29" t="s">
        <v>495</v>
      </c>
      <c r="C51" s="24" t="s">
        <v>73</v>
      </c>
      <c r="D51" s="21" t="s">
        <v>121</v>
      </c>
      <c r="E51" s="549">
        <f>IF($E$9&gt;0,1,0)</f>
        <v>0</v>
      </c>
      <c r="F51" s="158">
        <v>1</v>
      </c>
      <c r="G51" s="194" t="s">
        <v>524</v>
      </c>
      <c r="H51" s="194">
        <v>6</v>
      </c>
      <c r="I51" s="162">
        <f t="shared" si="0"/>
        <v>0</v>
      </c>
      <c r="J51" s="97"/>
      <c r="K51" s="107"/>
      <c r="L51" s="4"/>
    </row>
    <row r="52" spans="1:12" ht="15" customHeight="1" x14ac:dyDescent="0.2">
      <c r="A52" s="20" t="s">
        <v>835</v>
      </c>
      <c r="B52" s="29" t="s">
        <v>1105</v>
      </c>
      <c r="C52" s="24" t="s">
        <v>71</v>
      </c>
      <c r="D52" s="21" t="s">
        <v>121</v>
      </c>
      <c r="E52" s="549">
        <f>IF($G$7&gt;0,1,0)</f>
        <v>0</v>
      </c>
      <c r="F52" s="158">
        <v>1</v>
      </c>
      <c r="G52" s="194" t="s">
        <v>524</v>
      </c>
      <c r="H52" s="194">
        <v>12</v>
      </c>
      <c r="I52" s="162">
        <f t="shared" si="0"/>
        <v>0</v>
      </c>
      <c r="J52" s="97"/>
      <c r="K52" s="107"/>
      <c r="L52" s="4"/>
    </row>
    <row r="53" spans="1:12" ht="15" customHeight="1" x14ac:dyDescent="0.2">
      <c r="A53" s="20" t="s">
        <v>836</v>
      </c>
      <c r="B53" s="21" t="s">
        <v>1108</v>
      </c>
      <c r="C53" s="20" t="s">
        <v>32</v>
      </c>
      <c r="D53" s="21" t="s">
        <v>121</v>
      </c>
      <c r="E53" s="549">
        <f>IF($G$7&gt;0,1,0)</f>
        <v>0</v>
      </c>
      <c r="F53" s="158">
        <v>1</v>
      </c>
      <c r="G53" s="194" t="s">
        <v>524</v>
      </c>
      <c r="H53" s="194">
        <v>10</v>
      </c>
      <c r="I53" s="162">
        <f t="shared" si="0"/>
        <v>0</v>
      </c>
      <c r="J53" s="97"/>
      <c r="K53" s="107"/>
      <c r="L53" s="4"/>
    </row>
    <row r="54" spans="1:12" ht="15" customHeight="1" x14ac:dyDescent="0.2">
      <c r="A54" s="20" t="s">
        <v>837</v>
      </c>
      <c r="B54" s="29" t="s">
        <v>1106</v>
      </c>
      <c r="C54" s="20" t="s">
        <v>32</v>
      </c>
      <c r="D54" s="21" t="s">
        <v>883</v>
      </c>
      <c r="E54" s="506"/>
      <c r="F54" s="194" t="s">
        <v>524</v>
      </c>
      <c r="G54" s="194" t="s">
        <v>524</v>
      </c>
      <c r="H54" s="194">
        <v>30</v>
      </c>
      <c r="I54" s="162">
        <f>E54*H54</f>
        <v>0</v>
      </c>
      <c r="J54" s="97"/>
      <c r="K54" s="107"/>
      <c r="L54" s="4"/>
    </row>
    <row r="55" spans="1:12" ht="15" customHeight="1" x14ac:dyDescent="0.2">
      <c r="A55" s="20" t="s">
        <v>838</v>
      </c>
      <c r="B55" s="29" t="s">
        <v>1107</v>
      </c>
      <c r="C55" s="20" t="s">
        <v>32</v>
      </c>
      <c r="D55" s="21" t="s">
        <v>883</v>
      </c>
      <c r="E55" s="506"/>
      <c r="F55" s="194" t="s">
        <v>524</v>
      </c>
      <c r="G55" s="194" t="s">
        <v>524</v>
      </c>
      <c r="H55" s="194">
        <v>10</v>
      </c>
      <c r="I55" s="162">
        <f>E55*H55</f>
        <v>0</v>
      </c>
      <c r="J55" s="97"/>
      <c r="K55" s="107"/>
      <c r="L55" s="4"/>
    </row>
    <row r="56" spans="1:12" ht="15" customHeight="1" x14ac:dyDescent="0.2">
      <c r="A56" s="20" t="s">
        <v>839</v>
      </c>
      <c r="B56" s="21" t="s">
        <v>497</v>
      </c>
      <c r="C56" s="20" t="s">
        <v>137</v>
      </c>
      <c r="D56" s="21" t="s">
        <v>552</v>
      </c>
      <c r="E56" s="506"/>
      <c r="F56" s="194" t="s">
        <v>524</v>
      </c>
      <c r="G56" s="504" t="s">
        <v>524</v>
      </c>
      <c r="H56" s="194">
        <v>18</v>
      </c>
      <c r="I56" s="162">
        <f>E56*H56</f>
        <v>0</v>
      </c>
      <c r="J56" s="97"/>
      <c r="K56" s="107"/>
      <c r="L56" s="4"/>
    </row>
    <row r="57" spans="1:12" ht="15" customHeight="1" x14ac:dyDescent="0.2">
      <c r="A57" s="20" t="s">
        <v>840</v>
      </c>
      <c r="B57" s="21" t="s">
        <v>498</v>
      </c>
      <c r="C57" s="20" t="s">
        <v>137</v>
      </c>
      <c r="D57" s="21" t="s">
        <v>552</v>
      </c>
      <c r="E57" s="506"/>
      <c r="F57" s="194" t="s">
        <v>524</v>
      </c>
      <c r="G57" s="504" t="s">
        <v>524</v>
      </c>
      <c r="H57" s="194">
        <v>15</v>
      </c>
      <c r="I57" s="162">
        <f>_xlfn.CEILING.MATH(H57*E57)</f>
        <v>0</v>
      </c>
      <c r="J57" s="97"/>
      <c r="K57" s="107"/>
      <c r="L57" s="4"/>
    </row>
    <row r="58" spans="1:12" ht="15" customHeight="1" x14ac:dyDescent="0.2">
      <c r="A58" s="20" t="s">
        <v>841</v>
      </c>
      <c r="B58" s="21" t="s">
        <v>499</v>
      </c>
      <c r="C58" s="20" t="s">
        <v>137</v>
      </c>
      <c r="D58" s="21" t="s">
        <v>552</v>
      </c>
      <c r="E58" s="549" t="s">
        <v>524</v>
      </c>
      <c r="F58" s="158">
        <f>IF($G$7&gt;0,2,0)</f>
        <v>0</v>
      </c>
      <c r="G58" s="504" t="s">
        <v>524</v>
      </c>
      <c r="H58" s="194">
        <v>15</v>
      </c>
      <c r="I58" s="287">
        <f>_xlfn.CEILING.MATH(H58*F58)</f>
        <v>0</v>
      </c>
      <c r="J58" s="97"/>
      <c r="K58" s="107"/>
      <c r="L58" s="4"/>
    </row>
    <row r="59" spans="1:12" ht="15" customHeight="1" x14ac:dyDescent="0.2">
      <c r="A59" s="20" t="s">
        <v>842</v>
      </c>
      <c r="B59" s="105" t="s">
        <v>112</v>
      </c>
      <c r="C59" s="104" t="s">
        <v>137</v>
      </c>
      <c r="D59" s="21" t="s">
        <v>552</v>
      </c>
      <c r="E59" s="549" t="s">
        <v>524</v>
      </c>
      <c r="F59" s="158">
        <f>IF($G$7&gt;0,2,0)</f>
        <v>0</v>
      </c>
      <c r="G59" s="504" t="s">
        <v>524</v>
      </c>
      <c r="H59" s="194">
        <v>8</v>
      </c>
      <c r="I59" s="287">
        <f>_xlfn.CEILING.MATH(H59*F59)</f>
        <v>0</v>
      </c>
      <c r="J59" s="97"/>
      <c r="K59" s="107"/>
      <c r="L59" s="4"/>
    </row>
    <row r="60" spans="1:12" ht="15" customHeight="1" x14ac:dyDescent="0.2">
      <c r="A60" s="20" t="s">
        <v>843</v>
      </c>
      <c r="B60" s="21" t="s">
        <v>500</v>
      </c>
      <c r="C60" s="20" t="s">
        <v>137</v>
      </c>
      <c r="D60" s="21" t="s">
        <v>552</v>
      </c>
      <c r="E60" s="549" t="s">
        <v>524</v>
      </c>
      <c r="F60" s="158">
        <f>IF($G$7&gt;0,1,0)</f>
        <v>0</v>
      </c>
      <c r="G60" s="504" t="s">
        <v>524</v>
      </c>
      <c r="H60" s="194">
        <v>25</v>
      </c>
      <c r="I60" s="287">
        <f>_xlfn.CEILING.MATH(H60*F60)</f>
        <v>0</v>
      </c>
      <c r="J60" s="97"/>
      <c r="K60" s="107"/>
      <c r="L60" s="4"/>
    </row>
    <row r="61" spans="1:12" ht="15" customHeight="1" x14ac:dyDescent="0.2">
      <c r="A61" s="20" t="s">
        <v>844</v>
      </c>
      <c r="B61" s="21" t="s">
        <v>886</v>
      </c>
      <c r="C61" s="20" t="s">
        <v>137</v>
      </c>
      <c r="D61" s="21" t="s">
        <v>552</v>
      </c>
      <c r="E61" s="549" t="s">
        <v>524</v>
      </c>
      <c r="F61" s="158">
        <f>IF($G$7&gt;0,1,0)</f>
        <v>0</v>
      </c>
      <c r="G61" s="377"/>
      <c r="H61" s="194" t="s">
        <v>524</v>
      </c>
      <c r="I61" s="287">
        <f>_xlfn.CEILING.MATH(F61*G61)</f>
        <v>0</v>
      </c>
      <c r="J61" s="97"/>
      <c r="K61" s="107"/>
      <c r="L61" s="4"/>
    </row>
    <row r="62" spans="1:12" s="4" customFormat="1" ht="15" customHeight="1" x14ac:dyDescent="0.2">
      <c r="A62" s="100"/>
      <c r="C62" s="100"/>
      <c r="D62" s="7"/>
      <c r="E62" s="495"/>
      <c r="F62" s="165"/>
      <c r="G62" s="503"/>
      <c r="H62" s="189"/>
      <c r="I62" s="107"/>
    </row>
    <row r="63" spans="1:12" ht="15" customHeight="1" x14ac:dyDescent="0.2">
      <c r="A63" s="19" t="s">
        <v>485</v>
      </c>
      <c r="B63" s="96" t="s">
        <v>1103</v>
      </c>
      <c r="C63" s="100"/>
      <c r="D63" s="7"/>
      <c r="E63" s="495"/>
      <c r="F63" s="165"/>
      <c r="G63" s="503"/>
      <c r="H63" s="189"/>
      <c r="I63" s="107"/>
      <c r="J63" s="4"/>
      <c r="K63" s="4"/>
      <c r="L63" s="4"/>
    </row>
    <row r="64" spans="1:12" ht="15" customHeight="1" x14ac:dyDescent="0.2">
      <c r="A64" s="20" t="s">
        <v>485</v>
      </c>
      <c r="B64" s="30"/>
      <c r="C64" s="474" t="s">
        <v>485</v>
      </c>
      <c r="D64" s="23" t="s">
        <v>432</v>
      </c>
      <c r="E64" s="494" t="s">
        <v>524</v>
      </c>
      <c r="F64" s="377"/>
      <c r="G64" s="194" t="s">
        <v>524</v>
      </c>
      <c r="H64" s="493"/>
      <c r="I64" s="162">
        <f t="shared" ref="I64:I68" si="1">H64*F64</f>
        <v>0</v>
      </c>
      <c r="J64" s="97"/>
      <c r="K64" s="107"/>
      <c r="L64" s="4"/>
    </row>
    <row r="65" spans="1:267" ht="15" customHeight="1" x14ac:dyDescent="0.2">
      <c r="A65" s="20" t="s">
        <v>485</v>
      </c>
      <c r="B65" s="30"/>
      <c r="C65" s="474" t="s">
        <v>485</v>
      </c>
      <c r="D65" s="23" t="s">
        <v>432</v>
      </c>
      <c r="E65" s="494" t="s">
        <v>524</v>
      </c>
      <c r="F65" s="377"/>
      <c r="G65" s="194" t="s">
        <v>524</v>
      </c>
      <c r="H65" s="493"/>
      <c r="I65" s="162">
        <f t="shared" si="1"/>
        <v>0</v>
      </c>
      <c r="J65" s="97"/>
      <c r="K65" s="107"/>
      <c r="L65" s="4"/>
    </row>
    <row r="66" spans="1:267" ht="15" customHeight="1" x14ac:dyDescent="0.2">
      <c r="A66" s="20" t="s">
        <v>485</v>
      </c>
      <c r="B66" s="30"/>
      <c r="C66" s="474" t="s">
        <v>485</v>
      </c>
      <c r="D66" s="23" t="s">
        <v>432</v>
      </c>
      <c r="E66" s="494" t="s">
        <v>524</v>
      </c>
      <c r="F66" s="377"/>
      <c r="G66" s="194" t="s">
        <v>524</v>
      </c>
      <c r="H66" s="493"/>
      <c r="I66" s="162">
        <f t="shared" si="1"/>
        <v>0</v>
      </c>
      <c r="J66" s="97"/>
      <c r="K66" s="107"/>
      <c r="L66" s="4"/>
    </row>
    <row r="67" spans="1:267" ht="15" customHeight="1" x14ac:dyDescent="0.2">
      <c r="A67" s="20" t="s">
        <v>485</v>
      </c>
      <c r="B67" s="119"/>
      <c r="C67" s="474" t="s">
        <v>485</v>
      </c>
      <c r="D67" s="23" t="s">
        <v>432</v>
      </c>
      <c r="E67" s="494" t="s">
        <v>524</v>
      </c>
      <c r="F67" s="513"/>
      <c r="G67" s="194" t="s">
        <v>524</v>
      </c>
      <c r="H67" s="512"/>
      <c r="I67" s="162">
        <f t="shared" si="1"/>
        <v>0</v>
      </c>
      <c r="J67" s="97"/>
      <c r="K67" s="107"/>
      <c r="L67" s="4"/>
    </row>
    <row r="68" spans="1:267" ht="15" customHeight="1" x14ac:dyDescent="0.2">
      <c r="A68" s="20" t="s">
        <v>485</v>
      </c>
      <c r="B68" s="119"/>
      <c r="C68" s="474" t="s">
        <v>485</v>
      </c>
      <c r="D68" s="23" t="s">
        <v>432</v>
      </c>
      <c r="E68" s="494" t="s">
        <v>524</v>
      </c>
      <c r="F68" s="513"/>
      <c r="G68" s="194" t="s">
        <v>524</v>
      </c>
      <c r="H68" s="512"/>
      <c r="I68" s="162">
        <f t="shared" si="1"/>
        <v>0</v>
      </c>
      <c r="J68" s="97"/>
      <c r="K68" s="107"/>
      <c r="L68" s="4"/>
    </row>
    <row r="69" spans="1:267" s="33" customFormat="1" ht="15" customHeight="1" x14ac:dyDescent="0.2">
      <c r="A69" s="100"/>
      <c r="B69" s="4"/>
      <c r="C69" s="4"/>
      <c r="D69" s="4"/>
      <c r="E69" s="106"/>
      <c r="F69" s="4"/>
      <c r="G69" s="4"/>
      <c r="H69" s="4"/>
      <c r="I69" s="161"/>
      <c r="J69" s="161"/>
      <c r="K69" s="161"/>
      <c r="L69" s="4"/>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32"/>
      <c r="DD69" s="32"/>
      <c r="DE69" s="32"/>
      <c r="DF69" s="32"/>
      <c r="DG69" s="32"/>
      <c r="DH69" s="32"/>
      <c r="DI69" s="32"/>
      <c r="DJ69" s="32"/>
      <c r="DK69" s="32"/>
      <c r="DL69" s="32"/>
      <c r="DM69" s="32"/>
      <c r="DN69" s="32"/>
      <c r="DO69" s="32"/>
      <c r="DP69" s="32"/>
      <c r="DQ69" s="32"/>
      <c r="DR69" s="32"/>
      <c r="DS69" s="32"/>
      <c r="DT69" s="32"/>
    </row>
    <row r="70" spans="1:267" ht="15" customHeight="1" x14ac:dyDescent="0.2">
      <c r="A70" s="19" t="s">
        <v>129</v>
      </c>
      <c r="B70" s="394" t="s">
        <v>130</v>
      </c>
      <c r="C70" s="394"/>
      <c r="D70" s="394"/>
      <c r="E70" s="394"/>
      <c r="F70" s="394"/>
      <c r="G70" s="394"/>
      <c r="H70" s="389"/>
      <c r="I70" s="172">
        <f>I89</f>
        <v>0</v>
      </c>
      <c r="J70" s="289" t="s">
        <v>330</v>
      </c>
      <c r="K70" s="107"/>
      <c r="L70" s="4"/>
    </row>
    <row r="71" spans="1:267" s="33" customFormat="1" ht="15" customHeight="1" x14ac:dyDescent="0.2">
      <c r="A71" s="4"/>
      <c r="B71" s="4"/>
      <c r="C71" s="4"/>
      <c r="D71" s="4"/>
      <c r="E71" s="4"/>
      <c r="F71" s="4"/>
      <c r="G71" s="4"/>
      <c r="H71" s="4"/>
      <c r="I71" s="161"/>
      <c r="J71" s="6"/>
      <c r="K71" s="107"/>
      <c r="L71" s="4"/>
      <c r="M71" s="4"/>
      <c r="N71" s="32"/>
      <c r="O71" s="32"/>
      <c r="P71" s="32"/>
      <c r="Q71" s="32"/>
      <c r="R71" s="32"/>
      <c r="S71" s="32"/>
      <c r="T71" s="6"/>
      <c r="U71" s="6"/>
      <c r="V71" s="6"/>
      <c r="W71" s="31"/>
      <c r="X71" s="31"/>
      <c r="Y71" s="31"/>
      <c r="Z71" s="31"/>
      <c r="AA71" s="31"/>
      <c r="AB71" s="31"/>
      <c r="AC71" s="31"/>
      <c r="AD71" s="31"/>
      <c r="AE71" s="31"/>
      <c r="AF71" s="31"/>
      <c r="AG71" s="31"/>
      <c r="AH71" s="31"/>
      <c r="AI71" s="31"/>
      <c r="AJ71" s="31"/>
      <c r="AK71" s="31"/>
      <c r="AL71" s="31"/>
      <c r="AM71" s="31"/>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2"/>
      <c r="BQ71" s="32"/>
      <c r="BR71" s="32"/>
      <c r="BS71" s="32"/>
      <c r="BT71" s="32"/>
      <c r="BU71" s="32"/>
      <c r="BV71" s="32"/>
      <c r="BW71" s="32"/>
      <c r="BX71" s="32"/>
      <c r="BY71" s="32"/>
      <c r="BZ71" s="32"/>
      <c r="CA71" s="32"/>
      <c r="CB71" s="32"/>
      <c r="CC71" s="32"/>
      <c r="CD71" s="32"/>
      <c r="CE71" s="32"/>
      <c r="CF71" s="32"/>
      <c r="CG71" s="32"/>
      <c r="CH71" s="32"/>
      <c r="CI71" s="32"/>
      <c r="CJ71" s="32"/>
      <c r="CK71" s="32"/>
      <c r="CL71" s="32"/>
      <c r="CM71" s="32"/>
      <c r="CN71" s="32"/>
      <c r="CO71" s="32"/>
      <c r="CP71" s="32"/>
      <c r="CQ71" s="32"/>
      <c r="CR71" s="32"/>
      <c r="CS71" s="32"/>
      <c r="CT71" s="32"/>
      <c r="CU71" s="32"/>
      <c r="CV71" s="32"/>
      <c r="CW71" s="32"/>
      <c r="CX71" s="32"/>
      <c r="CY71" s="32"/>
      <c r="CZ71" s="32"/>
      <c r="DA71" s="32"/>
      <c r="DB71" s="32"/>
      <c r="DC71" s="32"/>
      <c r="DD71" s="32"/>
      <c r="DE71" s="32"/>
      <c r="DF71" s="32"/>
      <c r="DG71" s="32"/>
      <c r="DH71" s="32"/>
      <c r="DI71" s="32"/>
      <c r="DJ71" s="32"/>
      <c r="DK71" s="32"/>
      <c r="DL71" s="32"/>
      <c r="DM71" s="32"/>
      <c r="DN71" s="32"/>
      <c r="DO71" s="32"/>
      <c r="DP71" s="32"/>
      <c r="DQ71" s="32"/>
      <c r="DR71" s="32"/>
      <c r="DS71" s="32"/>
      <c r="DT71" s="32"/>
      <c r="DU71" s="32"/>
      <c r="DV71" s="32"/>
      <c r="DW71" s="32"/>
      <c r="DX71" s="32"/>
      <c r="DY71" s="32"/>
      <c r="DZ71" s="32"/>
      <c r="EA71" s="32"/>
      <c r="EB71" s="32"/>
      <c r="EC71" s="32"/>
      <c r="ED71" s="32"/>
      <c r="EE71" s="32"/>
      <c r="EF71" s="32"/>
      <c r="EG71" s="32"/>
      <c r="EH71" s="32"/>
      <c r="EI71" s="32"/>
      <c r="EJ71" s="32"/>
      <c r="EK71" s="32"/>
      <c r="EL71" s="32"/>
      <c r="EM71" s="32"/>
      <c r="EN71" s="32"/>
      <c r="EO71" s="32"/>
      <c r="EP71" s="32"/>
      <c r="EQ71" s="32"/>
      <c r="ER71" s="32"/>
      <c r="ES71" s="32"/>
      <c r="ET71" s="32"/>
      <c r="EU71" s="32"/>
      <c r="EV71" s="32"/>
      <c r="EW71" s="32"/>
      <c r="EX71" s="32"/>
      <c r="EY71" s="32"/>
      <c r="EZ71" s="32"/>
      <c r="FA71" s="32"/>
      <c r="FB71" s="32"/>
      <c r="FC71" s="32"/>
      <c r="FD71" s="32"/>
      <c r="FE71" s="32"/>
      <c r="FF71" s="32"/>
      <c r="FG71" s="32"/>
      <c r="FH71" s="32"/>
      <c r="FI71" s="32"/>
      <c r="FJ71" s="32"/>
      <c r="FK71" s="32"/>
      <c r="FL71" s="32"/>
      <c r="FM71" s="32"/>
      <c r="FN71" s="32"/>
      <c r="FO71" s="32"/>
      <c r="FP71" s="32"/>
      <c r="FQ71" s="32"/>
      <c r="FR71" s="32"/>
      <c r="FS71" s="32"/>
      <c r="FT71" s="32"/>
      <c r="FU71" s="32"/>
      <c r="FV71" s="32"/>
      <c r="FW71" s="32"/>
      <c r="FX71" s="32"/>
      <c r="FY71" s="32"/>
      <c r="FZ71" s="32"/>
      <c r="GA71" s="32"/>
      <c r="GB71" s="32"/>
      <c r="GC71" s="32"/>
      <c r="GD71" s="32"/>
      <c r="GE71" s="32"/>
      <c r="GF71" s="32"/>
      <c r="GG71" s="32"/>
      <c r="GH71" s="32"/>
      <c r="GI71" s="32"/>
      <c r="GJ71" s="32"/>
      <c r="GK71" s="32"/>
      <c r="GL71" s="32"/>
      <c r="GM71" s="32"/>
      <c r="GN71" s="32"/>
      <c r="GO71" s="32"/>
      <c r="GP71" s="32"/>
      <c r="GQ71" s="32"/>
      <c r="GR71" s="32"/>
      <c r="GS71" s="32"/>
      <c r="GT71" s="32"/>
      <c r="GU71" s="32"/>
      <c r="GV71" s="32"/>
      <c r="GW71" s="32"/>
      <c r="GX71" s="32"/>
      <c r="GY71" s="32"/>
      <c r="GZ71" s="32"/>
      <c r="HA71" s="32"/>
      <c r="HB71" s="32"/>
      <c r="HC71" s="32"/>
      <c r="HD71" s="32"/>
      <c r="HE71" s="32"/>
      <c r="HF71" s="32"/>
      <c r="HG71" s="32"/>
      <c r="HH71" s="32"/>
      <c r="HI71" s="32"/>
      <c r="HJ71" s="32"/>
      <c r="HK71" s="32"/>
      <c r="HL71" s="32"/>
      <c r="HM71" s="32"/>
      <c r="HN71" s="32"/>
      <c r="HO71" s="32"/>
      <c r="HP71" s="32"/>
      <c r="HQ71" s="32"/>
      <c r="HR71" s="32"/>
      <c r="HS71" s="32"/>
      <c r="HT71" s="32"/>
      <c r="HU71" s="32"/>
      <c r="HV71" s="32"/>
      <c r="HW71" s="32"/>
      <c r="HX71" s="32"/>
      <c r="HY71" s="32"/>
      <c r="HZ71" s="32"/>
      <c r="IA71" s="32"/>
      <c r="IB71" s="32"/>
      <c r="IC71" s="32"/>
      <c r="ID71" s="32"/>
      <c r="IE71" s="32"/>
      <c r="IF71" s="32"/>
      <c r="IG71" s="32"/>
      <c r="IH71" s="32"/>
      <c r="II71" s="32"/>
      <c r="IJ71" s="32"/>
      <c r="IK71" s="32"/>
      <c r="IL71" s="32"/>
      <c r="IM71" s="32"/>
      <c r="IN71" s="32"/>
      <c r="IO71" s="32"/>
      <c r="IP71" s="32"/>
      <c r="IQ71" s="32"/>
      <c r="IR71" s="32"/>
      <c r="IS71" s="32"/>
      <c r="IT71" s="32"/>
      <c r="IU71" s="32"/>
      <c r="IV71" s="32"/>
      <c r="IW71" s="32"/>
      <c r="IX71" s="32"/>
      <c r="IY71" s="32"/>
      <c r="IZ71" s="32"/>
      <c r="JA71" s="32"/>
      <c r="JB71" s="32"/>
      <c r="JC71" s="32"/>
      <c r="JD71" s="32"/>
      <c r="JE71" s="32"/>
      <c r="JF71" s="32"/>
      <c r="JG71" s="32"/>
    </row>
    <row r="72" spans="1:267" s="33" customFormat="1" ht="15" customHeight="1" x14ac:dyDescent="0.2">
      <c r="A72" s="19" t="s">
        <v>71</v>
      </c>
      <c r="B72" s="394" t="s">
        <v>933</v>
      </c>
      <c r="C72" s="394"/>
      <c r="D72" s="394"/>
      <c r="E72" s="394"/>
      <c r="F72" s="394"/>
      <c r="G72" s="394"/>
      <c r="H72" s="394"/>
      <c r="I72" s="172">
        <f>SUMIF($C$23:$C$68,"NNF 7",$I$23:$I$68)</f>
        <v>0</v>
      </c>
      <c r="J72" s="289" t="s">
        <v>330</v>
      </c>
      <c r="K72" s="107"/>
      <c r="L72" s="4"/>
      <c r="M72" s="4"/>
      <c r="N72" s="4"/>
      <c r="O72" s="4"/>
      <c r="P72" s="4"/>
      <c r="Q72" s="4"/>
      <c r="R72" s="4"/>
      <c r="S72" s="4"/>
      <c r="T72" s="6"/>
      <c r="U72" s="6"/>
      <c r="V72" s="6"/>
      <c r="W72" s="31"/>
      <c r="X72" s="31"/>
      <c r="Y72" s="31"/>
      <c r="Z72" s="31"/>
      <c r="AA72" s="31"/>
      <c r="AB72" s="31"/>
      <c r="AC72" s="31"/>
      <c r="AD72" s="31"/>
      <c r="AE72" s="31"/>
      <c r="AF72" s="31"/>
      <c r="AG72" s="31"/>
      <c r="AH72" s="31"/>
      <c r="AI72" s="31"/>
      <c r="AJ72" s="31"/>
      <c r="AK72" s="31"/>
      <c r="AL72" s="31"/>
      <c r="AM72" s="31"/>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32"/>
      <c r="DD72" s="32"/>
      <c r="DE72" s="32"/>
      <c r="DF72" s="32"/>
      <c r="DG72" s="32"/>
      <c r="DH72" s="32"/>
      <c r="DI72" s="32"/>
      <c r="DJ72" s="32"/>
      <c r="DK72" s="32"/>
      <c r="DL72" s="32"/>
      <c r="DM72" s="32"/>
      <c r="DN72" s="32"/>
      <c r="DO72" s="32"/>
      <c r="DP72" s="32"/>
      <c r="DQ72" s="32"/>
      <c r="DR72" s="32"/>
      <c r="DS72" s="32"/>
      <c r="DT72" s="32"/>
      <c r="DU72" s="32"/>
      <c r="DV72" s="32"/>
      <c r="DW72" s="32"/>
      <c r="DX72" s="32"/>
      <c r="DY72" s="32"/>
      <c r="DZ72" s="32"/>
      <c r="EA72" s="32"/>
      <c r="EB72" s="32"/>
      <c r="EC72" s="32"/>
      <c r="ED72" s="32"/>
      <c r="EE72" s="32"/>
      <c r="EF72" s="32"/>
      <c r="EG72" s="32"/>
      <c r="EH72" s="32"/>
      <c r="EI72" s="32"/>
      <c r="EJ72" s="32"/>
      <c r="EK72" s="32"/>
      <c r="EL72" s="32"/>
      <c r="EM72" s="32"/>
      <c r="EN72" s="32"/>
      <c r="EO72" s="32"/>
      <c r="EP72" s="32"/>
      <c r="EQ72" s="32"/>
      <c r="ER72" s="32"/>
      <c r="ES72" s="32"/>
      <c r="ET72" s="32"/>
      <c r="EU72" s="32"/>
      <c r="EV72" s="32"/>
      <c r="EW72" s="32"/>
      <c r="EX72" s="32"/>
      <c r="EY72" s="32"/>
      <c r="EZ72" s="32"/>
      <c r="FA72" s="32"/>
      <c r="FB72" s="32"/>
      <c r="FC72" s="32"/>
      <c r="FD72" s="32"/>
      <c r="FE72" s="32"/>
      <c r="FF72" s="32"/>
      <c r="FG72" s="32"/>
      <c r="FH72" s="32"/>
      <c r="FI72" s="32"/>
      <c r="FJ72" s="32"/>
      <c r="FK72" s="32"/>
      <c r="FL72" s="32"/>
      <c r="FM72" s="32"/>
      <c r="FN72" s="32"/>
      <c r="FO72" s="32"/>
      <c r="FP72" s="32"/>
      <c r="FQ72" s="32"/>
      <c r="FR72" s="32"/>
      <c r="FS72" s="32"/>
      <c r="FT72" s="32"/>
      <c r="FU72" s="32"/>
      <c r="FV72" s="32"/>
      <c r="FW72" s="32"/>
      <c r="FX72" s="32"/>
      <c r="FY72" s="32"/>
      <c r="FZ72" s="32"/>
      <c r="GA72" s="32"/>
      <c r="GB72" s="32"/>
      <c r="GC72" s="32"/>
      <c r="GD72" s="32"/>
      <c r="GE72" s="32"/>
      <c r="GF72" s="32"/>
      <c r="GG72" s="32"/>
      <c r="GH72" s="32"/>
      <c r="GI72" s="32"/>
      <c r="GJ72" s="32"/>
      <c r="GK72" s="32"/>
      <c r="GL72" s="32"/>
      <c r="GM72" s="32"/>
      <c r="GN72" s="32"/>
      <c r="GO72" s="32"/>
      <c r="GP72" s="32"/>
      <c r="GQ72" s="32"/>
      <c r="GR72" s="32"/>
      <c r="GS72" s="32"/>
      <c r="GT72" s="32"/>
      <c r="GU72" s="32"/>
      <c r="GV72" s="32"/>
      <c r="GW72" s="32"/>
      <c r="GX72" s="32"/>
      <c r="GY72" s="32"/>
      <c r="GZ72" s="32"/>
      <c r="HA72" s="32"/>
      <c r="HB72" s="32"/>
      <c r="HC72" s="32"/>
      <c r="HD72" s="32"/>
      <c r="HE72" s="32"/>
      <c r="HF72" s="32"/>
      <c r="HG72" s="32"/>
      <c r="HH72" s="32"/>
      <c r="HI72" s="32"/>
      <c r="HJ72" s="32"/>
      <c r="HK72" s="32"/>
      <c r="HL72" s="32"/>
      <c r="HM72" s="32"/>
      <c r="HN72" s="32"/>
      <c r="HO72" s="32"/>
      <c r="HP72" s="32"/>
      <c r="HQ72" s="32"/>
      <c r="HR72" s="32"/>
      <c r="HS72" s="32"/>
      <c r="HT72" s="32"/>
      <c r="HU72" s="32"/>
      <c r="HV72" s="32"/>
      <c r="HW72" s="32"/>
      <c r="HX72" s="32"/>
      <c r="HY72" s="32"/>
      <c r="HZ72" s="32"/>
      <c r="IA72" s="32"/>
      <c r="IB72" s="32"/>
      <c r="IC72" s="32"/>
      <c r="ID72" s="32"/>
      <c r="IE72" s="32"/>
      <c r="IF72" s="32"/>
      <c r="IG72" s="32"/>
      <c r="IH72" s="32"/>
      <c r="II72" s="32"/>
      <c r="IJ72" s="32"/>
      <c r="IK72" s="32"/>
      <c r="IL72" s="32"/>
      <c r="IM72" s="32"/>
      <c r="IN72" s="32"/>
      <c r="IO72" s="32"/>
      <c r="IP72" s="32"/>
      <c r="IQ72" s="32"/>
      <c r="IR72" s="32"/>
      <c r="IS72" s="32"/>
      <c r="IT72" s="32"/>
      <c r="IU72" s="32"/>
      <c r="IV72" s="32"/>
      <c r="IW72" s="32"/>
      <c r="IX72" s="32"/>
      <c r="IY72" s="32"/>
      <c r="IZ72" s="32"/>
      <c r="JA72" s="32"/>
      <c r="JB72" s="32"/>
      <c r="JC72" s="32"/>
      <c r="JD72" s="32"/>
      <c r="JE72" s="32"/>
      <c r="JF72" s="32"/>
      <c r="JG72" s="32"/>
    </row>
    <row r="73" spans="1:267" s="33" customFormat="1" ht="15" customHeight="1" x14ac:dyDescent="0.2">
      <c r="A73" s="4"/>
      <c r="B73" s="4"/>
      <c r="C73" s="4"/>
      <c r="D73" s="4"/>
      <c r="E73" s="4"/>
      <c r="F73" s="4"/>
      <c r="G73" s="4"/>
      <c r="H73" s="4"/>
      <c r="I73" s="161"/>
      <c r="J73" s="6"/>
      <c r="K73" s="107"/>
      <c r="L73" s="4"/>
      <c r="M73" s="4"/>
      <c r="N73" s="32"/>
      <c r="O73" s="32"/>
      <c r="P73" s="32"/>
      <c r="Q73" s="32"/>
      <c r="R73" s="32"/>
      <c r="S73" s="32"/>
      <c r="T73" s="6"/>
      <c r="U73" s="6"/>
      <c r="V73" s="6"/>
      <c r="W73" s="31"/>
      <c r="X73" s="31"/>
      <c r="Y73" s="31"/>
      <c r="Z73" s="31"/>
      <c r="AA73" s="31"/>
      <c r="AB73" s="31"/>
      <c r="AC73" s="31"/>
      <c r="AD73" s="31"/>
      <c r="AE73" s="31"/>
      <c r="AF73" s="31"/>
      <c r="AG73" s="31"/>
      <c r="AH73" s="31"/>
      <c r="AI73" s="31"/>
      <c r="AJ73" s="31"/>
      <c r="AK73" s="31"/>
      <c r="AL73" s="31"/>
      <c r="AM73" s="31"/>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32"/>
      <c r="DD73" s="32"/>
      <c r="DE73" s="32"/>
      <c r="DF73" s="32"/>
      <c r="DG73" s="32"/>
      <c r="DH73" s="32"/>
      <c r="DI73" s="32"/>
      <c r="DJ73" s="32"/>
      <c r="DK73" s="32"/>
      <c r="DL73" s="32"/>
      <c r="DM73" s="32"/>
      <c r="DN73" s="32"/>
      <c r="DO73" s="32"/>
      <c r="DP73" s="32"/>
      <c r="DQ73" s="32"/>
      <c r="DR73" s="32"/>
      <c r="DS73" s="32"/>
      <c r="DT73" s="32"/>
      <c r="DU73" s="32"/>
      <c r="DV73" s="32"/>
      <c r="DW73" s="32"/>
      <c r="DX73" s="32"/>
      <c r="DY73" s="32"/>
      <c r="DZ73" s="32"/>
      <c r="EA73" s="32"/>
      <c r="EB73" s="32"/>
      <c r="EC73" s="32"/>
      <c r="ED73" s="32"/>
      <c r="EE73" s="32"/>
      <c r="EF73" s="32"/>
      <c r="EG73" s="32"/>
      <c r="EH73" s="32"/>
      <c r="EI73" s="32"/>
      <c r="EJ73" s="32"/>
      <c r="EK73" s="32"/>
      <c r="EL73" s="32"/>
      <c r="EM73" s="32"/>
      <c r="EN73" s="32"/>
      <c r="EO73" s="32"/>
      <c r="EP73" s="32"/>
      <c r="EQ73" s="32"/>
      <c r="ER73" s="32"/>
      <c r="ES73" s="32"/>
      <c r="ET73" s="32"/>
      <c r="EU73" s="32"/>
      <c r="EV73" s="32"/>
      <c r="EW73" s="32"/>
      <c r="EX73" s="32"/>
      <c r="EY73" s="32"/>
      <c r="EZ73" s="32"/>
      <c r="FA73" s="32"/>
      <c r="FB73" s="32"/>
      <c r="FC73" s="32"/>
      <c r="FD73" s="32"/>
      <c r="FE73" s="32"/>
      <c r="FF73" s="32"/>
      <c r="FG73" s="32"/>
      <c r="FH73" s="32"/>
      <c r="FI73" s="32"/>
      <c r="FJ73" s="32"/>
      <c r="FK73" s="32"/>
      <c r="FL73" s="32"/>
      <c r="FM73" s="32"/>
      <c r="FN73" s="32"/>
      <c r="FO73" s="32"/>
      <c r="FP73" s="32"/>
      <c r="FQ73" s="32"/>
      <c r="FR73" s="32"/>
      <c r="FS73" s="32"/>
      <c r="FT73" s="32"/>
      <c r="FU73" s="32"/>
      <c r="FV73" s="32"/>
      <c r="FW73" s="32"/>
      <c r="FX73" s="32"/>
      <c r="FY73" s="32"/>
      <c r="FZ73" s="32"/>
      <c r="GA73" s="32"/>
      <c r="GB73" s="32"/>
      <c r="GC73" s="32"/>
      <c r="GD73" s="32"/>
      <c r="GE73" s="32"/>
      <c r="GF73" s="32"/>
      <c r="GG73" s="32"/>
      <c r="GH73" s="32"/>
      <c r="GI73" s="32"/>
      <c r="GJ73" s="32"/>
      <c r="GK73" s="32"/>
      <c r="GL73" s="32"/>
      <c r="GM73" s="32"/>
      <c r="GN73" s="32"/>
      <c r="GO73" s="32"/>
      <c r="GP73" s="32"/>
      <c r="GQ73" s="32"/>
      <c r="GR73" s="32"/>
      <c r="GS73" s="32"/>
      <c r="GT73" s="32"/>
      <c r="GU73" s="32"/>
      <c r="GV73" s="32"/>
      <c r="GW73" s="32"/>
      <c r="GX73" s="32"/>
      <c r="GY73" s="32"/>
      <c r="GZ73" s="32"/>
      <c r="HA73" s="32"/>
      <c r="HB73" s="32"/>
      <c r="HC73" s="32"/>
      <c r="HD73" s="32"/>
      <c r="HE73" s="32"/>
      <c r="HF73" s="32"/>
      <c r="HG73" s="32"/>
      <c r="HH73" s="32"/>
      <c r="HI73" s="32"/>
      <c r="HJ73" s="32"/>
      <c r="HK73" s="32"/>
      <c r="HL73" s="32"/>
      <c r="HM73" s="32"/>
      <c r="HN73" s="32"/>
      <c r="HO73" s="32"/>
      <c r="HP73" s="32"/>
      <c r="HQ73" s="32"/>
      <c r="HR73" s="32"/>
      <c r="HS73" s="32"/>
      <c r="HT73" s="32"/>
      <c r="HU73" s="32"/>
      <c r="HV73" s="32"/>
      <c r="HW73" s="32"/>
      <c r="HX73" s="32"/>
      <c r="HY73" s="32"/>
      <c r="HZ73" s="32"/>
      <c r="IA73" s="32"/>
      <c r="IB73" s="32"/>
      <c r="IC73" s="32"/>
      <c r="ID73" s="32"/>
      <c r="IE73" s="32"/>
      <c r="IF73" s="32"/>
      <c r="IG73" s="32"/>
      <c r="IH73" s="32"/>
      <c r="II73" s="32"/>
      <c r="IJ73" s="32"/>
      <c r="IK73" s="32"/>
      <c r="IL73" s="32"/>
      <c r="IM73" s="32"/>
      <c r="IN73" s="32"/>
      <c r="IO73" s="32"/>
      <c r="IP73" s="32"/>
      <c r="IQ73" s="32"/>
      <c r="IR73" s="32"/>
      <c r="IS73" s="32"/>
      <c r="IT73" s="32"/>
      <c r="IU73" s="32"/>
      <c r="IV73" s="32"/>
      <c r="IW73" s="32"/>
      <c r="IX73" s="32"/>
      <c r="IY73" s="32"/>
      <c r="IZ73" s="32"/>
      <c r="JA73" s="32"/>
      <c r="JB73" s="32"/>
      <c r="JC73" s="32"/>
      <c r="JD73" s="32"/>
      <c r="JE73" s="32"/>
      <c r="JF73" s="32"/>
      <c r="JG73" s="32"/>
    </row>
    <row r="74" spans="1:267" s="33" customFormat="1" ht="15" customHeight="1" x14ac:dyDescent="0.2">
      <c r="A74" s="19" t="s">
        <v>72</v>
      </c>
      <c r="B74" s="394" t="s">
        <v>934</v>
      </c>
      <c r="C74" s="394"/>
      <c r="D74" s="394"/>
      <c r="E74" s="394"/>
      <c r="F74" s="394"/>
      <c r="G74" s="394"/>
      <c r="H74" s="394"/>
      <c r="I74" s="172">
        <f>SUMIF($C$23:$C$68,"FF 8",$I$23:$I$68)</f>
        <v>0</v>
      </c>
      <c r="J74" s="289" t="s">
        <v>330</v>
      </c>
      <c r="K74" s="107"/>
      <c r="L74" s="4"/>
      <c r="M74" s="4"/>
      <c r="N74" s="4"/>
      <c r="O74" s="4"/>
      <c r="P74" s="4"/>
      <c r="Q74" s="4"/>
      <c r="R74" s="4"/>
      <c r="S74" s="4"/>
      <c r="T74" s="6"/>
      <c r="U74" s="6"/>
      <c r="V74" s="6"/>
      <c r="W74" s="31"/>
      <c r="X74" s="31"/>
      <c r="Y74" s="31"/>
      <c r="Z74" s="31"/>
      <c r="AA74" s="31"/>
      <c r="AB74" s="31"/>
      <c r="AC74" s="31"/>
      <c r="AD74" s="31"/>
      <c r="AE74" s="31"/>
      <c r="AF74" s="31"/>
      <c r="AG74" s="31"/>
      <c r="AH74" s="31"/>
      <c r="AI74" s="31"/>
      <c r="AJ74" s="31"/>
      <c r="AK74" s="31"/>
      <c r="AL74" s="31"/>
      <c r="AM74" s="31"/>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c r="DE74" s="32"/>
      <c r="DF74" s="32"/>
      <c r="DG74" s="32"/>
      <c r="DH74" s="32"/>
      <c r="DI74" s="32"/>
      <c r="DJ74" s="32"/>
      <c r="DK74" s="32"/>
      <c r="DL74" s="32"/>
      <c r="DM74" s="32"/>
      <c r="DN74" s="32"/>
      <c r="DO74" s="32"/>
      <c r="DP74" s="32"/>
      <c r="DQ74" s="32"/>
      <c r="DR74" s="32"/>
      <c r="DS74" s="32"/>
      <c r="DT74" s="32"/>
      <c r="DU74" s="32"/>
      <c r="DV74" s="32"/>
      <c r="DW74" s="32"/>
      <c r="DX74" s="32"/>
      <c r="DY74" s="32"/>
      <c r="DZ74" s="32"/>
      <c r="EA74" s="32"/>
      <c r="EB74" s="32"/>
      <c r="EC74" s="32"/>
      <c r="ED74" s="32"/>
      <c r="EE74" s="32"/>
      <c r="EF74" s="32"/>
      <c r="EG74" s="32"/>
      <c r="EH74" s="32"/>
      <c r="EI74" s="32"/>
      <c r="EJ74" s="32"/>
      <c r="EK74" s="32"/>
      <c r="EL74" s="32"/>
      <c r="EM74" s="32"/>
      <c r="EN74" s="32"/>
      <c r="EO74" s="32"/>
      <c r="EP74" s="32"/>
      <c r="EQ74" s="32"/>
      <c r="ER74" s="32"/>
      <c r="ES74" s="32"/>
      <c r="ET74" s="32"/>
      <c r="EU74" s="32"/>
      <c r="EV74" s="32"/>
      <c r="EW74" s="32"/>
      <c r="EX74" s="32"/>
      <c r="EY74" s="32"/>
      <c r="EZ74" s="32"/>
      <c r="FA74" s="32"/>
      <c r="FB74" s="32"/>
      <c r="FC74" s="32"/>
      <c r="FD74" s="32"/>
      <c r="FE74" s="32"/>
      <c r="FF74" s="32"/>
      <c r="FG74" s="32"/>
      <c r="FH74" s="32"/>
      <c r="FI74" s="32"/>
      <c r="FJ74" s="32"/>
      <c r="FK74" s="32"/>
      <c r="FL74" s="32"/>
      <c r="FM74" s="32"/>
      <c r="FN74" s="32"/>
      <c r="FO74" s="32"/>
      <c r="FP74" s="32"/>
      <c r="FQ74" s="32"/>
      <c r="FR74" s="32"/>
      <c r="FS74" s="32"/>
      <c r="FT74" s="32"/>
      <c r="FU74" s="32"/>
      <c r="FV74" s="32"/>
      <c r="FW74" s="32"/>
      <c r="FX74" s="32"/>
      <c r="FY74" s="32"/>
      <c r="FZ74" s="32"/>
      <c r="GA74" s="32"/>
      <c r="GB74" s="32"/>
      <c r="GC74" s="32"/>
      <c r="GD74" s="32"/>
      <c r="GE74" s="32"/>
      <c r="GF74" s="32"/>
      <c r="GG74" s="32"/>
      <c r="GH74" s="32"/>
      <c r="GI74" s="32"/>
      <c r="GJ74" s="32"/>
      <c r="GK74" s="32"/>
      <c r="GL74" s="32"/>
      <c r="GM74" s="32"/>
      <c r="GN74" s="32"/>
      <c r="GO74" s="32"/>
      <c r="GP74" s="32"/>
      <c r="GQ74" s="32"/>
      <c r="GR74" s="32"/>
      <c r="GS74" s="32"/>
      <c r="GT74" s="32"/>
      <c r="GU74" s="32"/>
      <c r="GV74" s="32"/>
      <c r="GW74" s="32"/>
      <c r="GX74" s="32"/>
      <c r="GY74" s="32"/>
      <c r="GZ74" s="32"/>
      <c r="HA74" s="32"/>
      <c r="HB74" s="32"/>
      <c r="HC74" s="32"/>
      <c r="HD74" s="32"/>
      <c r="HE74" s="32"/>
      <c r="HF74" s="32"/>
      <c r="HG74" s="32"/>
      <c r="HH74" s="32"/>
      <c r="HI74" s="32"/>
      <c r="HJ74" s="32"/>
      <c r="HK74" s="32"/>
      <c r="HL74" s="32"/>
      <c r="HM74" s="32"/>
      <c r="HN74" s="32"/>
      <c r="HO74" s="32"/>
      <c r="HP74" s="32"/>
      <c r="HQ74" s="32"/>
      <c r="HR74" s="32"/>
      <c r="HS74" s="32"/>
      <c r="HT74" s="32"/>
      <c r="HU74" s="32"/>
      <c r="HV74" s="32"/>
      <c r="HW74" s="32"/>
      <c r="HX74" s="32"/>
      <c r="HY74" s="32"/>
      <c r="HZ74" s="32"/>
      <c r="IA74" s="32"/>
      <c r="IB74" s="32"/>
      <c r="IC74" s="32"/>
      <c r="ID74" s="32"/>
      <c r="IE74" s="32"/>
      <c r="IF74" s="32"/>
      <c r="IG74" s="32"/>
      <c r="IH74" s="32"/>
      <c r="II74" s="32"/>
      <c r="IJ74" s="32"/>
      <c r="IK74" s="32"/>
      <c r="IL74" s="32"/>
      <c r="IM74" s="32"/>
      <c r="IN74" s="32"/>
      <c r="IO74" s="32"/>
      <c r="IP74" s="32"/>
      <c r="IQ74" s="32"/>
      <c r="IR74" s="32"/>
      <c r="IS74" s="32"/>
      <c r="IT74" s="32"/>
      <c r="IU74" s="32"/>
      <c r="IV74" s="32"/>
      <c r="IW74" s="32"/>
      <c r="IX74" s="32"/>
      <c r="IY74" s="32"/>
      <c r="IZ74" s="32"/>
      <c r="JA74" s="32"/>
      <c r="JB74" s="32"/>
      <c r="JC74" s="32"/>
      <c r="JD74" s="32"/>
      <c r="JE74" s="32"/>
      <c r="JF74" s="32"/>
      <c r="JG74" s="32"/>
    </row>
    <row r="75" spans="1:267" s="33" customFormat="1" ht="15" customHeight="1" x14ac:dyDescent="0.2">
      <c r="A75" s="4"/>
      <c r="B75" s="4"/>
      <c r="C75" s="4"/>
      <c r="D75" s="4"/>
      <c r="E75" s="4"/>
      <c r="F75" s="4"/>
      <c r="G75" s="4"/>
      <c r="H75" s="4"/>
      <c r="I75" s="161"/>
      <c r="J75" s="6"/>
      <c r="K75" s="107"/>
      <c r="L75" s="4"/>
      <c r="M75" s="4"/>
      <c r="N75" s="32"/>
      <c r="O75" s="32"/>
      <c r="P75" s="32"/>
      <c r="Q75" s="32"/>
      <c r="R75" s="32"/>
      <c r="S75" s="32"/>
      <c r="T75" s="6"/>
      <c r="U75" s="6"/>
      <c r="V75" s="6"/>
      <c r="W75" s="31"/>
      <c r="X75" s="31"/>
      <c r="Y75" s="31"/>
      <c r="Z75" s="31"/>
      <c r="AA75" s="31"/>
      <c r="AB75" s="31"/>
      <c r="AC75" s="31"/>
      <c r="AD75" s="31"/>
      <c r="AE75" s="31"/>
      <c r="AF75" s="31"/>
      <c r="AG75" s="31"/>
      <c r="AH75" s="31"/>
      <c r="AI75" s="31"/>
      <c r="AJ75" s="31"/>
      <c r="AK75" s="31"/>
      <c r="AL75" s="31"/>
      <c r="AM75" s="31"/>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32"/>
      <c r="DD75" s="32"/>
      <c r="DE75" s="32"/>
      <c r="DF75" s="32"/>
      <c r="DG75" s="32"/>
      <c r="DH75" s="32"/>
      <c r="DI75" s="32"/>
      <c r="DJ75" s="32"/>
      <c r="DK75" s="32"/>
      <c r="DL75" s="32"/>
      <c r="DM75" s="32"/>
      <c r="DN75" s="32"/>
      <c r="DO75" s="32"/>
      <c r="DP75" s="32"/>
      <c r="DQ75" s="32"/>
      <c r="DR75" s="32"/>
      <c r="DS75" s="32"/>
      <c r="DT75" s="32"/>
      <c r="DU75" s="32"/>
      <c r="DV75" s="32"/>
      <c r="DW75" s="32"/>
      <c r="DX75" s="32"/>
      <c r="DY75" s="32"/>
      <c r="DZ75" s="32"/>
      <c r="EA75" s="32"/>
      <c r="EB75" s="32"/>
      <c r="EC75" s="32"/>
      <c r="ED75" s="32"/>
      <c r="EE75" s="32"/>
      <c r="EF75" s="32"/>
      <c r="EG75" s="32"/>
      <c r="EH75" s="32"/>
      <c r="EI75" s="32"/>
      <c r="EJ75" s="32"/>
      <c r="EK75" s="32"/>
      <c r="EL75" s="32"/>
      <c r="EM75" s="32"/>
      <c r="EN75" s="32"/>
      <c r="EO75" s="32"/>
      <c r="EP75" s="32"/>
      <c r="EQ75" s="32"/>
      <c r="ER75" s="32"/>
      <c r="ES75" s="32"/>
      <c r="ET75" s="32"/>
      <c r="EU75" s="32"/>
      <c r="EV75" s="32"/>
      <c r="EW75" s="32"/>
      <c r="EX75" s="32"/>
      <c r="EY75" s="32"/>
      <c r="EZ75" s="32"/>
      <c r="FA75" s="32"/>
      <c r="FB75" s="32"/>
      <c r="FC75" s="32"/>
      <c r="FD75" s="32"/>
      <c r="FE75" s="32"/>
      <c r="FF75" s="32"/>
      <c r="FG75" s="32"/>
      <c r="FH75" s="32"/>
      <c r="FI75" s="32"/>
      <c r="FJ75" s="32"/>
      <c r="FK75" s="32"/>
      <c r="FL75" s="32"/>
      <c r="FM75" s="32"/>
      <c r="FN75" s="32"/>
      <c r="FO75" s="32"/>
      <c r="FP75" s="32"/>
      <c r="FQ75" s="32"/>
      <c r="FR75" s="32"/>
      <c r="FS75" s="32"/>
      <c r="FT75" s="32"/>
      <c r="FU75" s="32"/>
      <c r="FV75" s="32"/>
      <c r="FW75" s="32"/>
      <c r="FX75" s="32"/>
      <c r="FY75" s="32"/>
      <c r="FZ75" s="32"/>
      <c r="GA75" s="32"/>
      <c r="GB75" s="32"/>
      <c r="GC75" s="32"/>
      <c r="GD75" s="32"/>
      <c r="GE75" s="32"/>
      <c r="GF75" s="32"/>
      <c r="GG75" s="32"/>
      <c r="GH75" s="32"/>
      <c r="GI75" s="32"/>
      <c r="GJ75" s="32"/>
      <c r="GK75" s="32"/>
      <c r="GL75" s="32"/>
      <c r="GM75" s="32"/>
      <c r="GN75" s="32"/>
      <c r="GO75" s="32"/>
      <c r="GP75" s="32"/>
      <c r="GQ75" s="32"/>
      <c r="GR75" s="32"/>
      <c r="GS75" s="32"/>
      <c r="GT75" s="32"/>
      <c r="GU75" s="32"/>
      <c r="GV75" s="32"/>
      <c r="GW75" s="32"/>
      <c r="GX75" s="32"/>
      <c r="GY75" s="32"/>
      <c r="GZ75" s="32"/>
      <c r="HA75" s="32"/>
      <c r="HB75" s="32"/>
      <c r="HC75" s="32"/>
      <c r="HD75" s="32"/>
      <c r="HE75" s="32"/>
      <c r="HF75" s="32"/>
      <c r="HG75" s="32"/>
      <c r="HH75" s="32"/>
      <c r="HI75" s="32"/>
      <c r="HJ75" s="32"/>
      <c r="HK75" s="32"/>
      <c r="HL75" s="32"/>
      <c r="HM75" s="32"/>
      <c r="HN75" s="32"/>
      <c r="HO75" s="32"/>
      <c r="HP75" s="32"/>
      <c r="HQ75" s="32"/>
      <c r="HR75" s="32"/>
      <c r="HS75" s="32"/>
      <c r="HT75" s="32"/>
      <c r="HU75" s="32"/>
      <c r="HV75" s="32"/>
      <c r="HW75" s="32"/>
      <c r="HX75" s="32"/>
      <c r="HY75" s="32"/>
      <c r="HZ75" s="32"/>
      <c r="IA75" s="32"/>
      <c r="IB75" s="32"/>
      <c r="IC75" s="32"/>
      <c r="ID75" s="32"/>
      <c r="IE75" s="32"/>
      <c r="IF75" s="32"/>
      <c r="IG75" s="32"/>
      <c r="IH75" s="32"/>
      <c r="II75" s="32"/>
      <c r="IJ75" s="32"/>
      <c r="IK75" s="32"/>
      <c r="IL75" s="32"/>
      <c r="IM75" s="32"/>
      <c r="IN75" s="32"/>
      <c r="IO75" s="32"/>
      <c r="IP75" s="32"/>
      <c r="IQ75" s="32"/>
      <c r="IR75" s="32"/>
      <c r="IS75" s="32"/>
      <c r="IT75" s="32"/>
      <c r="IU75" s="32"/>
      <c r="IV75" s="32"/>
      <c r="IW75" s="32"/>
      <c r="IX75" s="32"/>
      <c r="IY75" s="32"/>
      <c r="IZ75" s="32"/>
      <c r="JA75" s="32"/>
      <c r="JB75" s="32"/>
      <c r="JC75" s="32"/>
      <c r="JD75" s="32"/>
      <c r="JE75" s="32"/>
      <c r="JF75" s="32"/>
      <c r="JG75" s="32"/>
    </row>
    <row r="76" spans="1:267" s="33" customFormat="1" ht="15" customHeight="1" x14ac:dyDescent="0.2">
      <c r="A76" s="19" t="s">
        <v>73</v>
      </c>
      <c r="B76" s="394" t="s">
        <v>937</v>
      </c>
      <c r="C76" s="394"/>
      <c r="D76" s="394"/>
      <c r="E76" s="394"/>
      <c r="F76" s="394"/>
      <c r="G76" s="394"/>
      <c r="H76" s="394"/>
      <c r="I76" s="172">
        <f>SUMIF($C$23:$C$68,"VF 9",$I$23:$I$68)</f>
        <v>0</v>
      </c>
      <c r="J76" s="289" t="s">
        <v>330</v>
      </c>
      <c r="K76" s="107"/>
      <c r="L76" s="4"/>
      <c r="M76" s="4"/>
      <c r="N76" s="4"/>
      <c r="O76" s="4"/>
      <c r="P76" s="4"/>
      <c r="Q76" s="4"/>
      <c r="R76" s="4"/>
      <c r="S76" s="4"/>
      <c r="T76" s="6"/>
      <c r="U76" s="6"/>
      <c r="V76" s="6"/>
      <c r="W76" s="31"/>
      <c r="X76" s="31"/>
      <c r="Y76" s="31"/>
      <c r="Z76" s="31"/>
      <c r="AA76" s="31"/>
      <c r="AB76" s="31"/>
      <c r="AC76" s="31"/>
      <c r="AD76" s="31"/>
      <c r="AE76" s="31"/>
      <c r="AF76" s="31"/>
      <c r="AG76" s="31"/>
      <c r="AH76" s="31"/>
      <c r="AI76" s="31"/>
      <c r="AJ76" s="31"/>
      <c r="AK76" s="31"/>
      <c r="AL76" s="31"/>
      <c r="AM76" s="31"/>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2"/>
      <c r="BQ76" s="32"/>
      <c r="BR76" s="32"/>
      <c r="BS76" s="32"/>
      <c r="BT76" s="32"/>
      <c r="BU76" s="32"/>
      <c r="BV76" s="32"/>
      <c r="BW76" s="32"/>
      <c r="BX76" s="32"/>
      <c r="BY76" s="32"/>
      <c r="BZ76" s="32"/>
      <c r="CA76" s="32"/>
      <c r="CB76" s="32"/>
      <c r="CC76" s="32"/>
      <c r="CD76" s="32"/>
      <c r="CE76" s="32"/>
      <c r="CF76" s="32"/>
      <c r="CG76" s="32"/>
      <c r="CH76" s="32"/>
      <c r="CI76" s="32"/>
      <c r="CJ76" s="32"/>
      <c r="CK76" s="32"/>
      <c r="CL76" s="32"/>
      <c r="CM76" s="32"/>
      <c r="CN76" s="32"/>
      <c r="CO76" s="32"/>
      <c r="CP76" s="32"/>
      <c r="CQ76" s="32"/>
      <c r="CR76" s="32"/>
      <c r="CS76" s="32"/>
      <c r="CT76" s="32"/>
      <c r="CU76" s="32"/>
      <c r="CV76" s="32"/>
      <c r="CW76" s="32"/>
      <c r="CX76" s="32"/>
      <c r="CY76" s="32"/>
      <c r="CZ76" s="32"/>
      <c r="DA76" s="32"/>
      <c r="DB76" s="32"/>
      <c r="DC76" s="32"/>
      <c r="DD76" s="32"/>
      <c r="DE76" s="32"/>
      <c r="DF76" s="32"/>
      <c r="DG76" s="32"/>
      <c r="DH76" s="32"/>
      <c r="DI76" s="32"/>
      <c r="DJ76" s="32"/>
      <c r="DK76" s="32"/>
      <c r="DL76" s="32"/>
      <c r="DM76" s="32"/>
      <c r="DN76" s="32"/>
      <c r="DO76" s="32"/>
      <c r="DP76" s="32"/>
      <c r="DQ76" s="32"/>
      <c r="DR76" s="32"/>
      <c r="DS76" s="32"/>
      <c r="DT76" s="32"/>
      <c r="DU76" s="32"/>
      <c r="DV76" s="32"/>
      <c r="DW76" s="32"/>
      <c r="DX76" s="32"/>
      <c r="DY76" s="32"/>
      <c r="DZ76" s="32"/>
      <c r="EA76" s="32"/>
      <c r="EB76" s="32"/>
      <c r="EC76" s="32"/>
      <c r="ED76" s="32"/>
      <c r="EE76" s="32"/>
      <c r="EF76" s="32"/>
      <c r="EG76" s="32"/>
      <c r="EH76" s="32"/>
      <c r="EI76" s="32"/>
      <c r="EJ76" s="32"/>
      <c r="EK76" s="32"/>
      <c r="EL76" s="32"/>
      <c r="EM76" s="32"/>
      <c r="EN76" s="32"/>
      <c r="EO76" s="32"/>
      <c r="EP76" s="32"/>
      <c r="EQ76" s="32"/>
      <c r="ER76" s="32"/>
      <c r="ES76" s="32"/>
      <c r="ET76" s="32"/>
      <c r="EU76" s="32"/>
      <c r="EV76" s="32"/>
      <c r="EW76" s="32"/>
      <c r="EX76" s="32"/>
      <c r="EY76" s="32"/>
      <c r="EZ76" s="32"/>
      <c r="FA76" s="32"/>
      <c r="FB76" s="32"/>
      <c r="FC76" s="32"/>
      <c r="FD76" s="32"/>
      <c r="FE76" s="32"/>
      <c r="FF76" s="32"/>
      <c r="FG76" s="32"/>
      <c r="FH76" s="32"/>
      <c r="FI76" s="32"/>
      <c r="FJ76" s="32"/>
      <c r="FK76" s="32"/>
      <c r="FL76" s="32"/>
      <c r="FM76" s="32"/>
      <c r="FN76" s="32"/>
      <c r="FO76" s="32"/>
      <c r="FP76" s="32"/>
      <c r="FQ76" s="32"/>
      <c r="FR76" s="32"/>
      <c r="FS76" s="32"/>
      <c r="FT76" s="32"/>
      <c r="FU76" s="32"/>
      <c r="FV76" s="32"/>
      <c r="FW76" s="32"/>
      <c r="FX76" s="32"/>
      <c r="FY76" s="32"/>
      <c r="FZ76" s="32"/>
      <c r="GA76" s="32"/>
      <c r="GB76" s="32"/>
      <c r="GC76" s="32"/>
      <c r="GD76" s="32"/>
      <c r="GE76" s="32"/>
      <c r="GF76" s="32"/>
      <c r="GG76" s="32"/>
      <c r="GH76" s="32"/>
      <c r="GI76" s="32"/>
      <c r="GJ76" s="32"/>
      <c r="GK76" s="32"/>
      <c r="GL76" s="32"/>
      <c r="GM76" s="32"/>
      <c r="GN76" s="32"/>
      <c r="GO76" s="32"/>
      <c r="GP76" s="32"/>
      <c r="GQ76" s="32"/>
      <c r="GR76" s="32"/>
      <c r="GS76" s="32"/>
      <c r="GT76" s="32"/>
      <c r="GU76" s="32"/>
      <c r="GV76" s="32"/>
      <c r="GW76" s="32"/>
      <c r="GX76" s="32"/>
      <c r="GY76" s="32"/>
      <c r="GZ76" s="32"/>
      <c r="HA76" s="32"/>
      <c r="HB76" s="32"/>
      <c r="HC76" s="32"/>
      <c r="HD76" s="32"/>
      <c r="HE76" s="32"/>
      <c r="HF76" s="32"/>
      <c r="HG76" s="32"/>
      <c r="HH76" s="32"/>
      <c r="HI76" s="32"/>
      <c r="HJ76" s="32"/>
      <c r="HK76" s="32"/>
      <c r="HL76" s="32"/>
      <c r="HM76" s="32"/>
      <c r="HN76" s="32"/>
      <c r="HO76" s="32"/>
      <c r="HP76" s="32"/>
      <c r="HQ76" s="32"/>
      <c r="HR76" s="32"/>
      <c r="HS76" s="32"/>
      <c r="HT76" s="32"/>
      <c r="HU76" s="32"/>
      <c r="HV76" s="32"/>
      <c r="HW76" s="32"/>
      <c r="HX76" s="32"/>
      <c r="HY76" s="32"/>
      <c r="HZ76" s="32"/>
      <c r="IA76" s="32"/>
      <c r="IB76" s="32"/>
      <c r="IC76" s="32"/>
      <c r="ID76" s="32"/>
      <c r="IE76" s="32"/>
      <c r="IF76" s="32"/>
      <c r="IG76" s="32"/>
      <c r="IH76" s="32"/>
      <c r="II76" s="32"/>
      <c r="IJ76" s="32"/>
      <c r="IK76" s="32"/>
      <c r="IL76" s="32"/>
      <c r="IM76" s="32"/>
      <c r="IN76" s="32"/>
      <c r="IO76" s="32"/>
      <c r="IP76" s="32"/>
      <c r="IQ76" s="32"/>
      <c r="IR76" s="32"/>
      <c r="IS76" s="32"/>
      <c r="IT76" s="32"/>
      <c r="IU76" s="32"/>
      <c r="IV76" s="32"/>
      <c r="IW76" s="32"/>
      <c r="IX76" s="32"/>
      <c r="IY76" s="32"/>
      <c r="IZ76" s="32"/>
      <c r="JA76" s="32"/>
      <c r="JB76" s="32"/>
      <c r="JC76" s="32"/>
      <c r="JD76" s="32"/>
      <c r="JE76" s="32"/>
      <c r="JF76" s="32"/>
      <c r="JG76" s="32"/>
    </row>
    <row r="77" spans="1:267" s="33" customFormat="1" ht="15" customHeight="1" x14ac:dyDescent="0.2">
      <c r="A77" s="100"/>
      <c r="B77" s="4"/>
      <c r="C77" s="100"/>
      <c r="D77" s="7"/>
      <c r="E77" s="102"/>
      <c r="F77" s="7"/>
      <c r="G77" s="7"/>
      <c r="H77" s="4"/>
      <c r="I77" s="173"/>
      <c r="J77" s="95"/>
      <c r="K77" s="107"/>
      <c r="L77" s="4"/>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c r="DE77" s="32"/>
      <c r="DF77" s="32"/>
      <c r="DG77" s="32"/>
      <c r="DH77" s="32"/>
      <c r="DI77" s="32"/>
      <c r="DJ77" s="32"/>
      <c r="DK77" s="32"/>
      <c r="DL77" s="32"/>
      <c r="DM77" s="32"/>
      <c r="DN77" s="32"/>
      <c r="DO77" s="32"/>
      <c r="DP77" s="32"/>
      <c r="DQ77" s="32"/>
      <c r="DR77" s="32"/>
      <c r="DS77" s="32"/>
      <c r="DT77" s="32"/>
    </row>
    <row r="78" spans="1:267" ht="15" customHeight="1" x14ac:dyDescent="0.2">
      <c r="A78" s="19" t="s">
        <v>137</v>
      </c>
      <c r="B78" s="394" t="s">
        <v>941</v>
      </c>
      <c r="C78" s="394"/>
      <c r="D78" s="394"/>
      <c r="E78" s="394"/>
      <c r="F78" s="394"/>
      <c r="G78" s="394"/>
      <c r="H78" s="389"/>
      <c r="I78" s="172">
        <f>SUMIF($C$23:$C$68,"BUF 10",$I$23:$I$68)</f>
        <v>0</v>
      </c>
      <c r="J78" s="289" t="s">
        <v>330</v>
      </c>
      <c r="K78" s="107"/>
      <c r="L78" s="4"/>
    </row>
    <row r="79" spans="1:267" s="4" customFormat="1" ht="15" customHeight="1" x14ac:dyDescent="0.2">
      <c r="A79" s="109"/>
      <c r="B79" s="125"/>
      <c r="C79" s="109"/>
      <c r="D79" s="37"/>
      <c r="E79" s="37"/>
      <c r="F79" s="37"/>
      <c r="G79" s="37"/>
      <c r="H79" s="37"/>
      <c r="I79" s="126"/>
      <c r="J79" s="37"/>
      <c r="K79" s="107"/>
      <c r="M79" s="49"/>
      <c r="N79" s="49"/>
      <c r="O79" s="49"/>
      <c r="P79" s="49"/>
      <c r="Q79" s="49"/>
      <c r="R79" s="49"/>
      <c r="S79" s="49"/>
      <c r="T79" s="49"/>
      <c r="U79" s="49"/>
      <c r="V79" s="49"/>
      <c r="W79" s="49"/>
      <c r="X79" s="49"/>
      <c r="Y79" s="49"/>
      <c r="Z79" s="49"/>
      <c r="AA79" s="49"/>
      <c r="AB79" s="49"/>
      <c r="AC79" s="49"/>
      <c r="AD79" s="49"/>
      <c r="AE79" s="49"/>
      <c r="AF79" s="49"/>
      <c r="AG79" s="49"/>
      <c r="AH79" s="49"/>
      <c r="AI79" s="49"/>
      <c r="AJ79" s="49"/>
    </row>
    <row r="80" spans="1:267" s="4" customFormat="1" ht="15" customHeight="1" x14ac:dyDescent="0.2">
      <c r="A80" s="108"/>
      <c r="B80" s="125"/>
      <c r="C80" s="109"/>
      <c r="D80" s="37"/>
      <c r="E80" s="37"/>
      <c r="F80" s="37"/>
      <c r="G80" s="37"/>
      <c r="H80" s="37"/>
      <c r="I80" s="126"/>
      <c r="J80" s="38"/>
      <c r="K80" s="107"/>
      <c r="M80" s="49"/>
      <c r="N80" s="49"/>
      <c r="O80" s="49"/>
      <c r="P80" s="49"/>
      <c r="Q80" s="49"/>
      <c r="R80" s="49"/>
      <c r="S80" s="49"/>
      <c r="T80" s="49"/>
      <c r="U80" s="49"/>
      <c r="V80" s="49"/>
      <c r="W80" s="49"/>
      <c r="X80" s="49"/>
      <c r="Y80" s="49"/>
      <c r="Z80" s="49"/>
      <c r="AA80" s="49"/>
      <c r="AB80" s="49"/>
      <c r="AC80" s="49"/>
      <c r="AD80" s="49"/>
      <c r="AE80" s="49"/>
      <c r="AF80" s="49"/>
      <c r="AG80" s="49"/>
      <c r="AH80" s="49"/>
      <c r="AI80" s="49"/>
      <c r="AJ80" s="49"/>
    </row>
    <row r="81" spans="1:36" s="4" customFormat="1" ht="15" customHeight="1" x14ac:dyDescent="0.2">
      <c r="A81" s="718" t="s">
        <v>526</v>
      </c>
      <c r="B81" s="719"/>
      <c r="H81" s="115"/>
      <c r="I81" s="161"/>
      <c r="J81" s="177"/>
      <c r="K81" s="107"/>
      <c r="L81" s="39"/>
      <c r="M81" s="49"/>
      <c r="N81" s="49"/>
      <c r="O81" s="49"/>
      <c r="P81" s="49"/>
      <c r="Q81" s="49"/>
      <c r="R81" s="49"/>
      <c r="S81" s="49"/>
      <c r="T81" s="49"/>
      <c r="U81" s="49"/>
      <c r="V81" s="49"/>
      <c r="W81" s="49"/>
      <c r="X81" s="49"/>
      <c r="Y81" s="49"/>
      <c r="Z81" s="49"/>
      <c r="AA81" s="49"/>
      <c r="AB81" s="49"/>
      <c r="AC81" s="49"/>
      <c r="AD81" s="49"/>
      <c r="AE81" s="49"/>
      <c r="AF81" s="49"/>
      <c r="AG81" s="49"/>
      <c r="AH81" s="49"/>
      <c r="AI81" s="49"/>
      <c r="AJ81" s="49"/>
    </row>
    <row r="82" spans="1:36" s="4" customFormat="1" ht="15" customHeight="1" x14ac:dyDescent="0.2">
      <c r="A82" s="40" t="s">
        <v>129</v>
      </c>
      <c r="B82" s="3" t="s">
        <v>546</v>
      </c>
      <c r="C82" s="7"/>
      <c r="D82" s="157" t="s">
        <v>453</v>
      </c>
      <c r="E82" s="157" t="s">
        <v>475</v>
      </c>
      <c r="F82" s="115"/>
      <c r="G82" s="7"/>
      <c r="H82" s="165"/>
      <c r="I82" s="174" t="s">
        <v>956</v>
      </c>
      <c r="J82" s="157" t="s">
        <v>957</v>
      </c>
      <c r="M82" s="49"/>
      <c r="N82" s="49"/>
      <c r="O82" s="49"/>
      <c r="P82" s="49"/>
      <c r="Q82" s="49"/>
      <c r="R82" s="49"/>
      <c r="S82" s="49"/>
      <c r="T82" s="49"/>
      <c r="U82" s="49"/>
      <c r="V82" s="49"/>
      <c r="W82" s="49"/>
      <c r="X82" s="49"/>
      <c r="Y82" s="49"/>
      <c r="Z82" s="49"/>
      <c r="AA82" s="49"/>
      <c r="AB82" s="49"/>
      <c r="AC82" s="49"/>
      <c r="AD82" s="49"/>
      <c r="AE82" s="49"/>
      <c r="AF82" s="49"/>
      <c r="AG82" s="49"/>
      <c r="AH82" s="49"/>
      <c r="AI82" s="49"/>
      <c r="AJ82" s="49"/>
    </row>
    <row r="83" spans="1:36" s="4" customFormat="1" ht="15" customHeight="1" x14ac:dyDescent="0.2">
      <c r="A83" s="26" t="s">
        <v>18</v>
      </c>
      <c r="B83" s="41" t="s">
        <v>325</v>
      </c>
      <c r="D83" s="402">
        <v>6100</v>
      </c>
      <c r="E83" s="159">
        <f t="shared" ref="E83:E88" si="2">I83*D83</f>
        <v>0</v>
      </c>
      <c r="F83" s="115"/>
      <c r="H83" s="115" t="s">
        <v>18</v>
      </c>
      <c r="I83" s="201">
        <f>SUMIF($C$23:$C$68,"HNF 1",$I$23:$I$68)</f>
        <v>0</v>
      </c>
      <c r="J83" s="175">
        <v>1.4</v>
      </c>
      <c r="M83" s="49"/>
      <c r="N83" s="49"/>
      <c r="O83" s="49"/>
      <c r="P83" s="49"/>
      <c r="Q83" s="49"/>
      <c r="R83" s="49"/>
      <c r="S83" s="49"/>
      <c r="T83" s="49"/>
      <c r="U83" s="49"/>
      <c r="V83" s="49"/>
      <c r="W83" s="49"/>
      <c r="X83" s="49"/>
      <c r="Y83" s="49"/>
      <c r="Z83" s="49"/>
      <c r="AA83" s="49"/>
      <c r="AB83" s="49"/>
      <c r="AC83" s="49"/>
      <c r="AD83" s="49"/>
      <c r="AE83" s="49"/>
      <c r="AF83" s="49"/>
      <c r="AG83" s="49"/>
      <c r="AH83" s="49"/>
      <c r="AI83" s="49"/>
      <c r="AJ83" s="49"/>
    </row>
    <row r="84" spans="1:36" s="4" customFormat="1" ht="15" customHeight="1" x14ac:dyDescent="0.2">
      <c r="A84" s="26" t="s">
        <v>25</v>
      </c>
      <c r="B84" s="26" t="s">
        <v>22</v>
      </c>
      <c r="D84" s="402">
        <v>9000</v>
      </c>
      <c r="E84" s="159">
        <f t="shared" si="2"/>
        <v>0</v>
      </c>
      <c r="F84" s="115"/>
      <c r="H84" s="115" t="s">
        <v>25</v>
      </c>
      <c r="I84" s="201">
        <f>SUMIF($C$23:$C$68,"HNF 2",$I$23:$I$68)</f>
        <v>0</v>
      </c>
      <c r="J84" s="176">
        <v>1.45</v>
      </c>
      <c r="M84" s="49"/>
      <c r="N84" s="49"/>
      <c r="O84" s="49"/>
      <c r="P84" s="49"/>
      <c r="Q84" s="49"/>
      <c r="R84" s="49"/>
      <c r="S84" s="49"/>
      <c r="T84" s="49"/>
      <c r="U84" s="49"/>
      <c r="V84" s="49"/>
      <c r="W84" s="49"/>
      <c r="X84" s="49"/>
      <c r="Y84" s="49"/>
      <c r="Z84" s="49"/>
      <c r="AA84" s="49"/>
      <c r="AB84" s="49"/>
      <c r="AC84" s="49"/>
      <c r="AD84" s="49"/>
      <c r="AE84" s="49"/>
      <c r="AF84" s="49"/>
      <c r="AG84" s="49"/>
      <c r="AH84" s="49"/>
      <c r="AI84" s="49"/>
      <c r="AJ84" s="49"/>
    </row>
    <row r="85" spans="1:36" s="4" customFormat="1" ht="15" customHeight="1" x14ac:dyDescent="0.2">
      <c r="A85" s="26" t="s">
        <v>31</v>
      </c>
      <c r="B85" s="43" t="s">
        <v>26</v>
      </c>
      <c r="C85" s="382"/>
      <c r="D85" s="402">
        <v>7200</v>
      </c>
      <c r="E85" s="159">
        <f t="shared" si="2"/>
        <v>0</v>
      </c>
      <c r="F85" s="115"/>
      <c r="H85" s="115" t="s">
        <v>31</v>
      </c>
      <c r="I85" s="201">
        <f>SUMIF($C$23:$C$68,"HNF 3",$I$23:$I$68)</f>
        <v>0</v>
      </c>
      <c r="J85" s="176">
        <v>1.24</v>
      </c>
      <c r="M85" s="49"/>
      <c r="N85" s="49"/>
      <c r="O85" s="49"/>
      <c r="P85" s="49"/>
      <c r="Q85" s="49"/>
      <c r="R85" s="49"/>
      <c r="S85" s="49"/>
      <c r="T85" s="49"/>
      <c r="U85" s="49"/>
      <c r="V85" s="49"/>
      <c r="W85" s="49"/>
      <c r="X85" s="49"/>
      <c r="Y85" s="49"/>
      <c r="Z85" s="49"/>
      <c r="AA85" s="49"/>
      <c r="AB85" s="49"/>
      <c r="AC85" s="49"/>
      <c r="AD85" s="49"/>
      <c r="AE85" s="49"/>
      <c r="AF85" s="49"/>
      <c r="AG85" s="49"/>
      <c r="AH85" s="49"/>
      <c r="AI85" s="49"/>
      <c r="AJ85" s="49"/>
    </row>
    <row r="86" spans="1:36" s="4" customFormat="1" ht="15" customHeight="1" x14ac:dyDescent="0.2">
      <c r="A86" s="26" t="s">
        <v>32</v>
      </c>
      <c r="B86" s="43" t="s">
        <v>27</v>
      </c>
      <c r="C86" s="382"/>
      <c r="D86" s="402">
        <v>3600</v>
      </c>
      <c r="E86" s="159">
        <f t="shared" si="2"/>
        <v>0</v>
      </c>
      <c r="F86" s="115"/>
      <c r="H86" s="115" t="s">
        <v>32</v>
      </c>
      <c r="I86" s="201">
        <f>SUMIF($C$23:$C$68,"HNF 4",$I$23:$I$68)</f>
        <v>0</v>
      </c>
      <c r="J86" s="176">
        <v>1.19</v>
      </c>
      <c r="M86" s="49"/>
      <c r="N86" s="49"/>
      <c r="O86" s="49"/>
      <c r="P86" s="49"/>
      <c r="Q86" s="49"/>
      <c r="R86" s="49"/>
      <c r="S86" s="49"/>
      <c r="T86" s="49"/>
      <c r="U86" s="49"/>
      <c r="V86" s="49"/>
      <c r="W86" s="49"/>
      <c r="X86" s="49"/>
      <c r="Y86" s="49"/>
      <c r="Z86" s="49"/>
      <c r="AA86" s="49"/>
      <c r="AB86" s="49"/>
      <c r="AC86" s="49"/>
      <c r="AD86" s="49"/>
      <c r="AE86" s="49"/>
      <c r="AF86" s="49"/>
      <c r="AG86" s="49"/>
      <c r="AH86" s="49"/>
      <c r="AI86" s="49"/>
      <c r="AJ86" s="49"/>
    </row>
    <row r="87" spans="1:36" s="4" customFormat="1" ht="15" customHeight="1" x14ac:dyDescent="0.2">
      <c r="A87" s="26" t="s">
        <v>63</v>
      </c>
      <c r="B87" s="43" t="s">
        <v>34</v>
      </c>
      <c r="C87" s="382"/>
      <c r="D87" s="402">
        <v>6300</v>
      </c>
      <c r="E87" s="159">
        <f t="shared" si="2"/>
        <v>0</v>
      </c>
      <c r="F87" s="115"/>
      <c r="H87" s="115" t="s">
        <v>63</v>
      </c>
      <c r="I87" s="201">
        <f>SUMIF($C$23:$C$68,"HNF 5",$I$23:$I$68)</f>
        <v>0</v>
      </c>
      <c r="J87" s="176">
        <v>1.35</v>
      </c>
      <c r="M87" s="49"/>
      <c r="N87" s="49"/>
      <c r="O87" s="49"/>
      <c r="P87" s="49"/>
      <c r="Q87" s="49"/>
      <c r="R87" s="49"/>
      <c r="S87" s="49"/>
      <c r="T87" s="49"/>
      <c r="U87" s="49"/>
      <c r="V87" s="49"/>
      <c r="W87" s="49"/>
      <c r="X87" s="49"/>
      <c r="Y87" s="49"/>
      <c r="Z87" s="49"/>
      <c r="AA87" s="49"/>
      <c r="AB87" s="49"/>
      <c r="AC87" s="49"/>
      <c r="AD87" s="49"/>
      <c r="AE87" s="49"/>
      <c r="AF87" s="49"/>
      <c r="AG87" s="49"/>
      <c r="AH87" s="49"/>
      <c r="AI87" s="49"/>
      <c r="AJ87" s="49"/>
    </row>
    <row r="88" spans="1:36" s="4" customFormat="1" ht="15" customHeight="1" x14ac:dyDescent="0.2">
      <c r="A88" s="26" t="s">
        <v>64</v>
      </c>
      <c r="B88" s="43" t="s">
        <v>454</v>
      </c>
      <c r="C88" s="382"/>
      <c r="D88" s="402">
        <v>8900</v>
      </c>
      <c r="E88" s="159">
        <f t="shared" si="2"/>
        <v>0</v>
      </c>
      <c r="F88" s="115"/>
      <c r="H88" s="115" t="s">
        <v>64</v>
      </c>
      <c r="I88" s="202">
        <f>SUMIF($C$23:$C$68,"HNF 6",$I$23:$I$68)</f>
        <v>0</v>
      </c>
      <c r="J88" s="176">
        <v>1.83</v>
      </c>
      <c r="M88" s="49"/>
      <c r="N88" s="49"/>
      <c r="O88" s="49"/>
      <c r="P88" s="49"/>
      <c r="Q88" s="49"/>
      <c r="R88" s="49"/>
      <c r="S88" s="49"/>
      <c r="T88" s="49"/>
      <c r="U88" s="49"/>
      <c r="V88" s="49"/>
      <c r="W88" s="49"/>
      <c r="X88" s="49"/>
      <c r="Y88" s="49"/>
      <c r="Z88" s="49"/>
      <c r="AA88" s="49"/>
      <c r="AB88" s="49"/>
      <c r="AC88" s="49"/>
      <c r="AD88" s="49"/>
      <c r="AE88" s="49"/>
      <c r="AF88" s="49"/>
      <c r="AG88" s="49"/>
      <c r="AH88" s="49"/>
      <c r="AI88" s="49"/>
      <c r="AJ88" s="49"/>
    </row>
    <row r="89" spans="1:36" s="4" customFormat="1" ht="15" customHeight="1" thickBot="1" x14ac:dyDescent="0.25">
      <c r="A89" s="111"/>
      <c r="B89" s="47"/>
      <c r="C89" s="47"/>
      <c r="D89" s="167" t="s">
        <v>130</v>
      </c>
      <c r="E89" s="205">
        <f>SUM(E83:F88)</f>
        <v>0</v>
      </c>
      <c r="F89" s="115"/>
      <c r="H89" s="165" t="s">
        <v>952</v>
      </c>
      <c r="I89" s="160">
        <f>SUM(I83:I88)</f>
        <v>0</v>
      </c>
      <c r="J89" s="198">
        <v>1</v>
      </c>
      <c r="M89" s="49"/>
      <c r="N89" s="49"/>
      <c r="O89" s="49"/>
      <c r="P89" s="49"/>
      <c r="Q89" s="49"/>
      <c r="R89" s="49"/>
      <c r="S89" s="49"/>
      <c r="T89" s="49"/>
      <c r="U89" s="49"/>
      <c r="V89" s="49"/>
      <c r="W89" s="49"/>
      <c r="X89" s="49"/>
      <c r="Y89" s="49"/>
      <c r="Z89" s="49"/>
      <c r="AA89" s="49"/>
      <c r="AB89" s="49"/>
      <c r="AC89" s="49"/>
      <c r="AD89" s="49"/>
      <c r="AE89" s="49"/>
      <c r="AF89" s="49"/>
      <c r="AG89" s="49"/>
      <c r="AH89" s="49"/>
      <c r="AI89" s="49"/>
      <c r="AJ89" s="49"/>
    </row>
    <row r="90" spans="1:36" s="4" customFormat="1" ht="15" customHeight="1" thickTop="1" x14ac:dyDescent="0.2">
      <c r="A90" s="112"/>
      <c r="D90" s="168"/>
      <c r="E90" s="169"/>
      <c r="F90" s="115"/>
      <c r="H90" s="115"/>
      <c r="I90" s="161"/>
      <c r="J90" s="177"/>
      <c r="M90" s="49"/>
      <c r="N90" s="49"/>
      <c r="O90" s="49"/>
      <c r="P90" s="49"/>
      <c r="Q90" s="49"/>
      <c r="R90" s="49"/>
      <c r="S90" s="49"/>
      <c r="T90" s="49"/>
      <c r="U90" s="49"/>
      <c r="V90" s="49"/>
      <c r="W90" s="49"/>
      <c r="X90" s="49"/>
      <c r="Y90" s="49"/>
      <c r="Z90" s="49"/>
      <c r="AA90" s="49"/>
      <c r="AB90" s="49"/>
      <c r="AC90" s="49"/>
      <c r="AD90" s="49"/>
      <c r="AE90" s="49"/>
      <c r="AF90" s="49"/>
      <c r="AG90" s="49"/>
      <c r="AH90" s="49"/>
      <c r="AI90" s="49"/>
      <c r="AJ90" s="49"/>
    </row>
    <row r="91" spans="1:36" s="4" customFormat="1" ht="15" customHeight="1" thickBot="1" x14ac:dyDescent="0.25">
      <c r="A91" s="40" t="s">
        <v>68</v>
      </c>
      <c r="B91" s="3" t="s">
        <v>69</v>
      </c>
      <c r="D91" s="168"/>
      <c r="E91" s="169"/>
      <c r="F91" s="115"/>
      <c r="H91" s="165" t="s">
        <v>455</v>
      </c>
      <c r="I91" s="160">
        <f>(I83*J83)+(I84*J84)+(I85*J85)+(I86*J86)+(I87*J87)+(I88*J88)</f>
        <v>0</v>
      </c>
      <c r="J91" s="198" t="e">
        <f>J89/I89*I91</f>
        <v>#DIV/0!</v>
      </c>
      <c r="M91" s="49"/>
      <c r="N91" s="49"/>
      <c r="O91" s="49"/>
      <c r="P91" s="49"/>
      <c r="Q91" s="49"/>
      <c r="R91" s="49"/>
      <c r="S91" s="49"/>
      <c r="T91" s="49"/>
      <c r="U91" s="49"/>
      <c r="V91" s="49"/>
      <c r="W91" s="49"/>
      <c r="X91" s="49"/>
      <c r="Y91" s="49"/>
      <c r="Z91" s="49"/>
      <c r="AA91" s="49"/>
      <c r="AB91" s="49"/>
      <c r="AC91" s="49"/>
      <c r="AD91" s="49"/>
      <c r="AE91" s="49"/>
      <c r="AF91" s="49"/>
      <c r="AG91" s="49"/>
      <c r="AH91" s="49"/>
      <c r="AI91" s="49"/>
      <c r="AJ91" s="49"/>
    </row>
    <row r="92" spans="1:36" s="4" customFormat="1" ht="15" customHeight="1" thickTop="1" x14ac:dyDescent="0.2">
      <c r="A92" s="382"/>
      <c r="B92" s="382"/>
      <c r="D92" s="157" t="s">
        <v>453</v>
      </c>
      <c r="E92" s="157" t="s">
        <v>476</v>
      </c>
      <c r="F92" s="169"/>
      <c r="H92" s="115"/>
      <c r="I92" s="161"/>
      <c r="J92" s="177"/>
      <c r="M92" s="49"/>
      <c r="N92" s="49"/>
      <c r="O92" s="49"/>
      <c r="P92" s="49"/>
      <c r="Q92" s="49"/>
      <c r="R92" s="49"/>
      <c r="S92" s="49"/>
      <c r="T92" s="49"/>
      <c r="U92" s="49"/>
      <c r="V92" s="49"/>
      <c r="W92" s="49"/>
      <c r="X92" s="49"/>
      <c r="Y92" s="49"/>
      <c r="Z92" s="49"/>
      <c r="AA92" s="49"/>
      <c r="AB92" s="49"/>
      <c r="AC92" s="49"/>
      <c r="AD92" s="49"/>
      <c r="AE92" s="49"/>
      <c r="AF92" s="49"/>
      <c r="AG92" s="49"/>
      <c r="AH92" s="49"/>
      <c r="AI92" s="49"/>
      <c r="AJ92" s="49"/>
    </row>
    <row r="93" spans="1:36" s="4" customFormat="1" ht="15" customHeight="1" thickBot="1" x14ac:dyDescent="0.25">
      <c r="A93" s="40" t="s">
        <v>137</v>
      </c>
      <c r="B93" s="3" t="s">
        <v>950</v>
      </c>
      <c r="C93" s="382"/>
      <c r="D93" s="402">
        <v>300</v>
      </c>
      <c r="E93" s="159">
        <f>D93*I93</f>
        <v>0</v>
      </c>
      <c r="F93" s="169"/>
      <c r="H93" s="165" t="s">
        <v>806</v>
      </c>
      <c r="I93" s="160">
        <f>I78</f>
        <v>0</v>
      </c>
      <c r="J93" s="177"/>
      <c r="M93" s="49"/>
      <c r="N93" s="49"/>
      <c r="O93" s="49"/>
      <c r="P93" s="49"/>
      <c r="Q93" s="49"/>
      <c r="R93" s="49"/>
      <c r="S93" s="49"/>
      <c r="T93" s="49"/>
      <c r="U93" s="49"/>
      <c r="V93" s="49"/>
      <c r="W93" s="49"/>
      <c r="X93" s="49"/>
      <c r="Y93" s="49"/>
      <c r="Z93" s="49"/>
      <c r="AA93" s="49"/>
      <c r="AB93" s="49"/>
      <c r="AC93" s="49"/>
      <c r="AD93" s="49"/>
      <c r="AE93" s="49"/>
      <c r="AF93" s="49"/>
      <c r="AG93" s="49"/>
      <c r="AH93" s="49"/>
      <c r="AI93" s="49"/>
      <c r="AJ93" s="49"/>
    </row>
    <row r="94" spans="1:36" s="4" customFormat="1" ht="15" customHeight="1" thickTop="1" thickBot="1" x14ac:dyDescent="0.25">
      <c r="A94" s="44"/>
      <c r="D94" s="167" t="s">
        <v>809</v>
      </c>
      <c r="E94" s="205">
        <f>SUM(E93)</f>
        <v>0</v>
      </c>
      <c r="F94" s="169"/>
      <c r="I94" s="107"/>
      <c r="J94" s="39"/>
      <c r="M94" s="49"/>
      <c r="N94" s="49"/>
      <c r="O94" s="49"/>
      <c r="P94" s="49"/>
      <c r="Q94" s="49"/>
      <c r="R94" s="49"/>
      <c r="S94" s="49"/>
      <c r="T94" s="49"/>
      <c r="U94" s="49"/>
      <c r="V94" s="49"/>
      <c r="W94" s="49"/>
      <c r="X94" s="49"/>
      <c r="Y94" s="49"/>
      <c r="Z94" s="49"/>
      <c r="AA94" s="49"/>
      <c r="AB94" s="49"/>
      <c r="AC94" s="49"/>
      <c r="AD94" s="49"/>
      <c r="AE94" s="49"/>
      <c r="AF94" s="49"/>
      <c r="AG94" s="49"/>
      <c r="AH94" s="49"/>
      <c r="AI94" s="49"/>
      <c r="AJ94" s="49"/>
    </row>
    <row r="95" spans="1:36" s="4" customFormat="1" ht="15" customHeight="1" thickTop="1" x14ac:dyDescent="0.2">
      <c r="A95" s="50"/>
      <c r="B95" s="386"/>
      <c r="C95" s="386"/>
      <c r="D95" s="121"/>
      <c r="E95" s="124"/>
      <c r="F95" s="196"/>
      <c r="G95" s="386"/>
      <c r="H95" s="386"/>
      <c r="I95" s="386"/>
      <c r="J95" s="51"/>
      <c r="M95" s="49"/>
      <c r="N95" s="49"/>
      <c r="O95" s="49"/>
      <c r="P95" s="49"/>
      <c r="Q95" s="49"/>
      <c r="R95" s="49"/>
      <c r="S95" s="49"/>
      <c r="T95" s="49"/>
      <c r="U95" s="49"/>
      <c r="V95" s="49"/>
      <c r="W95" s="49"/>
      <c r="X95" s="49"/>
      <c r="Y95" s="49"/>
      <c r="Z95" s="49"/>
      <c r="AA95" s="49"/>
      <c r="AB95" s="49"/>
      <c r="AC95" s="49"/>
      <c r="AD95" s="49"/>
      <c r="AE95" s="49"/>
      <c r="AF95" s="49"/>
      <c r="AG95" s="49"/>
      <c r="AH95" s="49"/>
      <c r="AI95" s="49"/>
      <c r="AJ95" s="49"/>
    </row>
    <row r="96" spans="1:36" s="4" customFormat="1" ht="15" customHeight="1" x14ac:dyDescent="0.2">
      <c r="A96" s="44"/>
      <c r="D96" s="45"/>
      <c r="E96" s="156"/>
      <c r="F96" s="48"/>
      <c r="J96" s="39"/>
      <c r="M96" s="49"/>
      <c r="N96" s="49"/>
      <c r="O96" s="49"/>
      <c r="P96" s="49"/>
      <c r="Q96" s="49"/>
      <c r="R96" s="49"/>
      <c r="S96" s="49"/>
      <c r="T96" s="49"/>
      <c r="U96" s="49"/>
      <c r="V96" s="49"/>
      <c r="W96" s="49"/>
      <c r="X96" s="49"/>
      <c r="Y96" s="49"/>
      <c r="Z96" s="49"/>
      <c r="AA96" s="49"/>
      <c r="AB96" s="49"/>
      <c r="AC96" s="49"/>
      <c r="AD96" s="49"/>
      <c r="AE96" s="49"/>
      <c r="AF96" s="49"/>
      <c r="AG96" s="49"/>
      <c r="AH96" s="49"/>
      <c r="AI96" s="49"/>
      <c r="AJ96" s="49"/>
    </row>
    <row r="97" spans="1:36" s="4" customFormat="1" ht="15" customHeight="1" x14ac:dyDescent="0.2">
      <c r="A97" s="718" t="s">
        <v>527</v>
      </c>
      <c r="B97" s="719"/>
      <c r="F97" s="48"/>
      <c r="J97" s="39"/>
      <c r="M97" s="49"/>
      <c r="N97" s="49"/>
      <c r="O97" s="49"/>
      <c r="P97" s="49"/>
      <c r="Q97" s="49"/>
      <c r="R97" s="49"/>
      <c r="S97" s="49"/>
      <c r="T97" s="49"/>
      <c r="U97" s="49"/>
      <c r="V97" s="49"/>
      <c r="W97" s="49"/>
      <c r="X97" s="49"/>
      <c r="Y97" s="49"/>
      <c r="Z97" s="49"/>
      <c r="AA97" s="49"/>
      <c r="AB97" s="49"/>
      <c r="AC97" s="49"/>
      <c r="AD97" s="49"/>
      <c r="AE97" s="49"/>
      <c r="AF97" s="49"/>
      <c r="AG97" s="49"/>
      <c r="AH97" s="49"/>
      <c r="AI97" s="49"/>
      <c r="AJ97" s="49"/>
    </row>
    <row r="98" spans="1:36" s="7" customFormat="1" ht="15" customHeight="1" x14ac:dyDescent="0.2">
      <c r="A98" s="40" t="s">
        <v>966</v>
      </c>
      <c r="B98" s="40" t="s">
        <v>959</v>
      </c>
      <c r="C98" s="56" t="s">
        <v>962</v>
      </c>
      <c r="D98" s="166" t="s">
        <v>963</v>
      </c>
      <c r="E98" s="170">
        <f>E94+E89</f>
        <v>0</v>
      </c>
      <c r="F98" s="57">
        <v>1</v>
      </c>
      <c r="G98" s="4"/>
      <c r="J98" s="59"/>
      <c r="K98" s="4"/>
      <c r="L98" s="4"/>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row>
    <row r="99" spans="1:36" s="4" customFormat="1" ht="15" customHeight="1" x14ac:dyDescent="0.2">
      <c r="A99" s="22">
        <v>1</v>
      </c>
      <c r="B99" s="137" t="s">
        <v>874</v>
      </c>
      <c r="C99" s="182">
        <v>0</v>
      </c>
      <c r="D99" s="159">
        <f>$E$98/$F$98*C99</f>
        <v>0</v>
      </c>
      <c r="E99" s="164" t="s">
        <v>485</v>
      </c>
      <c r="F99" s="169"/>
      <c r="J99" s="39"/>
      <c r="M99" s="49"/>
      <c r="N99" s="49"/>
      <c r="O99" s="49"/>
      <c r="P99" s="49"/>
      <c r="Q99" s="49"/>
      <c r="R99" s="49"/>
      <c r="S99" s="49"/>
      <c r="T99" s="49"/>
      <c r="U99" s="49"/>
      <c r="V99" s="49"/>
      <c r="W99" s="49"/>
      <c r="X99" s="49"/>
      <c r="Y99" s="49"/>
      <c r="Z99" s="49"/>
      <c r="AA99" s="49"/>
      <c r="AB99" s="49"/>
      <c r="AC99" s="49"/>
      <c r="AD99" s="49"/>
      <c r="AE99" s="49"/>
      <c r="AF99" s="49"/>
      <c r="AG99" s="49"/>
      <c r="AH99" s="49"/>
      <c r="AI99" s="49"/>
      <c r="AJ99" s="49"/>
    </row>
    <row r="100" spans="1:36" s="4" customFormat="1" ht="15" customHeight="1" x14ac:dyDescent="0.2">
      <c r="A100" s="22">
        <v>2</v>
      </c>
      <c r="B100" s="137" t="s">
        <v>921</v>
      </c>
      <c r="C100" s="182" t="s">
        <v>485</v>
      </c>
      <c r="D100" s="183" t="s">
        <v>485</v>
      </c>
      <c r="E100" s="164" t="s">
        <v>955</v>
      </c>
      <c r="F100" s="169"/>
      <c r="J100" s="3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row>
    <row r="101" spans="1:36" s="4" customFormat="1" ht="15" customHeight="1" x14ac:dyDescent="0.2">
      <c r="A101" s="22">
        <v>3</v>
      </c>
      <c r="B101" s="137" t="s">
        <v>869</v>
      </c>
      <c r="C101" s="182" t="s">
        <v>485</v>
      </c>
      <c r="D101" s="183" t="s">
        <v>485</v>
      </c>
      <c r="E101" s="164" t="s">
        <v>955</v>
      </c>
      <c r="F101" s="169"/>
      <c r="J101" s="3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row>
    <row r="102" spans="1:36" s="4" customFormat="1" ht="15" customHeight="1" x14ac:dyDescent="0.2">
      <c r="A102" s="22">
        <v>4</v>
      </c>
      <c r="B102" s="137" t="s">
        <v>938</v>
      </c>
      <c r="C102" s="311" t="s">
        <v>954</v>
      </c>
      <c r="D102" s="159">
        <f>E94/100*75</f>
        <v>0</v>
      </c>
      <c r="E102" s="164" t="str">
        <f>D100</f>
        <v>---</v>
      </c>
      <c r="F102" s="169"/>
      <c r="J102" s="3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row>
    <row r="103" spans="1:36" s="4" customFormat="1" ht="15" customHeight="1" x14ac:dyDescent="0.2">
      <c r="A103" s="22">
        <v>5</v>
      </c>
      <c r="B103" s="137" t="s">
        <v>922</v>
      </c>
      <c r="C103" s="311">
        <v>0.1</v>
      </c>
      <c r="D103" s="159">
        <f>(E98+D99+D102)/F98*C103</f>
        <v>0</v>
      </c>
      <c r="E103" s="164" t="s">
        <v>485</v>
      </c>
      <c r="F103" s="169"/>
      <c r="J103" s="3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row>
    <row r="104" spans="1:36" s="4" customFormat="1" ht="15" customHeight="1" thickBot="1" x14ac:dyDescent="0.25">
      <c r="A104" s="44"/>
      <c r="D104" s="165" t="s">
        <v>964</v>
      </c>
      <c r="E104" s="205">
        <f>E98+(D99+D102+D103)</f>
        <v>0</v>
      </c>
      <c r="F104" s="57"/>
      <c r="G104" s="62"/>
      <c r="H104" s="62"/>
      <c r="J104" s="3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row>
    <row r="105" spans="1:36" s="4" customFormat="1" ht="15" customHeight="1" thickTop="1" x14ac:dyDescent="0.2">
      <c r="A105" s="44"/>
      <c r="D105" s="7"/>
      <c r="E105" s="156"/>
      <c r="F105" s="57"/>
      <c r="G105" s="62"/>
      <c r="H105" s="62"/>
      <c r="J105" s="3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row>
    <row r="106" spans="1:36" s="4" customFormat="1" ht="15" customHeight="1" x14ac:dyDescent="0.2">
      <c r="A106" s="40" t="s">
        <v>966</v>
      </c>
      <c r="B106" s="40" t="s">
        <v>958</v>
      </c>
      <c r="C106" s="753" t="s">
        <v>961</v>
      </c>
      <c r="D106" s="621"/>
      <c r="E106" s="170">
        <f>E104</f>
        <v>0</v>
      </c>
      <c r="F106" s="57"/>
      <c r="G106" s="143"/>
      <c r="H106" s="62"/>
      <c r="J106" s="3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row>
    <row r="107" spans="1:36" s="4" customFormat="1" ht="15" customHeight="1" x14ac:dyDescent="0.2">
      <c r="A107" s="22">
        <v>1</v>
      </c>
      <c r="B107" s="22" t="s">
        <v>923</v>
      </c>
      <c r="C107" s="752" t="s">
        <v>485</v>
      </c>
      <c r="D107" s="606"/>
      <c r="E107" s="164" t="s">
        <v>955</v>
      </c>
      <c r="F107" s="57"/>
      <c r="G107" s="143"/>
      <c r="H107" s="62"/>
      <c r="J107" s="3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row>
    <row r="108" spans="1:36" s="4" customFormat="1" ht="15" customHeight="1" x14ac:dyDescent="0.2">
      <c r="A108" s="22">
        <v>2</v>
      </c>
      <c r="B108" s="22" t="s">
        <v>867</v>
      </c>
      <c r="C108" s="752" t="s">
        <v>485</v>
      </c>
      <c r="D108" s="606"/>
      <c r="E108" s="164" t="s">
        <v>955</v>
      </c>
      <c r="F108" s="57"/>
      <c r="G108" s="143"/>
      <c r="H108" s="62"/>
      <c r="J108" s="3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row>
    <row r="109" spans="1:36" s="4" customFormat="1" ht="15" customHeight="1" x14ac:dyDescent="0.2">
      <c r="A109" s="22">
        <v>3</v>
      </c>
      <c r="B109" s="22" t="s">
        <v>928</v>
      </c>
      <c r="C109" s="752" t="s">
        <v>485</v>
      </c>
      <c r="D109" s="606"/>
      <c r="E109" s="164" t="s">
        <v>955</v>
      </c>
      <c r="F109" s="57"/>
      <c r="G109" s="143"/>
      <c r="H109" s="62"/>
      <c r="J109" s="3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row>
    <row r="110" spans="1:36" s="4" customFormat="1" ht="15" customHeight="1" x14ac:dyDescent="0.2">
      <c r="A110" s="22">
        <v>4</v>
      </c>
      <c r="B110" s="22" t="s">
        <v>927</v>
      </c>
      <c r="C110" s="752" t="s">
        <v>485</v>
      </c>
      <c r="D110" s="606"/>
      <c r="E110" s="207" t="s">
        <v>955</v>
      </c>
      <c r="F110" s="57"/>
      <c r="G110" s="143"/>
      <c r="H110" s="62"/>
      <c r="J110" s="3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row>
    <row r="111" spans="1:36" s="4" customFormat="1" ht="15" customHeight="1" thickBot="1" x14ac:dyDescent="0.25">
      <c r="A111" s="125"/>
      <c r="B111" s="125"/>
      <c r="C111" s="617" t="s">
        <v>965</v>
      </c>
      <c r="D111" s="618"/>
      <c r="E111" s="205">
        <f>E104</f>
        <v>0</v>
      </c>
      <c r="F111" s="144">
        <v>0.4</v>
      </c>
      <c r="G111" s="62" t="s">
        <v>881</v>
      </c>
      <c r="H111" s="62"/>
      <c r="J111" s="3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row>
    <row r="112" spans="1:36" s="4" customFormat="1" ht="15" customHeight="1" thickTop="1" x14ac:dyDescent="0.2">
      <c r="A112" s="50"/>
      <c r="B112" s="386"/>
      <c r="C112" s="386"/>
      <c r="D112" s="386"/>
      <c r="E112" s="386"/>
      <c r="F112" s="386"/>
      <c r="G112" s="386"/>
      <c r="H112" s="386"/>
      <c r="I112" s="386"/>
      <c r="J112" s="51"/>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row>
    <row r="113" spans="1:36" s="4" customFormat="1" ht="15" customHeight="1" x14ac:dyDescent="0.2">
      <c r="A113" s="69"/>
      <c r="B113" s="125"/>
      <c r="C113" s="125"/>
      <c r="D113" s="125"/>
      <c r="E113" s="125"/>
      <c r="F113" s="125"/>
      <c r="G113" s="70"/>
      <c r="H113" s="70"/>
      <c r="I113" s="70"/>
      <c r="J113" s="116"/>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row>
    <row r="114" spans="1:36" s="4" customFormat="1" ht="15" customHeight="1" x14ac:dyDescent="0.2">
      <c r="A114" s="71" t="s">
        <v>459</v>
      </c>
      <c r="B114" s="7"/>
      <c r="C114" s="644" t="s">
        <v>485</v>
      </c>
      <c r="D114" s="605"/>
      <c r="E114" s="606"/>
      <c r="F114" s="49"/>
      <c r="G114" s="49" t="s">
        <v>465</v>
      </c>
      <c r="H114" s="49" t="s">
        <v>465</v>
      </c>
      <c r="I114" s="49" t="s">
        <v>465</v>
      </c>
      <c r="J114" s="117"/>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row>
    <row r="115" spans="1:36" s="4" customFormat="1" ht="15" customHeight="1" x14ac:dyDescent="0.2">
      <c r="A115" s="615" t="s">
        <v>460</v>
      </c>
      <c r="B115" s="655"/>
      <c r="C115" s="644" t="s">
        <v>485</v>
      </c>
      <c r="D115" s="605"/>
      <c r="E115" s="606"/>
      <c r="F115" s="49"/>
      <c r="G115" s="49" t="s">
        <v>465</v>
      </c>
      <c r="H115" s="49" t="s">
        <v>465</v>
      </c>
      <c r="I115" s="49" t="s">
        <v>465</v>
      </c>
      <c r="J115" s="117"/>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row>
    <row r="116" spans="1:36" s="49" customFormat="1" ht="60" customHeight="1" x14ac:dyDescent="0.2">
      <c r="A116" s="72"/>
      <c r="C116" s="652" t="s">
        <v>1090</v>
      </c>
      <c r="D116" s="653"/>
      <c r="E116" s="654"/>
      <c r="G116" s="49" t="s">
        <v>465</v>
      </c>
      <c r="H116" s="49" t="s">
        <v>465</v>
      </c>
      <c r="I116" s="49" t="s">
        <v>465</v>
      </c>
      <c r="J116" s="117"/>
      <c r="K116" s="4"/>
      <c r="L116" s="4"/>
    </row>
    <row r="117" spans="1:36" s="4" customFormat="1" ht="15" customHeight="1" x14ac:dyDescent="0.2">
      <c r="A117" s="73"/>
      <c r="C117" s="644" t="s">
        <v>485</v>
      </c>
      <c r="D117" s="605"/>
      <c r="E117" s="606"/>
      <c r="F117" s="49"/>
      <c r="G117" s="49" t="s">
        <v>465</v>
      </c>
      <c r="H117" s="49" t="s">
        <v>465</v>
      </c>
      <c r="I117" s="49" t="s">
        <v>465</v>
      </c>
      <c r="J117" s="117"/>
      <c r="K117" s="131"/>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row>
    <row r="118" spans="1:36" s="4" customFormat="1" ht="15" customHeight="1" x14ac:dyDescent="0.2">
      <c r="A118" s="74"/>
      <c r="B118" s="386"/>
      <c r="C118" s="645"/>
      <c r="D118" s="645"/>
      <c r="E118" s="645"/>
      <c r="F118" s="645"/>
      <c r="G118" s="645"/>
      <c r="H118" s="645"/>
      <c r="I118" s="645"/>
      <c r="J118" s="742"/>
      <c r="K118" s="131"/>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row>
    <row r="119" spans="1:36" s="4" customFormat="1" ht="15" customHeight="1" x14ac:dyDescent="0.2">
      <c r="C119" s="607"/>
      <c r="D119" s="607"/>
      <c r="E119" s="607"/>
      <c r="F119" s="607"/>
      <c r="G119" s="607"/>
      <c r="H119" s="607"/>
      <c r="I119" s="607"/>
      <c r="J119" s="607"/>
      <c r="K119" s="107"/>
    </row>
    <row r="120" spans="1:36" s="4" customFormat="1" ht="15" hidden="1" customHeight="1" outlineLevel="1" x14ac:dyDescent="0.2">
      <c r="B120" s="80" t="s">
        <v>485</v>
      </c>
      <c r="D120" s="81" t="s">
        <v>447</v>
      </c>
      <c r="E120" s="81" t="s">
        <v>18</v>
      </c>
      <c r="F120" s="81" t="s">
        <v>25</v>
      </c>
      <c r="G120" s="81" t="s">
        <v>31</v>
      </c>
      <c r="H120" s="81" t="s">
        <v>32</v>
      </c>
      <c r="I120" s="81" t="s">
        <v>63</v>
      </c>
      <c r="J120" s="81" t="s">
        <v>64</v>
      </c>
      <c r="K120" s="82" t="s">
        <v>448</v>
      </c>
    </row>
    <row r="121" spans="1:36" s="4" customFormat="1" ht="15" hidden="1" customHeight="1" outlineLevel="1" x14ac:dyDescent="0.2">
      <c r="B121" s="26" t="s">
        <v>1082</v>
      </c>
      <c r="D121" s="26" t="s">
        <v>449</v>
      </c>
      <c r="E121" s="83">
        <v>4700</v>
      </c>
      <c r="F121" s="83">
        <v>6000</v>
      </c>
      <c r="G121" s="83">
        <v>5400</v>
      </c>
      <c r="H121" s="159">
        <v>2600</v>
      </c>
      <c r="I121" s="83">
        <v>4500</v>
      </c>
      <c r="J121" s="83">
        <v>6300</v>
      </c>
      <c r="K121" s="84">
        <v>180</v>
      </c>
    </row>
    <row r="122" spans="1:36" s="4" customFormat="1" ht="15" hidden="1" customHeight="1" outlineLevel="1" x14ac:dyDescent="0.2">
      <c r="B122" s="26" t="s">
        <v>1083</v>
      </c>
      <c r="D122" s="26" t="s">
        <v>450</v>
      </c>
      <c r="E122" s="83">
        <v>6100</v>
      </c>
      <c r="F122" s="83">
        <v>9000</v>
      </c>
      <c r="G122" s="83">
        <v>7200</v>
      </c>
      <c r="H122" s="159">
        <v>3600</v>
      </c>
      <c r="I122" s="83">
        <v>6300</v>
      </c>
      <c r="J122" s="83">
        <v>8900</v>
      </c>
      <c r="K122" s="84">
        <v>300</v>
      </c>
    </row>
    <row r="123" spans="1:36" s="4" customFormat="1" ht="15" hidden="1" customHeight="1" outlineLevel="1" x14ac:dyDescent="0.2">
      <c r="B123" s="26" t="s">
        <v>876</v>
      </c>
      <c r="D123" s="26" t="s">
        <v>451</v>
      </c>
      <c r="E123" s="83">
        <v>8300</v>
      </c>
      <c r="F123" s="83">
        <v>11800</v>
      </c>
      <c r="G123" s="83">
        <v>9500</v>
      </c>
      <c r="H123" s="159">
        <v>4700</v>
      </c>
      <c r="I123" s="83">
        <v>9600</v>
      </c>
      <c r="J123" s="83">
        <v>16700</v>
      </c>
      <c r="K123" s="84">
        <v>470</v>
      </c>
    </row>
    <row r="124" spans="1:36" s="4" customFormat="1" ht="15" hidden="1" customHeight="1" outlineLevel="1" x14ac:dyDescent="0.2">
      <c r="B124" s="65"/>
      <c r="D124" s="80" t="s">
        <v>597</v>
      </c>
      <c r="E124" s="83">
        <v>0</v>
      </c>
      <c r="F124" s="83">
        <v>0</v>
      </c>
      <c r="G124" s="83">
        <v>0</v>
      </c>
      <c r="H124" s="159">
        <v>0</v>
      </c>
      <c r="I124" s="83">
        <v>0</v>
      </c>
      <c r="J124" s="83">
        <v>0</v>
      </c>
      <c r="K124" s="84">
        <v>0</v>
      </c>
    </row>
    <row r="125" spans="1:36" s="4" customFormat="1" ht="15" hidden="1" customHeight="1" outlineLevel="1" x14ac:dyDescent="0.2">
      <c r="B125" s="80" t="s">
        <v>485</v>
      </c>
    </row>
    <row r="126" spans="1:36" s="4" customFormat="1" ht="15" hidden="1" customHeight="1" outlineLevel="1" x14ac:dyDescent="0.2">
      <c r="B126" s="26" t="s">
        <v>470</v>
      </c>
      <c r="D126" s="85">
        <v>0</v>
      </c>
      <c r="F126" s="80" t="s">
        <v>485</v>
      </c>
      <c r="H126" s="80">
        <v>0</v>
      </c>
    </row>
    <row r="127" spans="1:36" s="4" customFormat="1" ht="15" hidden="1" customHeight="1" outlineLevel="1" x14ac:dyDescent="0.2">
      <c r="B127" s="26" t="s">
        <v>461</v>
      </c>
      <c r="D127" s="85">
        <v>0.01</v>
      </c>
      <c r="F127" s="85" t="s">
        <v>18</v>
      </c>
      <c r="H127" s="42">
        <v>1</v>
      </c>
    </row>
    <row r="128" spans="1:36" s="4" customFormat="1" ht="15" hidden="1" customHeight="1" outlineLevel="1" x14ac:dyDescent="0.2">
      <c r="B128" s="26" t="s">
        <v>484</v>
      </c>
      <c r="D128" s="85">
        <v>0.02</v>
      </c>
      <c r="F128" s="85" t="s">
        <v>25</v>
      </c>
      <c r="H128" s="42">
        <v>2</v>
      </c>
    </row>
    <row r="129" spans="2:8" s="4" customFormat="1" ht="15" hidden="1" customHeight="1" outlineLevel="1" x14ac:dyDescent="0.2">
      <c r="B129" s="26" t="s">
        <v>457</v>
      </c>
      <c r="D129" s="85">
        <v>0.03</v>
      </c>
      <c r="F129" s="85" t="s">
        <v>31</v>
      </c>
      <c r="H129" s="42">
        <v>3</v>
      </c>
    </row>
    <row r="130" spans="2:8" s="4" customFormat="1" ht="15" hidden="1" customHeight="1" outlineLevel="1" x14ac:dyDescent="0.2">
      <c r="B130" s="26" t="s">
        <v>465</v>
      </c>
      <c r="D130" s="85">
        <v>0.04</v>
      </c>
      <c r="F130" s="85" t="s">
        <v>32</v>
      </c>
      <c r="H130" s="42">
        <v>4</v>
      </c>
    </row>
    <row r="131" spans="2:8" s="4" customFormat="1" ht="15" hidden="1" customHeight="1" outlineLevel="1" x14ac:dyDescent="0.2">
      <c r="B131" s="26" t="s">
        <v>469</v>
      </c>
      <c r="D131" s="85">
        <v>0.05</v>
      </c>
      <c r="F131" s="85" t="s">
        <v>63</v>
      </c>
      <c r="H131" s="42">
        <v>5</v>
      </c>
    </row>
    <row r="132" spans="2:8" s="4" customFormat="1" ht="15" hidden="1" customHeight="1" outlineLevel="1" x14ac:dyDescent="0.2">
      <c r="D132" s="85">
        <v>0.06</v>
      </c>
      <c r="F132" s="85" t="s">
        <v>64</v>
      </c>
      <c r="H132" s="42">
        <v>6</v>
      </c>
    </row>
    <row r="133" spans="2:8" s="4" customFormat="1" ht="15" hidden="1" customHeight="1" outlineLevel="1" x14ac:dyDescent="0.2">
      <c r="B133" s="80" t="s">
        <v>485</v>
      </c>
      <c r="D133" s="85">
        <v>7.0000000000000007E-2</v>
      </c>
      <c r="F133" s="85" t="s">
        <v>137</v>
      </c>
      <c r="H133" s="42">
        <v>7</v>
      </c>
    </row>
    <row r="134" spans="2:8" s="4" customFormat="1" ht="15" hidden="1" customHeight="1" outlineLevel="1" x14ac:dyDescent="0.2">
      <c r="B134" s="26" t="s">
        <v>1219</v>
      </c>
      <c r="D134" s="85">
        <v>0.08</v>
      </c>
      <c r="F134" s="26" t="s">
        <v>71</v>
      </c>
      <c r="H134" s="42">
        <v>8</v>
      </c>
    </row>
    <row r="135" spans="2:8" s="4" customFormat="1" ht="15" hidden="1" customHeight="1" outlineLevel="1" x14ac:dyDescent="0.2">
      <c r="B135" s="26" t="s">
        <v>1220</v>
      </c>
      <c r="D135" s="85">
        <v>0.09</v>
      </c>
      <c r="F135" s="26" t="s">
        <v>72</v>
      </c>
      <c r="H135" s="42">
        <v>9</v>
      </c>
    </row>
    <row r="136" spans="2:8" s="4" customFormat="1" ht="15" hidden="1" customHeight="1" outlineLevel="1" x14ac:dyDescent="0.2">
      <c r="B136" s="26" t="s">
        <v>462</v>
      </c>
      <c r="D136" s="85">
        <v>0.1</v>
      </c>
      <c r="F136" s="43" t="s">
        <v>73</v>
      </c>
      <c r="H136" s="42">
        <v>10</v>
      </c>
    </row>
    <row r="137" spans="2:8" s="4" customFormat="1" ht="15" hidden="1" customHeight="1" outlineLevel="1" x14ac:dyDescent="0.2">
      <c r="B137" s="26" t="s">
        <v>464</v>
      </c>
      <c r="D137" s="85">
        <v>0.11</v>
      </c>
      <c r="H137" s="42">
        <v>11</v>
      </c>
    </row>
    <row r="138" spans="2:8" s="4" customFormat="1" ht="15" hidden="1" customHeight="1" outlineLevel="1" x14ac:dyDescent="0.2">
      <c r="B138" s="26" t="s">
        <v>458</v>
      </c>
      <c r="D138" s="85">
        <v>0.12</v>
      </c>
      <c r="H138" s="42">
        <v>12</v>
      </c>
    </row>
    <row r="139" spans="2:8" s="4" customFormat="1" ht="15" hidden="1" customHeight="1" outlineLevel="1" x14ac:dyDescent="0.2">
      <c r="B139" s="26" t="s">
        <v>1200</v>
      </c>
      <c r="D139" s="85">
        <v>0.13</v>
      </c>
      <c r="H139" s="42">
        <v>13</v>
      </c>
    </row>
    <row r="140" spans="2:8" s="4" customFormat="1" ht="15" hidden="1" customHeight="1" outlineLevel="1" x14ac:dyDescent="0.2">
      <c r="B140" s="26" t="s">
        <v>472</v>
      </c>
      <c r="D140" s="85">
        <v>0.14000000000000001</v>
      </c>
      <c r="H140" s="42">
        <v>14</v>
      </c>
    </row>
    <row r="141" spans="2:8" s="4" customFormat="1" ht="15" hidden="1" customHeight="1" outlineLevel="1" x14ac:dyDescent="0.2">
      <c r="B141" s="26" t="s">
        <v>525</v>
      </c>
      <c r="D141" s="85">
        <v>0.15</v>
      </c>
      <c r="H141" s="42">
        <v>15</v>
      </c>
    </row>
    <row r="142" spans="2:8" s="4" customFormat="1" ht="15" hidden="1" customHeight="1" outlineLevel="1" x14ac:dyDescent="0.2">
      <c r="B142" s="26" t="s">
        <v>1201</v>
      </c>
      <c r="D142" s="85">
        <v>0.16</v>
      </c>
      <c r="H142" s="42">
        <v>16</v>
      </c>
    </row>
    <row r="143" spans="2:8" s="4" customFormat="1" ht="15" hidden="1" customHeight="1" outlineLevel="1" x14ac:dyDescent="0.2">
      <c r="B143" s="26" t="s">
        <v>466</v>
      </c>
      <c r="D143" s="85">
        <v>0.17</v>
      </c>
      <c r="H143" s="42">
        <v>17</v>
      </c>
    </row>
    <row r="144" spans="2:8" s="4" customFormat="1" ht="15" hidden="1" customHeight="1" outlineLevel="1" x14ac:dyDescent="0.2">
      <c r="D144" s="85">
        <v>0.18</v>
      </c>
      <c r="H144" s="42">
        <v>18</v>
      </c>
    </row>
    <row r="145" spans="2:8" s="4" customFormat="1" ht="15" hidden="1" customHeight="1" outlineLevel="1" x14ac:dyDescent="0.2">
      <c r="B145" s="80" t="s">
        <v>485</v>
      </c>
      <c r="D145" s="85">
        <v>0.19</v>
      </c>
      <c r="H145" s="42">
        <v>19</v>
      </c>
    </row>
    <row r="146" spans="2:8" s="4" customFormat="1" ht="15" hidden="1" customHeight="1" outlineLevel="1" x14ac:dyDescent="0.2">
      <c r="B146" s="26" t="s">
        <v>471</v>
      </c>
      <c r="D146" s="85">
        <v>0.2</v>
      </c>
      <c r="H146" s="42">
        <v>20</v>
      </c>
    </row>
    <row r="147" spans="2:8" s="4" customFormat="1" ht="15" hidden="1" customHeight="1" outlineLevel="1" x14ac:dyDescent="0.2">
      <c r="B147" s="26" t="s">
        <v>1217</v>
      </c>
      <c r="D147" s="85">
        <v>0.21</v>
      </c>
      <c r="H147" s="42">
        <v>21</v>
      </c>
    </row>
    <row r="148" spans="2:8" s="4" customFormat="1" ht="15" hidden="1" customHeight="1" outlineLevel="1" x14ac:dyDescent="0.2">
      <c r="B148" s="26" t="s">
        <v>1218</v>
      </c>
      <c r="D148" s="85">
        <v>0.22</v>
      </c>
      <c r="H148" s="42">
        <v>22</v>
      </c>
    </row>
    <row r="149" spans="2:8" s="4" customFormat="1" ht="15" hidden="1" customHeight="1" outlineLevel="1" x14ac:dyDescent="0.2">
      <c r="B149" s="26" t="s">
        <v>463</v>
      </c>
      <c r="D149" s="85">
        <v>0.23</v>
      </c>
      <c r="H149" s="42">
        <v>23</v>
      </c>
    </row>
    <row r="150" spans="2:8" s="4" customFormat="1" ht="15" hidden="1" customHeight="1" outlineLevel="1" x14ac:dyDescent="0.2">
      <c r="B150" s="26" t="s">
        <v>714</v>
      </c>
      <c r="D150" s="85">
        <v>0.24</v>
      </c>
      <c r="H150" s="42">
        <v>24</v>
      </c>
    </row>
    <row r="151" spans="2:8" s="4" customFormat="1" ht="15" hidden="1" customHeight="1" outlineLevel="1" x14ac:dyDescent="0.2">
      <c r="B151" s="26" t="s">
        <v>1202</v>
      </c>
      <c r="D151" s="85">
        <v>0.25</v>
      </c>
      <c r="H151" s="42">
        <v>25</v>
      </c>
    </row>
    <row r="152" spans="2:8" s="4" customFormat="1" ht="15" hidden="1" customHeight="1" outlineLevel="1" x14ac:dyDescent="0.2">
      <c r="B152" s="26" t="s">
        <v>473</v>
      </c>
      <c r="D152" s="85">
        <v>0.26</v>
      </c>
      <c r="H152" s="42">
        <v>26</v>
      </c>
    </row>
    <row r="153" spans="2:8" s="4" customFormat="1" ht="15" hidden="1" customHeight="1" outlineLevel="1" x14ac:dyDescent="0.2">
      <c r="B153" s="26" t="s">
        <v>1205</v>
      </c>
      <c r="D153" s="85">
        <v>0.27</v>
      </c>
      <c r="H153" s="42">
        <v>27</v>
      </c>
    </row>
    <row r="154" spans="2:8" s="4" customFormat="1" ht="15" hidden="1" customHeight="1" outlineLevel="1" x14ac:dyDescent="0.2">
      <c r="B154" s="26" t="s">
        <v>474</v>
      </c>
      <c r="D154" s="85">
        <v>0.28000000000000003</v>
      </c>
      <c r="H154" s="42">
        <v>28</v>
      </c>
    </row>
    <row r="155" spans="2:8" s="4" customFormat="1" ht="15" hidden="1" customHeight="1" outlineLevel="1" x14ac:dyDescent="0.2">
      <c r="B155" s="26" t="s">
        <v>1206</v>
      </c>
      <c r="D155" s="85">
        <v>0.28999999999999998</v>
      </c>
      <c r="H155" s="42">
        <v>29</v>
      </c>
    </row>
    <row r="156" spans="2:8" s="4" customFormat="1" ht="15" hidden="1" customHeight="1" outlineLevel="1" x14ac:dyDescent="0.2">
      <c r="B156" s="26" t="s">
        <v>468</v>
      </c>
      <c r="D156" s="85">
        <v>0.3</v>
      </c>
      <c r="H156" s="42">
        <v>30</v>
      </c>
    </row>
    <row r="157" spans="2:8" s="4" customFormat="1" ht="15" hidden="1" customHeight="1" outlineLevel="1" x14ac:dyDescent="0.2">
      <c r="B157" s="26" t="s">
        <v>1203</v>
      </c>
      <c r="D157" s="85">
        <v>0.35</v>
      </c>
      <c r="H157" s="42">
        <v>31</v>
      </c>
    </row>
    <row r="158" spans="2:8" s="4" customFormat="1" ht="15" hidden="1" customHeight="1" outlineLevel="1" x14ac:dyDescent="0.2">
      <c r="B158" s="26" t="s">
        <v>467</v>
      </c>
      <c r="D158" s="85">
        <v>0.4</v>
      </c>
      <c r="H158" s="42">
        <v>32</v>
      </c>
    </row>
    <row r="159" spans="2:8" s="4" customFormat="1" ht="15" hidden="1" customHeight="1" outlineLevel="1" x14ac:dyDescent="0.2">
      <c r="B159" s="26" t="s">
        <v>1204</v>
      </c>
      <c r="D159" s="85">
        <v>0.45</v>
      </c>
      <c r="H159" s="42">
        <v>33</v>
      </c>
    </row>
    <row r="160" spans="2:8" s="4" customFormat="1" ht="15" hidden="1" customHeight="1" outlineLevel="1" x14ac:dyDescent="0.2">
      <c r="D160" s="85">
        <v>0.5</v>
      </c>
      <c r="H160" s="42">
        <v>34</v>
      </c>
    </row>
    <row r="161" spans="2:12" s="4" customFormat="1" ht="15" hidden="1" customHeight="1" outlineLevel="1" x14ac:dyDescent="0.2">
      <c r="B161" s="26" t="s">
        <v>485</v>
      </c>
      <c r="D161" s="85">
        <v>0.55000000000000004</v>
      </c>
      <c r="H161" s="42">
        <v>35</v>
      </c>
    </row>
    <row r="162" spans="2:12" s="4" customFormat="1" ht="15" hidden="1" customHeight="1" outlineLevel="1" x14ac:dyDescent="0.2">
      <c r="B162" s="26" t="s">
        <v>1199</v>
      </c>
      <c r="D162" s="85">
        <v>0.6</v>
      </c>
      <c r="H162" s="42">
        <v>36</v>
      </c>
    </row>
    <row r="163" spans="2:12" s="4" customFormat="1" ht="15" hidden="1" customHeight="1" outlineLevel="1" x14ac:dyDescent="0.2">
      <c r="B163" s="26" t="s">
        <v>871</v>
      </c>
      <c r="D163" s="85">
        <v>0.65</v>
      </c>
      <c r="H163" s="42">
        <v>37</v>
      </c>
    </row>
    <row r="164" spans="2:12" s="4" customFormat="1" ht="15" hidden="1" customHeight="1" outlineLevel="1" x14ac:dyDescent="0.2">
      <c r="B164" s="26" t="s">
        <v>867</v>
      </c>
      <c r="D164" s="85">
        <v>0.7</v>
      </c>
      <c r="H164" s="42">
        <v>38</v>
      </c>
    </row>
    <row r="165" spans="2:12" s="4" customFormat="1" ht="15" hidden="1" customHeight="1" outlineLevel="1" x14ac:dyDescent="0.2">
      <c r="B165" s="26" t="s">
        <v>869</v>
      </c>
      <c r="D165" s="85">
        <v>0.75</v>
      </c>
      <c r="H165" s="42">
        <v>39</v>
      </c>
    </row>
    <row r="166" spans="2:12" s="4" customFormat="1" ht="15" hidden="1" customHeight="1" outlineLevel="1" x14ac:dyDescent="0.2">
      <c r="B166" s="26" t="s">
        <v>868</v>
      </c>
      <c r="D166" s="85">
        <v>0.8</v>
      </c>
      <c r="H166" s="42">
        <v>40</v>
      </c>
    </row>
    <row r="167" spans="2:12" s="4" customFormat="1" ht="15" hidden="1" customHeight="1" outlineLevel="1" x14ac:dyDescent="0.2">
      <c r="B167" s="26" t="s">
        <v>872</v>
      </c>
      <c r="D167" s="85">
        <v>0.85</v>
      </c>
      <c r="H167" s="42">
        <v>41</v>
      </c>
    </row>
    <row r="168" spans="2:12" s="4" customFormat="1" ht="15" hidden="1" customHeight="1" outlineLevel="1" x14ac:dyDescent="0.2">
      <c r="B168" s="26" t="s">
        <v>875</v>
      </c>
      <c r="D168" s="85">
        <v>0.9</v>
      </c>
      <c r="H168" s="42">
        <v>42</v>
      </c>
    </row>
    <row r="169" spans="2:12" s="4" customFormat="1" ht="15" hidden="1" customHeight="1" outlineLevel="1" x14ac:dyDescent="0.2">
      <c r="B169" s="26" t="s">
        <v>870</v>
      </c>
      <c r="D169" s="85">
        <v>0.95</v>
      </c>
      <c r="H169" s="42">
        <v>43</v>
      </c>
    </row>
    <row r="170" spans="2:12" s="4" customFormat="1" ht="15" hidden="1" customHeight="1" outlineLevel="1" x14ac:dyDescent="0.2">
      <c r="B170" s="26" t="s">
        <v>877</v>
      </c>
      <c r="D170" s="85">
        <v>1</v>
      </c>
      <c r="H170" s="42">
        <v>44</v>
      </c>
    </row>
    <row r="171" spans="2:12" s="4" customFormat="1" ht="15" hidden="1" customHeight="1" outlineLevel="1" x14ac:dyDescent="0.2">
      <c r="B171" s="26" t="s">
        <v>873</v>
      </c>
      <c r="D171" s="66"/>
      <c r="H171" s="42">
        <v>45</v>
      </c>
    </row>
    <row r="172" spans="2:12" s="4" customFormat="1" ht="15" hidden="1" customHeight="1" outlineLevel="1" x14ac:dyDescent="0.2">
      <c r="B172" s="26" t="s">
        <v>878</v>
      </c>
      <c r="D172" s="85">
        <v>0</v>
      </c>
      <c r="H172" s="42">
        <v>46</v>
      </c>
      <c r="L172" s="65"/>
    </row>
    <row r="173" spans="2:12" s="4" customFormat="1" ht="15" hidden="1" customHeight="1" outlineLevel="1" x14ac:dyDescent="0.2">
      <c r="B173" s="65"/>
      <c r="C173" s="65"/>
      <c r="D173" s="85">
        <v>0.05</v>
      </c>
      <c r="E173" s="66"/>
      <c r="F173" s="67"/>
      <c r="G173" s="65"/>
      <c r="H173" s="42">
        <v>47</v>
      </c>
      <c r="I173" s="67"/>
      <c r="J173" s="67"/>
      <c r="K173" s="65"/>
      <c r="L173" s="65"/>
    </row>
    <row r="174" spans="2:12" s="4" customFormat="1" ht="15" hidden="1" customHeight="1" outlineLevel="1" x14ac:dyDescent="0.2">
      <c r="B174" s="26" t="s">
        <v>485</v>
      </c>
      <c r="C174" s="65"/>
      <c r="D174" s="85">
        <v>0.1</v>
      </c>
      <c r="F174" s="67"/>
      <c r="G174" s="65"/>
      <c r="H174" s="42">
        <v>48</v>
      </c>
      <c r="I174" s="67"/>
      <c r="J174" s="67"/>
      <c r="K174" s="65"/>
      <c r="L174" s="65"/>
    </row>
    <row r="175" spans="2:12" s="4" customFormat="1" ht="15" hidden="1" customHeight="1" outlineLevel="1" x14ac:dyDescent="0.2">
      <c r="B175" s="135" t="s">
        <v>518</v>
      </c>
      <c r="C175" s="65"/>
      <c r="D175" s="26" t="s">
        <v>485</v>
      </c>
      <c r="E175" s="66"/>
      <c r="F175" s="67"/>
      <c r="G175" s="65"/>
      <c r="H175" s="42">
        <v>49</v>
      </c>
      <c r="I175" s="67"/>
      <c r="J175" s="67"/>
      <c r="K175" s="65"/>
      <c r="L175" s="65"/>
    </row>
    <row r="176" spans="2:12" s="4" customFormat="1" ht="15" hidden="1" customHeight="1" outlineLevel="1" x14ac:dyDescent="0.2">
      <c r="B176" s="135" t="s">
        <v>519</v>
      </c>
      <c r="C176" s="65"/>
      <c r="D176" s="148" t="s">
        <v>925</v>
      </c>
      <c r="E176" s="66"/>
      <c r="F176" s="67"/>
      <c r="G176" s="65"/>
      <c r="H176" s="42">
        <v>50</v>
      </c>
      <c r="I176" s="67"/>
      <c r="J176" s="67"/>
      <c r="K176" s="65"/>
      <c r="L176" s="65"/>
    </row>
    <row r="177" spans="2:12" s="4" customFormat="1" ht="15" hidden="1" customHeight="1" outlineLevel="1" x14ac:dyDescent="0.2">
      <c r="B177" s="135" t="s">
        <v>520</v>
      </c>
      <c r="C177" s="65"/>
      <c r="D177" s="148" t="s">
        <v>926</v>
      </c>
      <c r="E177" s="66"/>
      <c r="F177" s="67"/>
      <c r="G177" s="65"/>
      <c r="H177" s="65"/>
      <c r="I177" s="65"/>
      <c r="J177" s="67"/>
      <c r="K177" s="65"/>
      <c r="L177" s="65"/>
    </row>
    <row r="178" spans="2:12" s="4" customFormat="1" ht="15" customHeight="1" collapsed="1" x14ac:dyDescent="0.2">
      <c r="B178" s="65"/>
      <c r="C178" s="65"/>
      <c r="D178" s="66"/>
      <c r="E178" s="66"/>
      <c r="F178" s="67"/>
      <c r="G178" s="65"/>
      <c r="H178" s="65"/>
      <c r="I178" s="67"/>
      <c r="J178" s="67"/>
      <c r="K178" s="65"/>
      <c r="L178" s="65"/>
    </row>
    <row r="179" spans="2:12" s="4" customFormat="1" ht="15" customHeight="1" x14ac:dyDescent="0.2">
      <c r="E179" s="66"/>
      <c r="K179" s="107"/>
    </row>
    <row r="180" spans="2:12" s="4" customFormat="1" ht="15" customHeight="1" x14ac:dyDescent="0.2">
      <c r="F180" s="66"/>
      <c r="K180" s="107"/>
    </row>
    <row r="181" spans="2:12" s="4" customFormat="1" ht="15" customHeight="1" x14ac:dyDescent="0.2">
      <c r="K181" s="107"/>
    </row>
    <row r="182" spans="2:12" s="4" customFormat="1" ht="15" customHeight="1" x14ac:dyDescent="0.2">
      <c r="K182" s="107"/>
    </row>
    <row r="183" spans="2:12" s="4" customFormat="1" ht="15" customHeight="1" x14ac:dyDescent="0.2">
      <c r="K183" s="107"/>
    </row>
    <row r="184" spans="2:12" s="4" customFormat="1" ht="15" customHeight="1" x14ac:dyDescent="0.2">
      <c r="K184" s="107"/>
    </row>
    <row r="185" spans="2:12" s="4" customFormat="1" ht="15" customHeight="1" x14ac:dyDescent="0.2">
      <c r="K185" s="107"/>
    </row>
    <row r="186" spans="2:12" s="4" customFormat="1" ht="15" customHeight="1" x14ac:dyDescent="0.2">
      <c r="K186" s="107"/>
    </row>
    <row r="187" spans="2:12" s="4" customFormat="1" ht="15" customHeight="1" x14ac:dyDescent="0.2">
      <c r="K187" s="107"/>
    </row>
    <row r="188" spans="2:12" s="4" customFormat="1" ht="15" customHeight="1" x14ac:dyDescent="0.2">
      <c r="K188" s="107"/>
    </row>
    <row r="189" spans="2:12" s="4" customFormat="1" ht="15" customHeight="1" x14ac:dyDescent="0.2">
      <c r="K189" s="107"/>
    </row>
    <row r="190" spans="2:12" s="4" customFormat="1" ht="15" customHeight="1" x14ac:dyDescent="0.2">
      <c r="K190" s="107"/>
    </row>
    <row r="191" spans="2:12" s="4" customFormat="1" ht="15" customHeight="1" x14ac:dyDescent="0.2">
      <c r="K191" s="107"/>
    </row>
    <row r="192" spans="2:12" s="4" customFormat="1" ht="15" customHeight="1" x14ac:dyDescent="0.2">
      <c r="K192" s="107"/>
    </row>
    <row r="193" spans="11:11" s="4" customFormat="1" ht="15" customHeight="1" x14ac:dyDescent="0.2">
      <c r="K193" s="107"/>
    </row>
    <row r="194" spans="11:11" s="4" customFormat="1" ht="15" customHeight="1" x14ac:dyDescent="0.2">
      <c r="K194" s="107"/>
    </row>
    <row r="195" spans="11:11" s="4" customFormat="1" ht="15" customHeight="1" x14ac:dyDescent="0.2">
      <c r="K195" s="107"/>
    </row>
    <row r="196" spans="11:11" s="4" customFormat="1" ht="15" customHeight="1" x14ac:dyDescent="0.2">
      <c r="K196" s="107"/>
    </row>
    <row r="197" spans="11:11" s="4" customFormat="1" ht="15" customHeight="1" x14ac:dyDescent="0.2">
      <c r="K197" s="107"/>
    </row>
    <row r="198" spans="11:11" s="4" customFormat="1" ht="15" customHeight="1" x14ac:dyDescent="0.2">
      <c r="K198" s="107"/>
    </row>
    <row r="199" spans="11:11" s="4" customFormat="1" ht="15" customHeight="1" x14ac:dyDescent="0.2">
      <c r="K199" s="107"/>
    </row>
    <row r="200" spans="11:11" s="4" customFormat="1" ht="15" customHeight="1" x14ac:dyDescent="0.2">
      <c r="K200" s="107"/>
    </row>
    <row r="201" spans="11:11" s="4" customFormat="1" ht="15" customHeight="1" x14ac:dyDescent="0.2">
      <c r="K201" s="107"/>
    </row>
    <row r="202" spans="11:11" s="4" customFormat="1" ht="15" customHeight="1" x14ac:dyDescent="0.2">
      <c r="K202" s="107"/>
    </row>
    <row r="203" spans="11:11" s="4" customFormat="1" ht="15" customHeight="1" x14ac:dyDescent="0.2">
      <c r="K203" s="107"/>
    </row>
    <row r="204" spans="11:11" s="4" customFormat="1" ht="15" customHeight="1" x14ac:dyDescent="0.2">
      <c r="K204" s="107"/>
    </row>
    <row r="205" spans="11:11" s="4" customFormat="1" ht="15" customHeight="1" x14ac:dyDescent="0.2">
      <c r="K205" s="107"/>
    </row>
    <row r="206" spans="11:11" s="4" customFormat="1" ht="15" customHeight="1" x14ac:dyDescent="0.2">
      <c r="K206" s="107"/>
    </row>
    <row r="207" spans="11:11" s="4" customFormat="1" ht="15" customHeight="1" x14ac:dyDescent="0.2">
      <c r="K207" s="107"/>
    </row>
    <row r="208" spans="11:11" s="4" customFormat="1" ht="15" customHeight="1" x14ac:dyDescent="0.2">
      <c r="K208" s="107"/>
    </row>
    <row r="209" spans="11:11" s="4" customFormat="1" ht="15" customHeight="1" x14ac:dyDescent="0.2">
      <c r="K209" s="107"/>
    </row>
    <row r="210" spans="11:11" s="4" customFormat="1" ht="15" customHeight="1" x14ac:dyDescent="0.2">
      <c r="K210" s="107"/>
    </row>
    <row r="211" spans="11:11" s="4" customFormat="1" ht="15" customHeight="1" x14ac:dyDescent="0.2">
      <c r="K211" s="107"/>
    </row>
    <row r="212" spans="11:11" s="4" customFormat="1" ht="15" customHeight="1" x14ac:dyDescent="0.2">
      <c r="K212" s="107"/>
    </row>
    <row r="213" spans="11:11" s="4" customFormat="1" ht="15" customHeight="1" x14ac:dyDescent="0.2">
      <c r="K213" s="107"/>
    </row>
    <row r="214" spans="11:11" s="4" customFormat="1" ht="15" customHeight="1" x14ac:dyDescent="0.2">
      <c r="K214" s="107"/>
    </row>
    <row r="215" spans="11:11" s="4" customFormat="1" ht="15" customHeight="1" x14ac:dyDescent="0.2">
      <c r="K215" s="107"/>
    </row>
    <row r="216" spans="11:11" s="4" customFormat="1" ht="15" customHeight="1" x14ac:dyDescent="0.2">
      <c r="K216" s="107"/>
    </row>
    <row r="217" spans="11:11" s="4" customFormat="1" ht="15" customHeight="1" x14ac:dyDescent="0.2">
      <c r="K217" s="107"/>
    </row>
    <row r="218" spans="11:11" s="4" customFormat="1" ht="15" customHeight="1" x14ac:dyDescent="0.2">
      <c r="K218" s="107"/>
    </row>
    <row r="219" spans="11:11" s="4" customFormat="1" ht="15" customHeight="1" x14ac:dyDescent="0.2">
      <c r="K219" s="107"/>
    </row>
    <row r="220" spans="11:11" s="4" customFormat="1" ht="15" customHeight="1" x14ac:dyDescent="0.2">
      <c r="K220" s="107"/>
    </row>
    <row r="221" spans="11:11" s="4" customFormat="1" ht="15" customHeight="1" x14ac:dyDescent="0.2">
      <c r="K221" s="107"/>
    </row>
    <row r="222" spans="11:11" s="4" customFormat="1" ht="15" customHeight="1" x14ac:dyDescent="0.2">
      <c r="K222" s="107"/>
    </row>
    <row r="223" spans="11:11" s="4" customFormat="1" ht="15" customHeight="1" x14ac:dyDescent="0.2">
      <c r="K223" s="107"/>
    </row>
    <row r="224" spans="11:11" s="4" customFormat="1" ht="15" customHeight="1" x14ac:dyDescent="0.2">
      <c r="K224" s="107"/>
    </row>
    <row r="225" spans="11:11" s="4" customFormat="1" ht="15" customHeight="1" x14ac:dyDescent="0.2">
      <c r="K225" s="107"/>
    </row>
    <row r="226" spans="11:11" s="4" customFormat="1" ht="15" customHeight="1" x14ac:dyDescent="0.2">
      <c r="K226" s="107"/>
    </row>
    <row r="227" spans="11:11" s="4" customFormat="1" ht="15" customHeight="1" x14ac:dyDescent="0.2">
      <c r="K227" s="107"/>
    </row>
    <row r="228" spans="11:11" s="4" customFormat="1" ht="15" customHeight="1" x14ac:dyDescent="0.2">
      <c r="K228" s="107"/>
    </row>
    <row r="229" spans="11:11" s="4" customFormat="1" ht="15" customHeight="1" x14ac:dyDescent="0.2">
      <c r="K229" s="107"/>
    </row>
    <row r="230" spans="11:11" s="4" customFormat="1" ht="15" customHeight="1" x14ac:dyDescent="0.2">
      <c r="K230" s="107"/>
    </row>
    <row r="231" spans="11:11" s="4" customFormat="1" ht="15" customHeight="1" x14ac:dyDescent="0.2">
      <c r="K231" s="107"/>
    </row>
    <row r="232" spans="11:11" s="4" customFormat="1" ht="15" customHeight="1" x14ac:dyDescent="0.2">
      <c r="K232" s="107"/>
    </row>
    <row r="233" spans="11:11" s="4" customFormat="1" ht="15" customHeight="1" x14ac:dyDescent="0.2">
      <c r="K233" s="107"/>
    </row>
    <row r="234" spans="11:11" s="4" customFormat="1" ht="15" customHeight="1" x14ac:dyDescent="0.2">
      <c r="K234" s="107"/>
    </row>
    <row r="235" spans="11:11" s="4" customFormat="1" ht="15" customHeight="1" x14ac:dyDescent="0.2">
      <c r="K235" s="107"/>
    </row>
    <row r="236" spans="11:11" s="4" customFormat="1" ht="15" customHeight="1" x14ac:dyDescent="0.2">
      <c r="K236" s="107"/>
    </row>
    <row r="237" spans="11:11" s="4" customFormat="1" ht="15" customHeight="1" x14ac:dyDescent="0.2">
      <c r="K237" s="107"/>
    </row>
    <row r="238" spans="11:11" s="4" customFormat="1" ht="15" customHeight="1" x14ac:dyDescent="0.2">
      <c r="K238" s="107"/>
    </row>
    <row r="239" spans="11:11" s="4" customFormat="1" ht="15" customHeight="1" x14ac:dyDescent="0.2">
      <c r="K239" s="107"/>
    </row>
    <row r="240" spans="11:11" s="4" customFormat="1" ht="15" customHeight="1" x14ac:dyDescent="0.2">
      <c r="K240" s="107"/>
    </row>
    <row r="241" spans="11:11" s="4" customFormat="1" ht="15" customHeight="1" x14ac:dyDescent="0.2">
      <c r="K241" s="107"/>
    </row>
    <row r="242" spans="11:11" s="4" customFormat="1" ht="15" customHeight="1" x14ac:dyDescent="0.2">
      <c r="K242" s="107"/>
    </row>
    <row r="243" spans="11:11" s="4" customFormat="1" ht="15" customHeight="1" x14ac:dyDescent="0.2">
      <c r="K243" s="107"/>
    </row>
    <row r="244" spans="11:11" s="4" customFormat="1" ht="15" customHeight="1" x14ac:dyDescent="0.2">
      <c r="K244" s="107"/>
    </row>
    <row r="245" spans="11:11" s="4" customFormat="1" ht="15" customHeight="1" x14ac:dyDescent="0.2">
      <c r="K245" s="107"/>
    </row>
    <row r="246" spans="11:11" s="4" customFormat="1" ht="15" customHeight="1" x14ac:dyDescent="0.2">
      <c r="K246" s="107"/>
    </row>
    <row r="247" spans="11:11" s="4" customFormat="1" ht="15" customHeight="1" x14ac:dyDescent="0.2">
      <c r="K247" s="107"/>
    </row>
    <row r="248" spans="11:11" s="4" customFormat="1" ht="15" customHeight="1" x14ac:dyDescent="0.2">
      <c r="K248" s="107"/>
    </row>
    <row r="249" spans="11:11" s="4" customFormat="1" ht="15" customHeight="1" x14ac:dyDescent="0.2">
      <c r="K249" s="107"/>
    </row>
    <row r="250" spans="11:11" s="4" customFormat="1" ht="15" customHeight="1" x14ac:dyDescent="0.2">
      <c r="K250" s="107"/>
    </row>
    <row r="251" spans="11:11" s="4" customFormat="1" ht="15" customHeight="1" x14ac:dyDescent="0.2">
      <c r="K251" s="107"/>
    </row>
    <row r="252" spans="11:11" s="4" customFormat="1" ht="15" customHeight="1" x14ac:dyDescent="0.2">
      <c r="K252" s="107"/>
    </row>
    <row r="253" spans="11:11" s="4" customFormat="1" ht="15" customHeight="1" x14ac:dyDescent="0.2">
      <c r="K253" s="107"/>
    </row>
    <row r="254" spans="11:11" s="4" customFormat="1" ht="15" customHeight="1" x14ac:dyDescent="0.2">
      <c r="K254" s="107"/>
    </row>
    <row r="255" spans="11:11" s="4" customFormat="1" ht="15" customHeight="1" x14ac:dyDescent="0.2">
      <c r="K255" s="107"/>
    </row>
    <row r="256" spans="11:11" s="4" customFormat="1" ht="15" customHeight="1" x14ac:dyDescent="0.2">
      <c r="K256" s="107"/>
    </row>
    <row r="257" spans="11:11" s="4" customFormat="1" ht="15" customHeight="1" x14ac:dyDescent="0.2">
      <c r="K257" s="107"/>
    </row>
    <row r="258" spans="11:11" s="4" customFormat="1" ht="15" customHeight="1" x14ac:dyDescent="0.2">
      <c r="K258" s="107"/>
    </row>
    <row r="259" spans="11:11" s="4" customFormat="1" ht="15" customHeight="1" x14ac:dyDescent="0.2">
      <c r="K259" s="107"/>
    </row>
    <row r="260" spans="11:11" s="4" customFormat="1" ht="15" customHeight="1" x14ac:dyDescent="0.2">
      <c r="K260" s="107"/>
    </row>
    <row r="261" spans="11:11" s="4" customFormat="1" ht="15" customHeight="1" x14ac:dyDescent="0.2">
      <c r="K261" s="107"/>
    </row>
    <row r="262" spans="11:11" s="4" customFormat="1" ht="15" customHeight="1" x14ac:dyDescent="0.2">
      <c r="K262" s="107"/>
    </row>
    <row r="263" spans="11:11" s="4" customFormat="1" ht="15" customHeight="1" x14ac:dyDescent="0.2">
      <c r="K263" s="107"/>
    </row>
    <row r="264" spans="11:11" s="4" customFormat="1" ht="15" customHeight="1" x14ac:dyDescent="0.2">
      <c r="K264" s="107"/>
    </row>
    <row r="265" spans="11:11" s="4" customFormat="1" ht="15" customHeight="1" x14ac:dyDescent="0.2">
      <c r="K265" s="107"/>
    </row>
    <row r="266" spans="11:11" s="4" customFormat="1" ht="15" customHeight="1" x14ac:dyDescent="0.2">
      <c r="K266" s="107"/>
    </row>
    <row r="267" spans="11:11" s="4" customFormat="1" ht="15" customHeight="1" x14ac:dyDescent="0.2">
      <c r="K267" s="107"/>
    </row>
    <row r="268" spans="11:11" s="4" customFormat="1" ht="15" customHeight="1" x14ac:dyDescent="0.2">
      <c r="K268" s="107"/>
    </row>
    <row r="269" spans="11:11" s="4" customFormat="1" ht="15" customHeight="1" x14ac:dyDescent="0.2">
      <c r="K269" s="107"/>
    </row>
    <row r="270" spans="11:11" s="4" customFormat="1" ht="15" customHeight="1" x14ac:dyDescent="0.2">
      <c r="K270" s="107"/>
    </row>
    <row r="271" spans="11:11" s="4" customFormat="1" ht="15" customHeight="1" x14ac:dyDescent="0.2">
      <c r="K271" s="107"/>
    </row>
    <row r="272" spans="11:11" s="4" customFormat="1" ht="15" customHeight="1" x14ac:dyDescent="0.2">
      <c r="K272" s="107"/>
    </row>
    <row r="273" spans="11:11" s="4" customFormat="1" ht="15" customHeight="1" x14ac:dyDescent="0.2">
      <c r="K273" s="107"/>
    </row>
    <row r="274" spans="11:11" s="4" customFormat="1" ht="15" customHeight="1" x14ac:dyDescent="0.2">
      <c r="K274" s="107"/>
    </row>
    <row r="275" spans="11:11" s="4" customFormat="1" ht="15" customHeight="1" x14ac:dyDescent="0.2">
      <c r="K275" s="107"/>
    </row>
    <row r="276" spans="11:11" s="4" customFormat="1" ht="15" customHeight="1" x14ac:dyDescent="0.2">
      <c r="K276" s="107"/>
    </row>
    <row r="277" spans="11:11" s="4" customFormat="1" ht="15" customHeight="1" x14ac:dyDescent="0.2">
      <c r="K277" s="107"/>
    </row>
    <row r="278" spans="11:11" s="4" customFormat="1" ht="15" customHeight="1" x14ac:dyDescent="0.2">
      <c r="K278" s="107"/>
    </row>
    <row r="279" spans="11:11" s="4" customFormat="1" ht="15" customHeight="1" x14ac:dyDescent="0.2">
      <c r="K279" s="107"/>
    </row>
    <row r="280" spans="11:11" s="4" customFormat="1" ht="15" customHeight="1" x14ac:dyDescent="0.2">
      <c r="K280" s="107"/>
    </row>
    <row r="281" spans="11:11" s="4" customFormat="1" ht="15" customHeight="1" x14ac:dyDescent="0.2">
      <c r="K281" s="107"/>
    </row>
    <row r="282" spans="11:11" s="4" customFormat="1" ht="15" customHeight="1" x14ac:dyDescent="0.2">
      <c r="K282" s="107"/>
    </row>
    <row r="283" spans="11:11" s="4" customFormat="1" ht="15" customHeight="1" x14ac:dyDescent="0.2">
      <c r="K283" s="107"/>
    </row>
    <row r="284" spans="11:11" s="4" customFormat="1" ht="15" customHeight="1" x14ac:dyDescent="0.2">
      <c r="K284" s="107"/>
    </row>
    <row r="285" spans="11:11" s="4" customFormat="1" ht="15" customHeight="1" x14ac:dyDescent="0.2">
      <c r="K285" s="107"/>
    </row>
    <row r="286" spans="11:11" s="4" customFormat="1" ht="15" customHeight="1" x14ac:dyDescent="0.2">
      <c r="K286" s="107"/>
    </row>
    <row r="287" spans="11:11" s="4" customFormat="1" ht="15" customHeight="1" x14ac:dyDescent="0.2">
      <c r="K287" s="107"/>
    </row>
    <row r="288" spans="11:11" s="4" customFormat="1" ht="15" customHeight="1" x14ac:dyDescent="0.2">
      <c r="K288" s="107"/>
    </row>
    <row r="289" spans="11:11" s="4" customFormat="1" ht="15" customHeight="1" x14ac:dyDescent="0.2">
      <c r="K289" s="107"/>
    </row>
    <row r="290" spans="11:11" s="4" customFormat="1" ht="15" customHeight="1" x14ac:dyDescent="0.2">
      <c r="K290" s="107"/>
    </row>
    <row r="291" spans="11:11" s="4" customFormat="1" ht="15" customHeight="1" x14ac:dyDescent="0.2">
      <c r="K291" s="107"/>
    </row>
    <row r="292" spans="11:11" s="4" customFormat="1" ht="15" customHeight="1" x14ac:dyDescent="0.2">
      <c r="K292" s="107"/>
    </row>
    <row r="293" spans="11:11" s="4" customFormat="1" ht="15" customHeight="1" x14ac:dyDescent="0.2">
      <c r="K293" s="107"/>
    </row>
    <row r="294" spans="11:11" s="4" customFormat="1" ht="15" customHeight="1" x14ac:dyDescent="0.2">
      <c r="K294" s="107"/>
    </row>
    <row r="295" spans="11:11" s="4" customFormat="1" ht="15" customHeight="1" x14ac:dyDescent="0.2">
      <c r="K295" s="107"/>
    </row>
    <row r="296" spans="11:11" s="4" customFormat="1" ht="15" customHeight="1" x14ac:dyDescent="0.2">
      <c r="K296" s="107"/>
    </row>
    <row r="297" spans="11:11" s="4" customFormat="1" ht="15" customHeight="1" x14ac:dyDescent="0.2">
      <c r="K297" s="107"/>
    </row>
    <row r="298" spans="11:11" s="4" customFormat="1" ht="15" customHeight="1" x14ac:dyDescent="0.2">
      <c r="K298" s="107"/>
    </row>
    <row r="299" spans="11:11" s="4" customFormat="1" ht="15" customHeight="1" x14ac:dyDescent="0.2">
      <c r="K299" s="107"/>
    </row>
    <row r="300" spans="11:11" s="4" customFormat="1" ht="15" customHeight="1" x14ac:dyDescent="0.2">
      <c r="K300" s="107"/>
    </row>
    <row r="301" spans="11:11" s="4" customFormat="1" ht="15" customHeight="1" x14ac:dyDescent="0.2">
      <c r="K301" s="107"/>
    </row>
    <row r="302" spans="11:11" s="4" customFormat="1" ht="15" customHeight="1" x14ac:dyDescent="0.2">
      <c r="K302" s="107"/>
    </row>
    <row r="303" spans="11:11" s="4" customFormat="1" ht="15" customHeight="1" x14ac:dyDescent="0.2">
      <c r="K303" s="107"/>
    </row>
    <row r="304" spans="11:11" s="4" customFormat="1" ht="15" customHeight="1" x14ac:dyDescent="0.2">
      <c r="K304" s="107"/>
    </row>
    <row r="305" spans="11:11" s="4" customFormat="1" ht="15" customHeight="1" x14ac:dyDescent="0.2">
      <c r="K305" s="107"/>
    </row>
    <row r="306" spans="11:11" s="4" customFormat="1" ht="15" customHeight="1" x14ac:dyDescent="0.2">
      <c r="K306" s="107"/>
    </row>
    <row r="307" spans="11:11" s="4" customFormat="1" ht="15" customHeight="1" x14ac:dyDescent="0.2">
      <c r="K307" s="107"/>
    </row>
    <row r="308" spans="11:11" s="4" customFormat="1" ht="15" customHeight="1" x14ac:dyDescent="0.2">
      <c r="K308" s="107"/>
    </row>
    <row r="309" spans="11:11" s="4" customFormat="1" ht="15" customHeight="1" x14ac:dyDescent="0.2">
      <c r="K309" s="107"/>
    </row>
    <row r="310" spans="11:11" s="4" customFormat="1" ht="15" customHeight="1" x14ac:dyDescent="0.2">
      <c r="K310" s="107"/>
    </row>
    <row r="311" spans="11:11" s="4" customFormat="1" ht="15" customHeight="1" x14ac:dyDescent="0.2">
      <c r="K311" s="107"/>
    </row>
    <row r="312" spans="11:11" s="4" customFormat="1" ht="15" customHeight="1" x14ac:dyDescent="0.2">
      <c r="K312" s="107"/>
    </row>
    <row r="313" spans="11:11" s="4" customFormat="1" ht="15" customHeight="1" x14ac:dyDescent="0.2">
      <c r="K313" s="107"/>
    </row>
    <row r="314" spans="11:11" s="4" customFormat="1" ht="15" customHeight="1" x14ac:dyDescent="0.2">
      <c r="K314" s="107"/>
    </row>
    <row r="315" spans="11:11" s="4" customFormat="1" ht="15" customHeight="1" x14ac:dyDescent="0.2">
      <c r="K315" s="107"/>
    </row>
    <row r="316" spans="11:11" s="4" customFormat="1" ht="15" customHeight="1" x14ac:dyDescent="0.2">
      <c r="K316" s="107"/>
    </row>
    <row r="317" spans="11:11" s="4" customFormat="1" ht="15" customHeight="1" x14ac:dyDescent="0.2">
      <c r="K317" s="107"/>
    </row>
    <row r="318" spans="11:11" s="4" customFormat="1" ht="15" customHeight="1" x14ac:dyDescent="0.2">
      <c r="K318" s="107"/>
    </row>
    <row r="319" spans="11:11" s="4" customFormat="1" ht="15" customHeight="1" x14ac:dyDescent="0.2">
      <c r="K319" s="107"/>
    </row>
    <row r="320" spans="11:11" s="4" customFormat="1" ht="15" customHeight="1" x14ac:dyDescent="0.2">
      <c r="K320" s="107"/>
    </row>
    <row r="321" spans="11:11" s="4" customFormat="1" ht="15" customHeight="1" x14ac:dyDescent="0.2">
      <c r="K321" s="107"/>
    </row>
    <row r="322" spans="11:11" s="4" customFormat="1" ht="15" customHeight="1" x14ac:dyDescent="0.2">
      <c r="K322" s="107"/>
    </row>
    <row r="323" spans="11:11" s="4" customFormat="1" ht="15" customHeight="1" x14ac:dyDescent="0.2">
      <c r="K323" s="107"/>
    </row>
    <row r="324" spans="11:11" s="4" customFormat="1" ht="15" customHeight="1" x14ac:dyDescent="0.2">
      <c r="K324" s="107"/>
    </row>
    <row r="325" spans="11:11" s="4" customFormat="1" ht="15" customHeight="1" x14ac:dyDescent="0.2">
      <c r="K325" s="107"/>
    </row>
    <row r="326" spans="11:11" s="4" customFormat="1" ht="15" customHeight="1" x14ac:dyDescent="0.2">
      <c r="K326" s="107"/>
    </row>
    <row r="327" spans="11:11" s="4" customFormat="1" ht="15" customHeight="1" x14ac:dyDescent="0.2">
      <c r="K327" s="107"/>
    </row>
    <row r="328" spans="11:11" s="4" customFormat="1" ht="15" customHeight="1" x14ac:dyDescent="0.2">
      <c r="K328" s="107"/>
    </row>
    <row r="329" spans="11:11" s="4" customFormat="1" ht="15" customHeight="1" x14ac:dyDescent="0.2">
      <c r="K329" s="107"/>
    </row>
    <row r="330" spans="11:11" s="4" customFormat="1" ht="15" customHeight="1" x14ac:dyDescent="0.2">
      <c r="K330" s="107"/>
    </row>
    <row r="331" spans="11:11" s="4" customFormat="1" ht="15" customHeight="1" x14ac:dyDescent="0.2">
      <c r="K331" s="107"/>
    </row>
    <row r="332" spans="11:11" s="4" customFormat="1" ht="15" customHeight="1" x14ac:dyDescent="0.2">
      <c r="K332" s="107"/>
    </row>
    <row r="333" spans="11:11" s="4" customFormat="1" ht="15" customHeight="1" x14ac:dyDescent="0.2">
      <c r="K333" s="107"/>
    </row>
    <row r="334" spans="11:11" s="4" customFormat="1" ht="15" customHeight="1" x14ac:dyDescent="0.2">
      <c r="K334" s="107"/>
    </row>
    <row r="335" spans="11:11" s="4" customFormat="1" ht="15" customHeight="1" x14ac:dyDescent="0.2">
      <c r="K335" s="107"/>
    </row>
    <row r="336" spans="11:11" s="4" customFormat="1" ht="15" customHeight="1" x14ac:dyDescent="0.2">
      <c r="K336" s="107"/>
    </row>
    <row r="337" spans="11:11" s="4" customFormat="1" ht="15" customHeight="1" x14ac:dyDescent="0.2">
      <c r="K337" s="107"/>
    </row>
    <row r="338" spans="11:11" s="4" customFormat="1" ht="15" customHeight="1" x14ac:dyDescent="0.2">
      <c r="K338" s="107"/>
    </row>
    <row r="339" spans="11:11" s="4" customFormat="1" ht="15" customHeight="1" x14ac:dyDescent="0.2">
      <c r="K339" s="107"/>
    </row>
    <row r="340" spans="11:11" s="4" customFormat="1" ht="15" customHeight="1" x14ac:dyDescent="0.2">
      <c r="K340" s="107"/>
    </row>
    <row r="341" spans="11:11" s="4" customFormat="1" ht="15" customHeight="1" x14ac:dyDescent="0.2">
      <c r="K341" s="107"/>
    </row>
    <row r="342" spans="11:11" s="4" customFormat="1" ht="15" customHeight="1" x14ac:dyDescent="0.2">
      <c r="K342" s="107"/>
    </row>
    <row r="343" spans="11:11" s="4" customFormat="1" ht="15" customHeight="1" x14ac:dyDescent="0.2">
      <c r="K343" s="107"/>
    </row>
    <row r="344" spans="11:11" s="4" customFormat="1" ht="15" customHeight="1" x14ac:dyDescent="0.2">
      <c r="K344" s="107"/>
    </row>
    <row r="345" spans="11:11" s="4" customFormat="1" ht="15" customHeight="1" x14ac:dyDescent="0.2">
      <c r="K345" s="107"/>
    </row>
    <row r="346" spans="11:11" s="4" customFormat="1" ht="15" customHeight="1" x14ac:dyDescent="0.2">
      <c r="K346" s="107"/>
    </row>
    <row r="347" spans="11:11" s="4" customFormat="1" ht="15" customHeight="1" x14ac:dyDescent="0.2">
      <c r="K347" s="107"/>
    </row>
    <row r="348" spans="11:11" s="4" customFormat="1" ht="15" customHeight="1" x14ac:dyDescent="0.2">
      <c r="K348" s="107"/>
    </row>
    <row r="349" spans="11:11" s="4" customFormat="1" ht="15" customHeight="1" x14ac:dyDescent="0.2">
      <c r="K349" s="107"/>
    </row>
    <row r="350" spans="11:11" s="4" customFormat="1" ht="15" customHeight="1" x14ac:dyDescent="0.2">
      <c r="K350" s="107"/>
    </row>
    <row r="351" spans="11:11" s="4" customFormat="1" ht="15" customHeight="1" x14ac:dyDescent="0.2">
      <c r="K351" s="107"/>
    </row>
    <row r="352" spans="11:11" s="4" customFormat="1" ht="15" customHeight="1" x14ac:dyDescent="0.2">
      <c r="K352" s="107"/>
    </row>
    <row r="353" spans="11:11" s="4" customFormat="1" ht="15" customHeight="1" x14ac:dyDescent="0.2">
      <c r="K353" s="107"/>
    </row>
    <row r="354" spans="11:11" s="4" customFormat="1" ht="15" customHeight="1" x14ac:dyDescent="0.2">
      <c r="K354" s="107"/>
    </row>
    <row r="355" spans="11:11" s="4" customFormat="1" ht="15" customHeight="1" x14ac:dyDescent="0.2">
      <c r="K355" s="107"/>
    </row>
    <row r="356" spans="11:11" s="4" customFormat="1" ht="15" customHeight="1" x14ac:dyDescent="0.2">
      <c r="K356" s="107"/>
    </row>
    <row r="357" spans="11:11" s="4" customFormat="1" ht="15" customHeight="1" x14ac:dyDescent="0.2">
      <c r="K357" s="107"/>
    </row>
    <row r="358" spans="11:11" s="4" customFormat="1" ht="15" customHeight="1" x14ac:dyDescent="0.2">
      <c r="K358" s="107"/>
    </row>
    <row r="359" spans="11:11" s="4" customFormat="1" ht="15" customHeight="1" x14ac:dyDescent="0.2">
      <c r="K359" s="107"/>
    </row>
    <row r="360" spans="11:11" s="4" customFormat="1" ht="15" customHeight="1" x14ac:dyDescent="0.2">
      <c r="K360" s="107"/>
    </row>
    <row r="361" spans="11:11" s="4" customFormat="1" ht="15" customHeight="1" x14ac:dyDescent="0.2">
      <c r="K361" s="107"/>
    </row>
    <row r="362" spans="11:11" s="4" customFormat="1" ht="15" customHeight="1" x14ac:dyDescent="0.2">
      <c r="K362" s="107"/>
    </row>
    <row r="363" spans="11:11" s="4" customFormat="1" ht="15" customHeight="1" x14ac:dyDescent="0.2">
      <c r="K363" s="107"/>
    </row>
    <row r="364" spans="11:11" s="4" customFormat="1" ht="15" customHeight="1" x14ac:dyDescent="0.2">
      <c r="K364" s="107"/>
    </row>
    <row r="365" spans="11:11" s="4" customFormat="1" ht="15" customHeight="1" x14ac:dyDescent="0.2">
      <c r="K365" s="107"/>
    </row>
    <row r="366" spans="11:11" s="4" customFormat="1" ht="15" customHeight="1" x14ac:dyDescent="0.2">
      <c r="K366" s="107"/>
    </row>
    <row r="367" spans="11:11" s="4" customFormat="1" ht="15" customHeight="1" x14ac:dyDescent="0.2">
      <c r="K367" s="107"/>
    </row>
    <row r="368" spans="11:11" s="4" customFormat="1" ht="15" customHeight="1" x14ac:dyDescent="0.2">
      <c r="K368" s="107"/>
    </row>
    <row r="369" spans="11:11" s="4" customFormat="1" ht="15" customHeight="1" x14ac:dyDescent="0.2">
      <c r="K369" s="107"/>
    </row>
    <row r="370" spans="11:11" s="4" customFormat="1" ht="15" customHeight="1" x14ac:dyDescent="0.2">
      <c r="K370" s="107"/>
    </row>
    <row r="371" spans="11:11" s="4" customFormat="1" ht="15" customHeight="1" x14ac:dyDescent="0.2">
      <c r="K371" s="107"/>
    </row>
    <row r="372" spans="11:11" s="4" customFormat="1" ht="15" customHeight="1" x14ac:dyDescent="0.2">
      <c r="K372" s="107"/>
    </row>
    <row r="373" spans="11:11" s="4" customFormat="1" ht="15" customHeight="1" x14ac:dyDescent="0.2">
      <c r="K373" s="107"/>
    </row>
    <row r="374" spans="11:11" s="4" customFormat="1" ht="15" customHeight="1" x14ac:dyDescent="0.2">
      <c r="K374" s="107"/>
    </row>
    <row r="375" spans="11:11" s="4" customFormat="1" ht="15" customHeight="1" x14ac:dyDescent="0.2">
      <c r="K375" s="107"/>
    </row>
    <row r="376" spans="11:11" s="4" customFormat="1" ht="15" customHeight="1" x14ac:dyDescent="0.2">
      <c r="K376" s="107"/>
    </row>
    <row r="377" spans="11:11" s="4" customFormat="1" ht="15" customHeight="1" x14ac:dyDescent="0.2">
      <c r="K377" s="107"/>
    </row>
    <row r="378" spans="11:11" s="4" customFormat="1" ht="15" customHeight="1" x14ac:dyDescent="0.2">
      <c r="K378" s="107"/>
    </row>
    <row r="379" spans="11:11" s="4" customFormat="1" ht="15" customHeight="1" x14ac:dyDescent="0.2">
      <c r="K379" s="107"/>
    </row>
    <row r="380" spans="11:11" s="4" customFormat="1" ht="15" customHeight="1" x14ac:dyDescent="0.2">
      <c r="K380" s="107"/>
    </row>
    <row r="381" spans="11:11" s="4" customFormat="1" ht="15" customHeight="1" x14ac:dyDescent="0.2">
      <c r="K381" s="107"/>
    </row>
    <row r="382" spans="11:11" s="4" customFormat="1" ht="15" customHeight="1" x14ac:dyDescent="0.2">
      <c r="K382" s="107"/>
    </row>
    <row r="383" spans="11:11" s="4" customFormat="1" ht="15" customHeight="1" x14ac:dyDescent="0.2">
      <c r="K383" s="107"/>
    </row>
    <row r="384" spans="11:11" s="4" customFormat="1" ht="15" customHeight="1" x14ac:dyDescent="0.2">
      <c r="K384" s="107"/>
    </row>
    <row r="385" spans="11:11" s="4" customFormat="1" ht="15" customHeight="1" x14ac:dyDescent="0.2">
      <c r="K385" s="107"/>
    </row>
    <row r="386" spans="11:11" s="4" customFormat="1" ht="15" customHeight="1" x14ac:dyDescent="0.2">
      <c r="K386" s="107"/>
    </row>
    <row r="387" spans="11:11" s="4" customFormat="1" ht="15" customHeight="1" x14ac:dyDescent="0.2">
      <c r="K387" s="107"/>
    </row>
    <row r="388" spans="11:11" s="4" customFormat="1" ht="15" customHeight="1" x14ac:dyDescent="0.2">
      <c r="K388" s="107"/>
    </row>
    <row r="389" spans="11:11" s="4" customFormat="1" ht="15" customHeight="1" x14ac:dyDescent="0.2">
      <c r="K389" s="107"/>
    </row>
    <row r="390" spans="11:11" s="4" customFormat="1" ht="15" customHeight="1" x14ac:dyDescent="0.2">
      <c r="K390" s="107"/>
    </row>
    <row r="391" spans="11:11" s="4" customFormat="1" ht="15" customHeight="1" x14ac:dyDescent="0.2">
      <c r="K391" s="107"/>
    </row>
    <row r="392" spans="11:11" s="4" customFormat="1" ht="15" customHeight="1" x14ac:dyDescent="0.2">
      <c r="K392" s="107"/>
    </row>
    <row r="393" spans="11:11" s="4" customFormat="1" ht="15" customHeight="1" x14ac:dyDescent="0.2">
      <c r="K393" s="107"/>
    </row>
    <row r="394" spans="11:11" s="4" customFormat="1" ht="15" customHeight="1" x14ac:dyDescent="0.2">
      <c r="K394" s="107"/>
    </row>
    <row r="395" spans="11:11" s="4" customFormat="1" ht="15" customHeight="1" x14ac:dyDescent="0.2">
      <c r="K395" s="107"/>
    </row>
    <row r="396" spans="11:11" s="4" customFormat="1" ht="15" customHeight="1" x14ac:dyDescent="0.2">
      <c r="K396" s="107"/>
    </row>
    <row r="397" spans="11:11" s="4" customFormat="1" ht="15" customHeight="1" x14ac:dyDescent="0.2">
      <c r="K397" s="107"/>
    </row>
    <row r="398" spans="11:11" s="4" customFormat="1" ht="15" customHeight="1" x14ac:dyDescent="0.2">
      <c r="K398" s="107"/>
    </row>
    <row r="399" spans="11:11" s="4" customFormat="1" ht="15" customHeight="1" x14ac:dyDescent="0.2">
      <c r="K399" s="107"/>
    </row>
    <row r="400" spans="11:11" s="4" customFormat="1" ht="15" customHeight="1" x14ac:dyDescent="0.2">
      <c r="K400" s="107"/>
    </row>
    <row r="401" spans="11:11" s="4" customFormat="1" ht="15" customHeight="1" x14ac:dyDescent="0.2">
      <c r="K401" s="107"/>
    </row>
    <row r="402" spans="11:11" s="4" customFormat="1" ht="15" customHeight="1" x14ac:dyDescent="0.2">
      <c r="K402" s="107"/>
    </row>
    <row r="403" spans="11:11" s="4" customFormat="1" ht="15" customHeight="1" x14ac:dyDescent="0.2">
      <c r="K403" s="107"/>
    </row>
    <row r="404" spans="11:11" s="4" customFormat="1" ht="15" customHeight="1" x14ac:dyDescent="0.2">
      <c r="K404" s="107"/>
    </row>
    <row r="405" spans="11:11" s="4" customFormat="1" ht="15" customHeight="1" x14ac:dyDescent="0.2">
      <c r="K405" s="107"/>
    </row>
    <row r="406" spans="11:11" s="4" customFormat="1" ht="15" customHeight="1" x14ac:dyDescent="0.2">
      <c r="K406" s="107"/>
    </row>
    <row r="407" spans="11:11" s="4" customFormat="1" ht="15" customHeight="1" x14ac:dyDescent="0.2">
      <c r="K407" s="107"/>
    </row>
    <row r="408" spans="11:11" s="4" customFormat="1" ht="15" customHeight="1" x14ac:dyDescent="0.2">
      <c r="K408" s="107"/>
    </row>
    <row r="409" spans="11:11" s="4" customFormat="1" ht="15" customHeight="1" x14ac:dyDescent="0.2">
      <c r="K409" s="107"/>
    </row>
    <row r="410" spans="11:11" s="4" customFormat="1" ht="15" customHeight="1" x14ac:dyDescent="0.2">
      <c r="K410" s="107"/>
    </row>
    <row r="411" spans="11:11" s="4" customFormat="1" ht="15" customHeight="1" x14ac:dyDescent="0.2">
      <c r="K411" s="107"/>
    </row>
    <row r="412" spans="11:11" s="4" customFormat="1" ht="15" customHeight="1" x14ac:dyDescent="0.2">
      <c r="K412" s="107"/>
    </row>
    <row r="413" spans="11:11" s="4" customFormat="1" ht="15" customHeight="1" x14ac:dyDescent="0.2">
      <c r="K413" s="107"/>
    </row>
    <row r="414" spans="11:11" s="4" customFormat="1" ht="15" customHeight="1" x14ac:dyDescent="0.2">
      <c r="K414" s="107"/>
    </row>
    <row r="415" spans="11:11" s="4" customFormat="1" ht="15" customHeight="1" x14ac:dyDescent="0.2">
      <c r="K415" s="107"/>
    </row>
    <row r="416" spans="11:11" s="4" customFormat="1" ht="15" customHeight="1" x14ac:dyDescent="0.2">
      <c r="K416" s="107"/>
    </row>
    <row r="417" spans="11:11" s="4" customFormat="1" ht="15" customHeight="1" x14ac:dyDescent="0.2">
      <c r="K417" s="107"/>
    </row>
    <row r="418" spans="11:11" s="4" customFormat="1" ht="15" customHeight="1" x14ac:dyDescent="0.2">
      <c r="K418" s="107"/>
    </row>
    <row r="419" spans="11:11" s="4" customFormat="1" ht="15" customHeight="1" x14ac:dyDescent="0.2">
      <c r="K419" s="107"/>
    </row>
    <row r="420" spans="11:11" s="4" customFormat="1" ht="15" customHeight="1" x14ac:dyDescent="0.2">
      <c r="K420" s="107"/>
    </row>
    <row r="421" spans="11:11" s="4" customFormat="1" ht="15" customHeight="1" x14ac:dyDescent="0.2">
      <c r="K421" s="107"/>
    </row>
    <row r="422" spans="11:11" s="4" customFormat="1" ht="15" customHeight="1" x14ac:dyDescent="0.2">
      <c r="K422" s="107"/>
    </row>
    <row r="423" spans="11:11" s="4" customFormat="1" ht="15" customHeight="1" x14ac:dyDescent="0.2">
      <c r="K423" s="107"/>
    </row>
    <row r="424" spans="11:11" s="4" customFormat="1" ht="15" customHeight="1" x14ac:dyDescent="0.2">
      <c r="K424" s="107"/>
    </row>
    <row r="425" spans="11:11" s="4" customFormat="1" ht="15" customHeight="1" x14ac:dyDescent="0.2">
      <c r="K425" s="107"/>
    </row>
    <row r="426" spans="11:11" s="4" customFormat="1" ht="15" customHeight="1" x14ac:dyDescent="0.2">
      <c r="K426" s="107"/>
    </row>
    <row r="427" spans="11:11" s="4" customFormat="1" ht="15" customHeight="1" x14ac:dyDescent="0.2">
      <c r="K427" s="107"/>
    </row>
    <row r="428" spans="11:11" s="4" customFormat="1" ht="15" customHeight="1" x14ac:dyDescent="0.2">
      <c r="K428" s="107"/>
    </row>
    <row r="429" spans="11:11" s="4" customFormat="1" ht="15" customHeight="1" x14ac:dyDescent="0.2">
      <c r="K429" s="107"/>
    </row>
    <row r="430" spans="11:11" s="4" customFormat="1" ht="15" customHeight="1" x14ac:dyDescent="0.2">
      <c r="K430" s="107"/>
    </row>
    <row r="431" spans="11:11" s="4" customFormat="1" ht="15" customHeight="1" x14ac:dyDescent="0.2">
      <c r="K431" s="107"/>
    </row>
    <row r="432" spans="11:11" s="4" customFormat="1" ht="15" customHeight="1" x14ac:dyDescent="0.2">
      <c r="K432" s="107"/>
    </row>
    <row r="433" spans="11:11" s="4" customFormat="1" ht="15" customHeight="1" x14ac:dyDescent="0.2">
      <c r="K433" s="107"/>
    </row>
    <row r="434" spans="11:11" s="4" customFormat="1" ht="15" customHeight="1" x14ac:dyDescent="0.2">
      <c r="K434" s="107"/>
    </row>
    <row r="435" spans="11:11" s="4" customFormat="1" ht="15" customHeight="1" x14ac:dyDescent="0.2">
      <c r="K435" s="107"/>
    </row>
    <row r="436" spans="11:11" s="4" customFormat="1" ht="15" customHeight="1" x14ac:dyDescent="0.2">
      <c r="K436" s="107"/>
    </row>
    <row r="437" spans="11:11" s="4" customFormat="1" ht="15" customHeight="1" x14ac:dyDescent="0.2">
      <c r="K437" s="107"/>
    </row>
    <row r="438" spans="11:11" s="4" customFormat="1" ht="15" customHeight="1" x14ac:dyDescent="0.2">
      <c r="K438" s="107"/>
    </row>
    <row r="439" spans="11:11" s="4" customFormat="1" ht="15" customHeight="1" x14ac:dyDescent="0.2">
      <c r="K439" s="107"/>
    </row>
    <row r="440" spans="11:11" s="4" customFormat="1" ht="15" customHeight="1" x14ac:dyDescent="0.2">
      <c r="K440" s="107"/>
    </row>
    <row r="441" spans="11:11" s="4" customFormat="1" ht="15" customHeight="1" x14ac:dyDescent="0.2">
      <c r="K441" s="107"/>
    </row>
    <row r="442" spans="11:11" s="4" customFormat="1" ht="15" customHeight="1" x14ac:dyDescent="0.2">
      <c r="K442" s="107"/>
    </row>
    <row r="443" spans="11:11" s="4" customFormat="1" ht="15" customHeight="1" x14ac:dyDescent="0.2">
      <c r="K443" s="107"/>
    </row>
    <row r="444" spans="11:11" s="4" customFormat="1" ht="15" customHeight="1" x14ac:dyDescent="0.2">
      <c r="K444" s="107"/>
    </row>
    <row r="445" spans="11:11" s="4" customFormat="1" ht="15" customHeight="1" x14ac:dyDescent="0.2">
      <c r="K445" s="107"/>
    </row>
    <row r="446" spans="11:11" s="4" customFormat="1" ht="15" customHeight="1" x14ac:dyDescent="0.2">
      <c r="K446" s="107"/>
    </row>
    <row r="447" spans="11:11" s="4" customFormat="1" ht="15" customHeight="1" x14ac:dyDescent="0.2">
      <c r="K447" s="107"/>
    </row>
    <row r="448" spans="11:11" s="4" customFormat="1" ht="15" customHeight="1" x14ac:dyDescent="0.2">
      <c r="K448" s="107"/>
    </row>
    <row r="449" spans="11:11" s="4" customFormat="1" ht="15" customHeight="1" x14ac:dyDescent="0.2">
      <c r="K449" s="107"/>
    </row>
    <row r="450" spans="11:11" s="4" customFormat="1" ht="15" customHeight="1" x14ac:dyDescent="0.2">
      <c r="K450" s="107"/>
    </row>
    <row r="451" spans="11:11" s="4" customFormat="1" ht="15" customHeight="1" x14ac:dyDescent="0.2">
      <c r="K451" s="107"/>
    </row>
    <row r="452" spans="11:11" s="4" customFormat="1" ht="15" customHeight="1" x14ac:dyDescent="0.2">
      <c r="K452" s="107"/>
    </row>
    <row r="453" spans="11:11" s="4" customFormat="1" ht="15" customHeight="1" x14ac:dyDescent="0.2">
      <c r="K453" s="107"/>
    </row>
    <row r="454" spans="11:11" s="4" customFormat="1" ht="15" customHeight="1" x14ac:dyDescent="0.2">
      <c r="K454" s="107"/>
    </row>
    <row r="455" spans="11:11" s="4" customFormat="1" ht="15" customHeight="1" x14ac:dyDescent="0.2">
      <c r="K455" s="107"/>
    </row>
    <row r="456" spans="11:11" s="4" customFormat="1" ht="15" customHeight="1" x14ac:dyDescent="0.2">
      <c r="K456" s="107"/>
    </row>
    <row r="457" spans="11:11" s="4" customFormat="1" ht="15" customHeight="1" x14ac:dyDescent="0.2">
      <c r="K457" s="107"/>
    </row>
    <row r="458" spans="11:11" s="4" customFormat="1" ht="15" customHeight="1" x14ac:dyDescent="0.2">
      <c r="K458" s="107"/>
    </row>
    <row r="459" spans="11:11" s="4" customFormat="1" ht="15" customHeight="1" x14ac:dyDescent="0.2">
      <c r="K459" s="107"/>
    </row>
    <row r="460" spans="11:11" s="4" customFormat="1" ht="15" customHeight="1" x14ac:dyDescent="0.2">
      <c r="K460" s="107"/>
    </row>
    <row r="461" spans="11:11" s="4" customFormat="1" ht="15" customHeight="1" x14ac:dyDescent="0.2">
      <c r="K461" s="107"/>
    </row>
    <row r="462" spans="11:11" s="4" customFormat="1" ht="15" customHeight="1" x14ac:dyDescent="0.2">
      <c r="K462" s="107"/>
    </row>
    <row r="463" spans="11:11" s="4" customFormat="1" ht="15" customHeight="1" x14ac:dyDescent="0.2">
      <c r="K463" s="107"/>
    </row>
    <row r="464" spans="11:11" s="4" customFormat="1" ht="15" customHeight="1" x14ac:dyDescent="0.2">
      <c r="K464" s="107"/>
    </row>
    <row r="465" spans="11:11" s="4" customFormat="1" ht="15" customHeight="1" x14ac:dyDescent="0.2">
      <c r="K465" s="107"/>
    </row>
    <row r="466" spans="11:11" s="4" customFormat="1" ht="15" customHeight="1" x14ac:dyDescent="0.2">
      <c r="K466" s="107"/>
    </row>
    <row r="467" spans="11:11" s="4" customFormat="1" ht="15" customHeight="1" x14ac:dyDescent="0.2">
      <c r="K467" s="107"/>
    </row>
    <row r="468" spans="11:11" s="4" customFormat="1" ht="15" customHeight="1" x14ac:dyDescent="0.2">
      <c r="K468" s="107"/>
    </row>
    <row r="469" spans="11:11" s="4" customFormat="1" ht="15" customHeight="1" x14ac:dyDescent="0.2">
      <c r="K469" s="107"/>
    </row>
    <row r="470" spans="11:11" s="4" customFormat="1" ht="15" customHeight="1" x14ac:dyDescent="0.2">
      <c r="K470" s="107"/>
    </row>
    <row r="471" spans="11:11" s="4" customFormat="1" ht="15" customHeight="1" x14ac:dyDescent="0.2">
      <c r="K471" s="107"/>
    </row>
    <row r="472" spans="11:11" s="4" customFormat="1" ht="15" customHeight="1" x14ac:dyDescent="0.2">
      <c r="K472" s="107"/>
    </row>
    <row r="473" spans="11:11" s="4" customFormat="1" ht="15" customHeight="1" x14ac:dyDescent="0.2">
      <c r="K473" s="107"/>
    </row>
    <row r="474" spans="11:11" s="4" customFormat="1" ht="15" customHeight="1" x14ac:dyDescent="0.2">
      <c r="K474" s="107"/>
    </row>
    <row r="475" spans="11:11" s="4" customFormat="1" ht="15" customHeight="1" x14ac:dyDescent="0.2">
      <c r="K475" s="107"/>
    </row>
    <row r="476" spans="11:11" s="4" customFormat="1" ht="15" customHeight="1" x14ac:dyDescent="0.2">
      <c r="K476" s="107"/>
    </row>
    <row r="477" spans="11:11" s="4" customFormat="1" ht="15" customHeight="1" x14ac:dyDescent="0.2">
      <c r="K477" s="107"/>
    </row>
    <row r="478" spans="11:11" s="4" customFormat="1" ht="15" customHeight="1" x14ac:dyDescent="0.2">
      <c r="K478" s="107"/>
    </row>
    <row r="479" spans="11:11" s="4" customFormat="1" ht="15" customHeight="1" x14ac:dyDescent="0.2">
      <c r="K479" s="107"/>
    </row>
    <row r="480" spans="11:11" s="4" customFormat="1" ht="15" customHeight="1" x14ac:dyDescent="0.2">
      <c r="K480" s="107"/>
    </row>
    <row r="481" spans="11:11" s="4" customFormat="1" ht="15" customHeight="1" x14ac:dyDescent="0.2">
      <c r="K481" s="107"/>
    </row>
    <row r="482" spans="11:11" s="4" customFormat="1" ht="15" customHeight="1" x14ac:dyDescent="0.2">
      <c r="K482" s="107"/>
    </row>
    <row r="483" spans="11:11" s="4" customFormat="1" ht="15" customHeight="1" x14ac:dyDescent="0.2">
      <c r="K483" s="107"/>
    </row>
    <row r="484" spans="11:11" s="4" customFormat="1" ht="15" customHeight="1" x14ac:dyDescent="0.2">
      <c r="K484" s="107"/>
    </row>
    <row r="485" spans="11:11" s="4" customFormat="1" ht="15" customHeight="1" x14ac:dyDescent="0.2">
      <c r="K485" s="107"/>
    </row>
    <row r="486" spans="11:11" s="4" customFormat="1" ht="15" customHeight="1" x14ac:dyDescent="0.2">
      <c r="K486" s="107"/>
    </row>
    <row r="487" spans="11:11" s="4" customFormat="1" ht="15" customHeight="1" x14ac:dyDescent="0.2">
      <c r="K487" s="107"/>
    </row>
    <row r="488" spans="11:11" s="4" customFormat="1" ht="15" customHeight="1" x14ac:dyDescent="0.2">
      <c r="K488" s="107"/>
    </row>
    <row r="489" spans="11:11" s="4" customFormat="1" ht="15" customHeight="1" x14ac:dyDescent="0.2">
      <c r="K489" s="107"/>
    </row>
    <row r="490" spans="11:11" s="4" customFormat="1" ht="15" customHeight="1" x14ac:dyDescent="0.2">
      <c r="K490" s="107"/>
    </row>
    <row r="491" spans="11:11" s="4" customFormat="1" ht="15" customHeight="1" x14ac:dyDescent="0.2">
      <c r="K491" s="107"/>
    </row>
    <row r="492" spans="11:11" s="4" customFormat="1" ht="15" customHeight="1" x14ac:dyDescent="0.2">
      <c r="K492" s="107"/>
    </row>
    <row r="493" spans="11:11" s="4" customFormat="1" ht="15" customHeight="1" x14ac:dyDescent="0.2">
      <c r="K493" s="107"/>
    </row>
    <row r="494" spans="11:11" s="4" customFormat="1" ht="15" customHeight="1" x14ac:dyDescent="0.2">
      <c r="K494" s="107"/>
    </row>
    <row r="495" spans="11:11" s="4" customFormat="1" ht="15" customHeight="1" x14ac:dyDescent="0.2">
      <c r="K495" s="107"/>
    </row>
    <row r="496" spans="11:11" s="4" customFormat="1" ht="15" customHeight="1" x14ac:dyDescent="0.2">
      <c r="K496" s="107"/>
    </row>
    <row r="497" spans="11:11" s="4" customFormat="1" ht="15" customHeight="1" x14ac:dyDescent="0.2">
      <c r="K497" s="107"/>
    </row>
    <row r="498" spans="11:11" s="4" customFormat="1" ht="15" customHeight="1" x14ac:dyDescent="0.2">
      <c r="K498" s="107"/>
    </row>
    <row r="499" spans="11:11" s="4" customFormat="1" ht="15" customHeight="1" x14ac:dyDescent="0.2">
      <c r="K499" s="107"/>
    </row>
    <row r="500" spans="11:11" s="4" customFormat="1" ht="15" customHeight="1" x14ac:dyDescent="0.2">
      <c r="K500" s="107"/>
    </row>
    <row r="501" spans="11:11" s="4" customFormat="1" ht="15" customHeight="1" x14ac:dyDescent="0.2">
      <c r="K501" s="107"/>
    </row>
    <row r="502" spans="11:11" s="4" customFormat="1" ht="15" customHeight="1" x14ac:dyDescent="0.2">
      <c r="K502" s="107"/>
    </row>
    <row r="503" spans="11:11" s="4" customFormat="1" ht="15" customHeight="1" x14ac:dyDescent="0.2">
      <c r="K503" s="107"/>
    </row>
    <row r="504" spans="11:11" s="4" customFormat="1" ht="15" customHeight="1" x14ac:dyDescent="0.2">
      <c r="K504" s="107"/>
    </row>
    <row r="505" spans="11:11" s="4" customFormat="1" ht="15" customHeight="1" x14ac:dyDescent="0.2">
      <c r="K505" s="107"/>
    </row>
    <row r="506" spans="11:11" s="4" customFormat="1" ht="15" customHeight="1" x14ac:dyDescent="0.2">
      <c r="K506" s="107"/>
    </row>
    <row r="507" spans="11:11" s="4" customFormat="1" ht="15" customHeight="1" x14ac:dyDescent="0.2">
      <c r="K507" s="107"/>
    </row>
    <row r="508" spans="11:11" s="4" customFormat="1" ht="15" customHeight="1" x14ac:dyDescent="0.2">
      <c r="K508" s="107"/>
    </row>
    <row r="509" spans="11:11" s="4" customFormat="1" ht="15" customHeight="1" x14ac:dyDescent="0.2">
      <c r="K509" s="107"/>
    </row>
    <row r="510" spans="11:11" s="4" customFormat="1" ht="15" customHeight="1" x14ac:dyDescent="0.2">
      <c r="K510" s="107"/>
    </row>
    <row r="511" spans="11:11" s="4" customFormat="1" ht="15" customHeight="1" x14ac:dyDescent="0.2">
      <c r="K511" s="107"/>
    </row>
    <row r="512" spans="11:11" s="4" customFormat="1" ht="15" customHeight="1" x14ac:dyDescent="0.2">
      <c r="K512" s="107"/>
    </row>
    <row r="513" spans="11:11" s="4" customFormat="1" ht="15" customHeight="1" x14ac:dyDescent="0.2">
      <c r="K513" s="107"/>
    </row>
    <row r="514" spans="11:11" s="4" customFormat="1" ht="15" customHeight="1" x14ac:dyDescent="0.2">
      <c r="K514" s="107"/>
    </row>
    <row r="515" spans="11:11" s="4" customFormat="1" ht="15" customHeight="1" x14ac:dyDescent="0.2">
      <c r="K515" s="107"/>
    </row>
    <row r="516" spans="11:11" s="4" customFormat="1" ht="15" customHeight="1" x14ac:dyDescent="0.2">
      <c r="K516" s="107"/>
    </row>
    <row r="517" spans="11:11" s="4" customFormat="1" ht="15" customHeight="1" x14ac:dyDescent="0.2">
      <c r="K517" s="107"/>
    </row>
    <row r="518" spans="11:11" s="4" customFormat="1" ht="15" customHeight="1" x14ac:dyDescent="0.2">
      <c r="K518" s="107"/>
    </row>
    <row r="519" spans="11:11" s="4" customFormat="1" ht="15" customHeight="1" x14ac:dyDescent="0.2">
      <c r="K519" s="107"/>
    </row>
    <row r="520" spans="11:11" s="4" customFormat="1" ht="15" customHeight="1" x14ac:dyDescent="0.2">
      <c r="K520" s="107"/>
    </row>
    <row r="521" spans="11:11" s="4" customFormat="1" ht="15" customHeight="1" x14ac:dyDescent="0.2">
      <c r="K521" s="107"/>
    </row>
    <row r="522" spans="11:11" s="4" customFormat="1" ht="15" customHeight="1" x14ac:dyDescent="0.2">
      <c r="K522" s="107"/>
    </row>
    <row r="523" spans="11:11" s="4" customFormat="1" ht="15" customHeight="1" x14ac:dyDescent="0.2">
      <c r="K523" s="107"/>
    </row>
    <row r="524" spans="11:11" s="4" customFormat="1" ht="15" customHeight="1" x14ac:dyDescent="0.2">
      <c r="K524" s="107"/>
    </row>
    <row r="525" spans="11:11" s="4" customFormat="1" ht="15" customHeight="1" x14ac:dyDescent="0.2">
      <c r="K525" s="107"/>
    </row>
    <row r="526" spans="11:11" s="4" customFormat="1" ht="15" customHeight="1" x14ac:dyDescent="0.2">
      <c r="K526" s="107"/>
    </row>
    <row r="527" spans="11:11" s="4" customFormat="1" ht="15" customHeight="1" x14ac:dyDescent="0.2">
      <c r="K527" s="107"/>
    </row>
    <row r="528" spans="11:11" s="4" customFormat="1" ht="15" customHeight="1" x14ac:dyDescent="0.2">
      <c r="K528" s="107"/>
    </row>
    <row r="529" spans="11:11" s="4" customFormat="1" ht="15" customHeight="1" x14ac:dyDescent="0.2">
      <c r="K529" s="107"/>
    </row>
    <row r="530" spans="11:11" s="4" customFormat="1" ht="15" customHeight="1" x14ac:dyDescent="0.2">
      <c r="K530" s="107"/>
    </row>
    <row r="531" spans="11:11" s="4" customFormat="1" ht="15" customHeight="1" x14ac:dyDescent="0.2">
      <c r="K531" s="107"/>
    </row>
    <row r="532" spans="11:11" s="4" customFormat="1" ht="15" customHeight="1" x14ac:dyDescent="0.2">
      <c r="K532" s="107"/>
    </row>
    <row r="533" spans="11:11" s="4" customFormat="1" ht="15" customHeight="1" x14ac:dyDescent="0.2">
      <c r="K533" s="107"/>
    </row>
    <row r="534" spans="11:11" s="4" customFormat="1" ht="15" customHeight="1" x14ac:dyDescent="0.2">
      <c r="K534" s="107"/>
    </row>
    <row r="535" spans="11:11" s="4" customFormat="1" ht="15" customHeight="1" x14ac:dyDescent="0.2">
      <c r="K535" s="107"/>
    </row>
    <row r="536" spans="11:11" s="4" customFormat="1" ht="15" customHeight="1" x14ac:dyDescent="0.2">
      <c r="K536" s="107"/>
    </row>
    <row r="537" spans="11:11" s="4" customFormat="1" ht="15" customHeight="1" x14ac:dyDescent="0.2">
      <c r="K537" s="107"/>
    </row>
    <row r="538" spans="11:11" s="4" customFormat="1" ht="15" customHeight="1" x14ac:dyDescent="0.2">
      <c r="K538" s="107"/>
    </row>
    <row r="539" spans="11:11" s="4" customFormat="1" ht="15" customHeight="1" x14ac:dyDescent="0.2">
      <c r="K539" s="107"/>
    </row>
    <row r="540" spans="11:11" s="4" customFormat="1" ht="15" customHeight="1" x14ac:dyDescent="0.2">
      <c r="K540" s="107"/>
    </row>
    <row r="541" spans="11:11" s="4" customFormat="1" ht="15" customHeight="1" x14ac:dyDescent="0.2">
      <c r="K541" s="107"/>
    </row>
    <row r="542" spans="11:11" s="4" customFormat="1" ht="15" customHeight="1" x14ac:dyDescent="0.2">
      <c r="K542" s="107"/>
    </row>
    <row r="543" spans="11:11" s="4" customFormat="1" ht="15" customHeight="1" x14ac:dyDescent="0.2">
      <c r="K543" s="107"/>
    </row>
    <row r="544" spans="11:11" s="4" customFormat="1" ht="15" customHeight="1" x14ac:dyDescent="0.2">
      <c r="K544" s="107"/>
    </row>
    <row r="545" spans="11:11" s="4" customFormat="1" ht="15" customHeight="1" x14ac:dyDescent="0.2">
      <c r="K545" s="107"/>
    </row>
    <row r="546" spans="11:11" s="4" customFormat="1" ht="15" customHeight="1" x14ac:dyDescent="0.2">
      <c r="K546" s="107"/>
    </row>
    <row r="547" spans="11:11" s="4" customFormat="1" ht="15" customHeight="1" x14ac:dyDescent="0.2">
      <c r="K547" s="107"/>
    </row>
    <row r="548" spans="11:11" s="4" customFormat="1" ht="15" customHeight="1" x14ac:dyDescent="0.2">
      <c r="K548" s="107"/>
    </row>
    <row r="549" spans="11:11" s="4" customFormat="1" ht="15" customHeight="1" x14ac:dyDescent="0.2">
      <c r="K549" s="107"/>
    </row>
    <row r="550" spans="11:11" s="4" customFormat="1" ht="15" customHeight="1" x14ac:dyDescent="0.2">
      <c r="K550" s="107"/>
    </row>
    <row r="551" spans="11:11" s="4" customFormat="1" ht="15" customHeight="1" x14ac:dyDescent="0.2">
      <c r="K551" s="107"/>
    </row>
    <row r="552" spans="11:11" s="4" customFormat="1" ht="15" customHeight="1" x14ac:dyDescent="0.2">
      <c r="K552" s="107"/>
    </row>
    <row r="553" spans="11:11" s="4" customFormat="1" ht="15" customHeight="1" x14ac:dyDescent="0.2">
      <c r="K553" s="107"/>
    </row>
    <row r="554" spans="11:11" s="4" customFormat="1" ht="15" customHeight="1" x14ac:dyDescent="0.2">
      <c r="K554" s="107"/>
    </row>
    <row r="555" spans="11:11" s="4" customFormat="1" ht="15" customHeight="1" x14ac:dyDescent="0.2">
      <c r="K555" s="107"/>
    </row>
    <row r="556" spans="11:11" s="4" customFormat="1" ht="15" customHeight="1" x14ac:dyDescent="0.2">
      <c r="K556" s="107"/>
    </row>
    <row r="557" spans="11:11" s="4" customFormat="1" ht="15" customHeight="1" x14ac:dyDescent="0.2">
      <c r="K557" s="107"/>
    </row>
    <row r="558" spans="11:11" s="4" customFormat="1" ht="15" customHeight="1" x14ac:dyDescent="0.2">
      <c r="K558" s="107"/>
    </row>
    <row r="559" spans="11:11" s="4" customFormat="1" ht="15" customHeight="1" x14ac:dyDescent="0.2">
      <c r="K559" s="107"/>
    </row>
    <row r="560" spans="11:11" s="4" customFormat="1" ht="15" customHeight="1" x14ac:dyDescent="0.2">
      <c r="K560" s="107"/>
    </row>
    <row r="561" spans="11:11" s="4" customFormat="1" ht="15" customHeight="1" x14ac:dyDescent="0.2">
      <c r="K561" s="107"/>
    </row>
    <row r="562" spans="11:11" s="4" customFormat="1" ht="15" customHeight="1" x14ac:dyDescent="0.2">
      <c r="K562" s="107"/>
    </row>
    <row r="563" spans="11:11" s="4" customFormat="1" ht="15" customHeight="1" x14ac:dyDescent="0.2">
      <c r="K563" s="107"/>
    </row>
    <row r="564" spans="11:11" s="4" customFormat="1" ht="15" customHeight="1" x14ac:dyDescent="0.2">
      <c r="K564" s="107"/>
    </row>
    <row r="565" spans="11:11" s="4" customFormat="1" ht="15" customHeight="1" x14ac:dyDescent="0.2">
      <c r="K565" s="107"/>
    </row>
    <row r="566" spans="11:11" s="4" customFormat="1" ht="15" customHeight="1" x14ac:dyDescent="0.2">
      <c r="K566" s="107"/>
    </row>
    <row r="567" spans="11:11" s="4" customFormat="1" ht="15" customHeight="1" x14ac:dyDescent="0.2">
      <c r="K567" s="107"/>
    </row>
    <row r="568" spans="11:11" s="4" customFormat="1" ht="15" customHeight="1" x14ac:dyDescent="0.2">
      <c r="K568" s="107"/>
    </row>
    <row r="569" spans="11:11" s="4" customFormat="1" ht="15" customHeight="1" x14ac:dyDescent="0.2">
      <c r="K569" s="107"/>
    </row>
    <row r="570" spans="11:11" s="4" customFormat="1" ht="15" customHeight="1" x14ac:dyDescent="0.2">
      <c r="K570" s="107"/>
    </row>
    <row r="571" spans="11:11" s="4" customFormat="1" ht="15" customHeight="1" x14ac:dyDescent="0.2">
      <c r="K571" s="107"/>
    </row>
    <row r="572" spans="11:11" s="4" customFormat="1" ht="15" customHeight="1" x14ac:dyDescent="0.2">
      <c r="K572" s="107"/>
    </row>
    <row r="573" spans="11:11" s="4" customFormat="1" ht="15" customHeight="1" x14ac:dyDescent="0.2">
      <c r="K573" s="107"/>
    </row>
    <row r="574" spans="11:11" s="4" customFormat="1" ht="15" customHeight="1" x14ac:dyDescent="0.2">
      <c r="K574" s="107"/>
    </row>
    <row r="575" spans="11:11" s="4" customFormat="1" ht="15" customHeight="1" x14ac:dyDescent="0.2">
      <c r="K575" s="107"/>
    </row>
    <row r="576" spans="11:11" s="4" customFormat="1" ht="15" customHeight="1" x14ac:dyDescent="0.2">
      <c r="K576" s="107"/>
    </row>
    <row r="577" spans="11:11" s="4" customFormat="1" ht="15" customHeight="1" x14ac:dyDescent="0.2">
      <c r="K577" s="107"/>
    </row>
    <row r="578" spans="11:11" s="4" customFormat="1" ht="15" customHeight="1" x14ac:dyDescent="0.2">
      <c r="K578" s="107"/>
    </row>
    <row r="579" spans="11:11" s="4" customFormat="1" ht="15" customHeight="1" x14ac:dyDescent="0.2">
      <c r="K579" s="107"/>
    </row>
    <row r="580" spans="11:11" s="4" customFormat="1" ht="15" customHeight="1" x14ac:dyDescent="0.2">
      <c r="K580" s="107"/>
    </row>
    <row r="581" spans="11:11" s="4" customFormat="1" ht="15" customHeight="1" x14ac:dyDescent="0.2">
      <c r="K581" s="107"/>
    </row>
    <row r="582" spans="11:11" s="4" customFormat="1" ht="15" customHeight="1" x14ac:dyDescent="0.2">
      <c r="K582" s="107"/>
    </row>
    <row r="583" spans="11:11" s="4" customFormat="1" ht="15" customHeight="1" x14ac:dyDescent="0.2">
      <c r="K583" s="107"/>
    </row>
    <row r="584" spans="11:11" s="4" customFormat="1" ht="15" customHeight="1" x14ac:dyDescent="0.2">
      <c r="K584" s="107"/>
    </row>
    <row r="585" spans="11:11" s="4" customFormat="1" ht="15" customHeight="1" x14ac:dyDescent="0.2">
      <c r="K585" s="107"/>
    </row>
    <row r="586" spans="11:11" s="4" customFormat="1" ht="15" customHeight="1" x14ac:dyDescent="0.2">
      <c r="K586" s="107"/>
    </row>
    <row r="587" spans="11:11" s="4" customFormat="1" ht="15" customHeight="1" x14ac:dyDescent="0.2">
      <c r="K587" s="107"/>
    </row>
    <row r="588" spans="11:11" s="4" customFormat="1" ht="15" customHeight="1" x14ac:dyDescent="0.2">
      <c r="K588" s="107"/>
    </row>
    <row r="589" spans="11:11" s="4" customFormat="1" ht="15" customHeight="1" x14ac:dyDescent="0.2">
      <c r="K589" s="107"/>
    </row>
    <row r="590" spans="11:11" s="4" customFormat="1" ht="15" customHeight="1" x14ac:dyDescent="0.2">
      <c r="K590" s="107"/>
    </row>
    <row r="591" spans="11:11" s="4" customFormat="1" ht="15" customHeight="1" x14ac:dyDescent="0.2">
      <c r="K591" s="107"/>
    </row>
    <row r="592" spans="11:11" s="4" customFormat="1" ht="15" customHeight="1" x14ac:dyDescent="0.2">
      <c r="K592" s="107"/>
    </row>
    <row r="593" spans="11:11" s="4" customFormat="1" ht="15" customHeight="1" x14ac:dyDescent="0.2">
      <c r="K593" s="107"/>
    </row>
    <row r="594" spans="11:11" s="4" customFormat="1" ht="15" customHeight="1" x14ac:dyDescent="0.2">
      <c r="K594" s="107"/>
    </row>
    <row r="595" spans="11:11" s="4" customFormat="1" ht="15" customHeight="1" x14ac:dyDescent="0.2">
      <c r="K595" s="107"/>
    </row>
    <row r="596" spans="11:11" s="4" customFormat="1" ht="15" customHeight="1" x14ac:dyDescent="0.2">
      <c r="K596" s="107"/>
    </row>
    <row r="597" spans="11:11" s="4" customFormat="1" ht="15" customHeight="1" x14ac:dyDescent="0.2">
      <c r="K597" s="107"/>
    </row>
    <row r="598" spans="11:11" s="4" customFormat="1" ht="15" customHeight="1" x14ac:dyDescent="0.2">
      <c r="K598" s="107"/>
    </row>
    <row r="599" spans="11:11" s="4" customFormat="1" ht="15" customHeight="1" x14ac:dyDescent="0.2">
      <c r="K599" s="107"/>
    </row>
    <row r="600" spans="11:11" s="4" customFormat="1" ht="15" customHeight="1" x14ac:dyDescent="0.2">
      <c r="K600" s="107"/>
    </row>
    <row r="601" spans="11:11" s="4" customFormat="1" ht="15" customHeight="1" x14ac:dyDescent="0.2">
      <c r="K601" s="107"/>
    </row>
    <row r="602" spans="11:11" s="4" customFormat="1" ht="15" customHeight="1" x14ac:dyDescent="0.2">
      <c r="K602" s="107"/>
    </row>
    <row r="603" spans="11:11" s="4" customFormat="1" ht="15" customHeight="1" x14ac:dyDescent="0.2">
      <c r="K603" s="107"/>
    </row>
    <row r="604" spans="11:11" s="4" customFormat="1" ht="15" customHeight="1" x14ac:dyDescent="0.2">
      <c r="K604" s="107"/>
    </row>
    <row r="605" spans="11:11" s="4" customFormat="1" ht="15" customHeight="1" x14ac:dyDescent="0.2">
      <c r="K605" s="107"/>
    </row>
    <row r="606" spans="11:11" s="4" customFormat="1" ht="15" customHeight="1" x14ac:dyDescent="0.2">
      <c r="K606" s="107"/>
    </row>
    <row r="607" spans="11:11" s="4" customFormat="1" ht="15" customHeight="1" x14ac:dyDescent="0.2">
      <c r="K607" s="107"/>
    </row>
    <row r="608" spans="11:11" s="4" customFormat="1" ht="15" customHeight="1" x14ac:dyDescent="0.2">
      <c r="K608" s="107"/>
    </row>
    <row r="609" spans="11:11" s="4" customFormat="1" ht="15" customHeight="1" x14ac:dyDescent="0.2">
      <c r="K609" s="107"/>
    </row>
    <row r="610" spans="11:11" s="4" customFormat="1" ht="15" customHeight="1" x14ac:dyDescent="0.2">
      <c r="K610" s="107"/>
    </row>
    <row r="611" spans="11:11" s="4" customFormat="1" ht="15" customHeight="1" x14ac:dyDescent="0.2">
      <c r="K611" s="107"/>
    </row>
    <row r="612" spans="11:11" s="4" customFormat="1" ht="15" customHeight="1" x14ac:dyDescent="0.2">
      <c r="K612" s="107"/>
    </row>
    <row r="613" spans="11:11" s="4" customFormat="1" ht="15" customHeight="1" x14ac:dyDescent="0.2">
      <c r="K613" s="107"/>
    </row>
    <row r="614" spans="11:11" s="4" customFormat="1" ht="15" customHeight="1" x14ac:dyDescent="0.2">
      <c r="K614" s="107"/>
    </row>
    <row r="615" spans="11:11" s="4" customFormat="1" ht="15" customHeight="1" x14ac:dyDescent="0.2">
      <c r="K615" s="107"/>
    </row>
    <row r="616" spans="11:11" s="4" customFormat="1" ht="15" customHeight="1" x14ac:dyDescent="0.2">
      <c r="K616" s="107"/>
    </row>
    <row r="617" spans="11:11" s="4" customFormat="1" ht="15" customHeight="1" x14ac:dyDescent="0.2">
      <c r="K617" s="107"/>
    </row>
    <row r="618" spans="11:11" s="4" customFormat="1" ht="15" customHeight="1" x14ac:dyDescent="0.2">
      <c r="K618" s="107"/>
    </row>
    <row r="619" spans="11:11" s="4" customFormat="1" ht="15" customHeight="1" x14ac:dyDescent="0.2">
      <c r="K619" s="107"/>
    </row>
    <row r="620" spans="11:11" s="4" customFormat="1" ht="15" customHeight="1" x14ac:dyDescent="0.2">
      <c r="K620" s="107"/>
    </row>
    <row r="621" spans="11:11" s="4" customFormat="1" ht="15" customHeight="1" x14ac:dyDescent="0.2">
      <c r="K621" s="107"/>
    </row>
    <row r="622" spans="11:11" s="4" customFormat="1" ht="15" customHeight="1" x14ac:dyDescent="0.2">
      <c r="K622" s="107"/>
    </row>
    <row r="623" spans="11:11" s="4" customFormat="1" ht="15" customHeight="1" x14ac:dyDescent="0.2">
      <c r="K623" s="107"/>
    </row>
    <row r="624" spans="11:11" s="4" customFormat="1" ht="15" customHeight="1" x14ac:dyDescent="0.2">
      <c r="K624" s="107"/>
    </row>
    <row r="625" spans="11:11" s="4" customFormat="1" ht="15" customHeight="1" x14ac:dyDescent="0.2">
      <c r="K625" s="107"/>
    </row>
    <row r="626" spans="11:11" s="4" customFormat="1" ht="15" customHeight="1" x14ac:dyDescent="0.2">
      <c r="K626" s="107"/>
    </row>
    <row r="627" spans="11:11" s="4" customFormat="1" ht="15" customHeight="1" x14ac:dyDescent="0.2">
      <c r="K627" s="107"/>
    </row>
    <row r="628" spans="11:11" s="4" customFormat="1" ht="15" customHeight="1" x14ac:dyDescent="0.2">
      <c r="K628" s="107"/>
    </row>
    <row r="629" spans="11:11" s="4" customFormat="1" ht="15" customHeight="1" x14ac:dyDescent="0.2">
      <c r="K629" s="107"/>
    </row>
    <row r="630" spans="11:11" s="4" customFormat="1" ht="15" customHeight="1" x14ac:dyDescent="0.2">
      <c r="K630" s="107"/>
    </row>
    <row r="631" spans="11:11" s="4" customFormat="1" ht="15" customHeight="1" x14ac:dyDescent="0.2">
      <c r="K631" s="107"/>
    </row>
    <row r="632" spans="11:11" s="4" customFormat="1" ht="15" customHeight="1" x14ac:dyDescent="0.2">
      <c r="K632" s="107"/>
    </row>
    <row r="633" spans="11:11" s="4" customFormat="1" ht="15" customHeight="1" x14ac:dyDescent="0.2">
      <c r="K633" s="107"/>
    </row>
    <row r="634" spans="11:11" s="4" customFormat="1" ht="15" customHeight="1" x14ac:dyDescent="0.2">
      <c r="K634" s="107"/>
    </row>
    <row r="635" spans="11:11" s="4" customFormat="1" ht="15" customHeight="1" x14ac:dyDescent="0.2">
      <c r="K635" s="107"/>
    </row>
    <row r="636" spans="11:11" s="4" customFormat="1" ht="15" customHeight="1" x14ac:dyDescent="0.2">
      <c r="K636" s="107"/>
    </row>
    <row r="637" spans="11:11" s="4" customFormat="1" ht="15" customHeight="1" x14ac:dyDescent="0.2">
      <c r="K637" s="107"/>
    </row>
    <row r="638" spans="11:11" s="4" customFormat="1" ht="15" customHeight="1" x14ac:dyDescent="0.2">
      <c r="K638" s="107"/>
    </row>
    <row r="639" spans="11:11" s="4" customFormat="1" ht="15" customHeight="1" x14ac:dyDescent="0.2">
      <c r="K639" s="107"/>
    </row>
    <row r="640" spans="11:11" s="4" customFormat="1" ht="15" customHeight="1" x14ac:dyDescent="0.2">
      <c r="K640" s="107"/>
    </row>
    <row r="641" spans="11:11" s="4" customFormat="1" ht="15" customHeight="1" x14ac:dyDescent="0.2">
      <c r="K641" s="107"/>
    </row>
    <row r="642" spans="11:11" s="4" customFormat="1" ht="15" customHeight="1" x14ac:dyDescent="0.2">
      <c r="K642" s="107"/>
    </row>
    <row r="643" spans="11:11" s="4" customFormat="1" ht="15" customHeight="1" x14ac:dyDescent="0.2">
      <c r="K643" s="107"/>
    </row>
    <row r="644" spans="11:11" s="4" customFormat="1" ht="15" customHeight="1" x14ac:dyDescent="0.2">
      <c r="K644" s="107"/>
    </row>
    <row r="645" spans="11:11" s="4" customFormat="1" ht="15" customHeight="1" x14ac:dyDescent="0.2">
      <c r="K645" s="107"/>
    </row>
    <row r="646" spans="11:11" s="4" customFormat="1" ht="15" customHeight="1" x14ac:dyDescent="0.2">
      <c r="K646" s="107"/>
    </row>
    <row r="647" spans="11:11" s="4" customFormat="1" ht="15" customHeight="1" x14ac:dyDescent="0.2">
      <c r="K647" s="107"/>
    </row>
    <row r="648" spans="11:11" s="4" customFormat="1" ht="15" customHeight="1" x14ac:dyDescent="0.2">
      <c r="K648" s="107"/>
    </row>
    <row r="649" spans="11:11" s="4" customFormat="1" ht="15" customHeight="1" x14ac:dyDescent="0.2">
      <c r="K649" s="107"/>
    </row>
    <row r="650" spans="11:11" s="4" customFormat="1" ht="15" customHeight="1" x14ac:dyDescent="0.2">
      <c r="K650" s="107"/>
    </row>
    <row r="651" spans="11:11" s="4" customFormat="1" ht="15" customHeight="1" x14ac:dyDescent="0.2">
      <c r="K651" s="107"/>
    </row>
    <row r="652" spans="11:11" s="4" customFormat="1" ht="15" customHeight="1" x14ac:dyDescent="0.2">
      <c r="K652" s="107"/>
    </row>
    <row r="653" spans="11:11" s="4" customFormat="1" ht="15" customHeight="1" x14ac:dyDescent="0.2">
      <c r="K653" s="107"/>
    </row>
    <row r="654" spans="11:11" s="4" customFormat="1" ht="15" customHeight="1" x14ac:dyDescent="0.2">
      <c r="K654" s="107"/>
    </row>
    <row r="655" spans="11:11" s="4" customFormat="1" ht="15" customHeight="1" x14ac:dyDescent="0.2">
      <c r="K655" s="107"/>
    </row>
    <row r="656" spans="11:11" s="4" customFormat="1" ht="15" customHeight="1" x14ac:dyDescent="0.2">
      <c r="K656" s="107"/>
    </row>
    <row r="657" spans="11:11" s="4" customFormat="1" ht="15" customHeight="1" x14ac:dyDescent="0.2">
      <c r="K657" s="107"/>
    </row>
    <row r="658" spans="11:11" s="4" customFormat="1" ht="15" customHeight="1" x14ac:dyDescent="0.2">
      <c r="K658" s="107"/>
    </row>
    <row r="659" spans="11:11" s="4" customFormat="1" ht="15" customHeight="1" x14ac:dyDescent="0.2">
      <c r="K659" s="107"/>
    </row>
    <row r="660" spans="11:11" s="4" customFormat="1" ht="15" customHeight="1" x14ac:dyDescent="0.2">
      <c r="K660" s="107"/>
    </row>
    <row r="661" spans="11:11" s="4" customFormat="1" ht="15" customHeight="1" x14ac:dyDescent="0.2">
      <c r="K661" s="107"/>
    </row>
    <row r="662" spans="11:11" s="4" customFormat="1" ht="15" customHeight="1" x14ac:dyDescent="0.2">
      <c r="K662" s="107"/>
    </row>
    <row r="663" spans="11:11" s="4" customFormat="1" ht="15" customHeight="1" x14ac:dyDescent="0.2">
      <c r="K663" s="107"/>
    </row>
    <row r="664" spans="11:11" s="4" customFormat="1" ht="15" customHeight="1" x14ac:dyDescent="0.2">
      <c r="K664" s="107"/>
    </row>
    <row r="665" spans="11:11" s="4" customFormat="1" ht="15" customHeight="1" x14ac:dyDescent="0.2">
      <c r="K665" s="107"/>
    </row>
    <row r="666" spans="11:11" s="4" customFormat="1" ht="15" customHeight="1" x14ac:dyDescent="0.2">
      <c r="K666" s="107"/>
    </row>
    <row r="667" spans="11:11" s="4" customFormat="1" ht="15" customHeight="1" x14ac:dyDescent="0.2">
      <c r="K667" s="107"/>
    </row>
    <row r="668" spans="11:11" s="4" customFormat="1" ht="15" customHeight="1" x14ac:dyDescent="0.2">
      <c r="K668" s="107"/>
    </row>
    <row r="669" spans="11:11" s="4" customFormat="1" ht="15" customHeight="1" x14ac:dyDescent="0.2">
      <c r="K669" s="107"/>
    </row>
    <row r="670" spans="11:11" s="4" customFormat="1" ht="15" customHeight="1" x14ac:dyDescent="0.2">
      <c r="K670" s="107"/>
    </row>
    <row r="671" spans="11:11" s="4" customFormat="1" ht="15" customHeight="1" x14ac:dyDescent="0.2">
      <c r="K671" s="107"/>
    </row>
    <row r="672" spans="11:11" s="4" customFormat="1" ht="15" customHeight="1" x14ac:dyDescent="0.2">
      <c r="K672" s="107"/>
    </row>
    <row r="673" spans="11:11" s="4" customFormat="1" ht="15" customHeight="1" x14ac:dyDescent="0.2">
      <c r="K673" s="107"/>
    </row>
    <row r="674" spans="11:11" s="4" customFormat="1" ht="15" customHeight="1" x14ac:dyDescent="0.2">
      <c r="K674" s="107"/>
    </row>
    <row r="675" spans="11:11" s="4" customFormat="1" ht="15" customHeight="1" x14ac:dyDescent="0.2">
      <c r="K675" s="107"/>
    </row>
    <row r="676" spans="11:11" s="4" customFormat="1" ht="15" customHeight="1" x14ac:dyDescent="0.2">
      <c r="K676" s="107"/>
    </row>
    <row r="677" spans="11:11" s="4" customFormat="1" ht="15" customHeight="1" x14ac:dyDescent="0.2">
      <c r="K677" s="107"/>
    </row>
    <row r="678" spans="11:11" s="4" customFormat="1" ht="15" customHeight="1" x14ac:dyDescent="0.2">
      <c r="K678" s="107"/>
    </row>
    <row r="679" spans="11:11" s="4" customFormat="1" ht="15" customHeight="1" x14ac:dyDescent="0.2">
      <c r="K679" s="107"/>
    </row>
    <row r="680" spans="11:11" s="4" customFormat="1" ht="15" customHeight="1" x14ac:dyDescent="0.2">
      <c r="K680" s="107"/>
    </row>
    <row r="681" spans="11:11" s="4" customFormat="1" ht="15" customHeight="1" x14ac:dyDescent="0.2">
      <c r="K681" s="107"/>
    </row>
    <row r="682" spans="11:11" s="4" customFormat="1" ht="15" customHeight="1" x14ac:dyDescent="0.2">
      <c r="K682" s="107"/>
    </row>
    <row r="683" spans="11:11" s="4" customFormat="1" ht="15" customHeight="1" x14ac:dyDescent="0.2">
      <c r="K683" s="107"/>
    </row>
    <row r="684" spans="11:11" s="4" customFormat="1" ht="15" customHeight="1" x14ac:dyDescent="0.2">
      <c r="K684" s="107"/>
    </row>
    <row r="685" spans="11:11" s="4" customFormat="1" ht="15" customHeight="1" x14ac:dyDescent="0.2">
      <c r="K685" s="107"/>
    </row>
    <row r="686" spans="11:11" s="4" customFormat="1" ht="15" customHeight="1" x14ac:dyDescent="0.2">
      <c r="K686" s="107"/>
    </row>
    <row r="687" spans="11:11" s="4" customFormat="1" ht="15" customHeight="1" x14ac:dyDescent="0.2">
      <c r="K687" s="107"/>
    </row>
    <row r="688" spans="11:11" s="4" customFormat="1" ht="15" customHeight="1" x14ac:dyDescent="0.2">
      <c r="K688" s="107"/>
    </row>
    <row r="689" spans="11:11" s="4" customFormat="1" ht="15" customHeight="1" x14ac:dyDescent="0.2">
      <c r="K689" s="107"/>
    </row>
    <row r="690" spans="11:11" s="4" customFormat="1" ht="15" customHeight="1" x14ac:dyDescent="0.2">
      <c r="K690" s="107"/>
    </row>
    <row r="691" spans="11:11" s="4" customFormat="1" ht="15" customHeight="1" x14ac:dyDescent="0.2">
      <c r="K691" s="107"/>
    </row>
    <row r="692" spans="11:11" s="4" customFormat="1" ht="15" customHeight="1" x14ac:dyDescent="0.2">
      <c r="K692" s="107"/>
    </row>
    <row r="693" spans="11:11" s="4" customFormat="1" ht="15" customHeight="1" x14ac:dyDescent="0.2">
      <c r="K693" s="107"/>
    </row>
    <row r="694" spans="11:11" s="4" customFormat="1" ht="15" customHeight="1" x14ac:dyDescent="0.2">
      <c r="K694" s="107"/>
    </row>
    <row r="695" spans="11:11" s="4" customFormat="1" ht="15" customHeight="1" x14ac:dyDescent="0.2">
      <c r="K695" s="107"/>
    </row>
    <row r="696" spans="11:11" s="4" customFormat="1" ht="15" customHeight="1" x14ac:dyDescent="0.2">
      <c r="K696" s="107"/>
    </row>
    <row r="697" spans="11:11" s="4" customFormat="1" ht="15" customHeight="1" x14ac:dyDescent="0.2">
      <c r="K697" s="107"/>
    </row>
    <row r="698" spans="11:11" s="4" customFormat="1" ht="15" customHeight="1" x14ac:dyDescent="0.2">
      <c r="K698" s="107"/>
    </row>
    <row r="699" spans="11:11" s="4" customFormat="1" ht="15" customHeight="1" x14ac:dyDescent="0.2">
      <c r="K699" s="107"/>
    </row>
    <row r="700" spans="11:11" s="4" customFormat="1" ht="15" customHeight="1" x14ac:dyDescent="0.2">
      <c r="K700" s="107"/>
    </row>
    <row r="701" spans="11:11" s="4" customFormat="1" ht="15" customHeight="1" x14ac:dyDescent="0.2">
      <c r="K701" s="107"/>
    </row>
    <row r="702" spans="11:11" s="4" customFormat="1" ht="15" customHeight="1" x14ac:dyDescent="0.2">
      <c r="K702" s="107"/>
    </row>
    <row r="703" spans="11:11" s="4" customFormat="1" ht="15" customHeight="1" x14ac:dyDescent="0.2">
      <c r="K703" s="107"/>
    </row>
    <row r="704" spans="11:11" s="4" customFormat="1" ht="15" customHeight="1" x14ac:dyDescent="0.2">
      <c r="K704" s="107"/>
    </row>
    <row r="705" spans="11:11" s="4" customFormat="1" ht="15" customHeight="1" x14ac:dyDescent="0.2">
      <c r="K705" s="107"/>
    </row>
    <row r="706" spans="11:11" s="4" customFormat="1" ht="15" customHeight="1" x14ac:dyDescent="0.2">
      <c r="K706" s="107"/>
    </row>
    <row r="707" spans="11:11" s="4" customFormat="1" ht="15" customHeight="1" x14ac:dyDescent="0.2">
      <c r="K707" s="107"/>
    </row>
    <row r="708" spans="11:11" s="4" customFormat="1" ht="15" customHeight="1" x14ac:dyDescent="0.2">
      <c r="K708" s="107"/>
    </row>
    <row r="709" spans="11:11" s="4" customFormat="1" ht="15" customHeight="1" x14ac:dyDescent="0.2">
      <c r="K709" s="107"/>
    </row>
    <row r="710" spans="11:11" s="4" customFormat="1" ht="15" customHeight="1" x14ac:dyDescent="0.2">
      <c r="K710" s="107"/>
    </row>
    <row r="711" spans="11:11" s="4" customFormat="1" ht="15" customHeight="1" x14ac:dyDescent="0.2">
      <c r="K711" s="107"/>
    </row>
    <row r="712" spans="11:11" s="4" customFormat="1" ht="15" customHeight="1" x14ac:dyDescent="0.2">
      <c r="K712" s="107"/>
    </row>
    <row r="713" spans="11:11" s="4" customFormat="1" ht="15" customHeight="1" x14ac:dyDescent="0.2">
      <c r="K713" s="107"/>
    </row>
    <row r="714" spans="11:11" s="4" customFormat="1" ht="15" customHeight="1" x14ac:dyDescent="0.2">
      <c r="K714" s="107"/>
    </row>
    <row r="715" spans="11:11" s="4" customFormat="1" ht="15" customHeight="1" x14ac:dyDescent="0.2">
      <c r="K715" s="107"/>
    </row>
    <row r="716" spans="11:11" s="4" customFormat="1" ht="15" customHeight="1" x14ac:dyDescent="0.2">
      <c r="K716" s="107"/>
    </row>
    <row r="717" spans="11:11" s="4" customFormat="1" ht="15" customHeight="1" x14ac:dyDescent="0.2">
      <c r="K717" s="107"/>
    </row>
    <row r="718" spans="11:11" s="4" customFormat="1" ht="15" customHeight="1" x14ac:dyDescent="0.2">
      <c r="K718" s="107"/>
    </row>
    <row r="719" spans="11:11" s="4" customFormat="1" ht="15" customHeight="1" x14ac:dyDescent="0.2">
      <c r="K719" s="107"/>
    </row>
    <row r="720" spans="11:11" s="4" customFormat="1" ht="15" customHeight="1" x14ac:dyDescent="0.2">
      <c r="K720" s="107"/>
    </row>
    <row r="721" spans="11:11" s="4" customFormat="1" ht="15" customHeight="1" x14ac:dyDescent="0.2">
      <c r="K721" s="107"/>
    </row>
    <row r="722" spans="11:11" s="4" customFormat="1" ht="15" customHeight="1" x14ac:dyDescent="0.2">
      <c r="K722" s="107"/>
    </row>
    <row r="723" spans="11:11" s="4" customFormat="1" ht="15" customHeight="1" x14ac:dyDescent="0.2">
      <c r="K723" s="107"/>
    </row>
    <row r="724" spans="11:11" s="4" customFormat="1" ht="15" customHeight="1" x14ac:dyDescent="0.2">
      <c r="K724" s="107"/>
    </row>
    <row r="725" spans="11:11" s="4" customFormat="1" ht="15" customHeight="1" x14ac:dyDescent="0.2">
      <c r="K725" s="107"/>
    </row>
    <row r="726" spans="11:11" s="4" customFormat="1" ht="15" customHeight="1" x14ac:dyDescent="0.2">
      <c r="K726" s="107"/>
    </row>
    <row r="727" spans="11:11" s="4" customFormat="1" ht="15" customHeight="1" x14ac:dyDescent="0.2">
      <c r="K727" s="107"/>
    </row>
    <row r="728" spans="11:11" s="4" customFormat="1" ht="15" customHeight="1" x14ac:dyDescent="0.2">
      <c r="K728" s="107"/>
    </row>
    <row r="729" spans="11:11" s="4" customFormat="1" ht="15" customHeight="1" x14ac:dyDescent="0.2">
      <c r="K729" s="107"/>
    </row>
    <row r="730" spans="11:11" s="4" customFormat="1" ht="15" customHeight="1" x14ac:dyDescent="0.2">
      <c r="K730" s="107"/>
    </row>
    <row r="731" spans="11:11" s="4" customFormat="1" ht="15" customHeight="1" x14ac:dyDescent="0.2">
      <c r="K731" s="107"/>
    </row>
    <row r="732" spans="11:11" s="4" customFormat="1" ht="15" customHeight="1" x14ac:dyDescent="0.2">
      <c r="K732" s="107"/>
    </row>
    <row r="733" spans="11:11" s="4" customFormat="1" ht="15" customHeight="1" x14ac:dyDescent="0.2">
      <c r="K733" s="107"/>
    </row>
    <row r="734" spans="11:11" s="4" customFormat="1" ht="15" customHeight="1" x14ac:dyDescent="0.2">
      <c r="K734" s="107"/>
    </row>
    <row r="735" spans="11:11" s="4" customFormat="1" ht="15" customHeight="1" x14ac:dyDescent="0.2">
      <c r="K735" s="107"/>
    </row>
    <row r="736" spans="11:11" s="4" customFormat="1" ht="15" customHeight="1" x14ac:dyDescent="0.2">
      <c r="K736" s="107"/>
    </row>
    <row r="737" spans="11:11" s="4" customFormat="1" ht="15" customHeight="1" x14ac:dyDescent="0.2">
      <c r="K737" s="107"/>
    </row>
    <row r="738" spans="11:11" s="4" customFormat="1" ht="15" customHeight="1" x14ac:dyDescent="0.2">
      <c r="K738" s="107"/>
    </row>
    <row r="739" spans="11:11" s="4" customFormat="1" ht="15" customHeight="1" x14ac:dyDescent="0.2">
      <c r="K739" s="107"/>
    </row>
    <row r="740" spans="11:11" s="4" customFormat="1" ht="15" customHeight="1" x14ac:dyDescent="0.2">
      <c r="K740" s="107"/>
    </row>
    <row r="741" spans="11:11" s="4" customFormat="1" ht="15" customHeight="1" x14ac:dyDescent="0.2">
      <c r="K741" s="107"/>
    </row>
    <row r="742" spans="11:11" s="4" customFormat="1" ht="15" customHeight="1" x14ac:dyDescent="0.2">
      <c r="K742" s="107"/>
    </row>
    <row r="743" spans="11:11" s="4" customFormat="1" ht="15" customHeight="1" x14ac:dyDescent="0.2">
      <c r="K743" s="107"/>
    </row>
    <row r="744" spans="11:11" s="4" customFormat="1" ht="15" customHeight="1" x14ac:dyDescent="0.2">
      <c r="K744" s="107"/>
    </row>
    <row r="745" spans="11:11" s="4" customFormat="1" ht="15" customHeight="1" x14ac:dyDescent="0.2">
      <c r="K745" s="107"/>
    </row>
    <row r="746" spans="11:11" s="4" customFormat="1" ht="15" customHeight="1" x14ac:dyDescent="0.2">
      <c r="K746" s="107"/>
    </row>
    <row r="747" spans="11:11" s="4" customFormat="1" ht="15" customHeight="1" x14ac:dyDescent="0.2">
      <c r="K747" s="107"/>
    </row>
    <row r="748" spans="11:11" s="4" customFormat="1" ht="15" customHeight="1" x14ac:dyDescent="0.2">
      <c r="K748" s="107"/>
    </row>
    <row r="749" spans="11:11" s="4" customFormat="1" ht="15" customHeight="1" x14ac:dyDescent="0.2">
      <c r="K749" s="107"/>
    </row>
    <row r="750" spans="11:11" s="4" customFormat="1" ht="15" customHeight="1" x14ac:dyDescent="0.2">
      <c r="K750" s="107"/>
    </row>
    <row r="751" spans="11:11" s="4" customFormat="1" ht="15" customHeight="1" x14ac:dyDescent="0.2">
      <c r="K751" s="107"/>
    </row>
    <row r="752" spans="11:11" s="4" customFormat="1" ht="15" customHeight="1" x14ac:dyDescent="0.2">
      <c r="K752" s="107"/>
    </row>
    <row r="753" spans="11:11" s="4" customFormat="1" ht="15" customHeight="1" x14ac:dyDescent="0.2">
      <c r="K753" s="107"/>
    </row>
    <row r="754" spans="11:11" s="4" customFormat="1" ht="15" customHeight="1" x14ac:dyDescent="0.2">
      <c r="K754" s="107"/>
    </row>
    <row r="755" spans="11:11" s="4" customFormat="1" ht="15" customHeight="1" x14ac:dyDescent="0.2">
      <c r="K755" s="107"/>
    </row>
    <row r="756" spans="11:11" s="4" customFormat="1" ht="15" customHeight="1" x14ac:dyDescent="0.2">
      <c r="K756" s="107"/>
    </row>
    <row r="757" spans="11:11" s="4" customFormat="1" ht="15" customHeight="1" x14ac:dyDescent="0.2">
      <c r="K757" s="107"/>
    </row>
    <row r="758" spans="11:11" s="4" customFormat="1" ht="15" customHeight="1" x14ac:dyDescent="0.2">
      <c r="K758" s="107"/>
    </row>
  </sheetData>
  <sheetProtection algorithmName="SHA-512" hashValue="Yw0gL7ReoXrZNeyngtxET8JS1subdIy+/p1ujjntxJLphq918pY94eBr4uKIqpepc2yflBWSHLiIrrhsBABawA==" saltValue="RNlf2eXcfS0X8OyD0Cgr+A==" spinCount="100000" sheet="1" formatCells="0" formatColumns="0" formatRows="0" sort="0" autoFilter="0"/>
  <mergeCells count="25">
    <mergeCell ref="C119:F119"/>
    <mergeCell ref="G119:J119"/>
    <mergeCell ref="C118:F118"/>
    <mergeCell ref="G118:J118"/>
    <mergeCell ref="A81:B81"/>
    <mergeCell ref="A97:B97"/>
    <mergeCell ref="A115:B115"/>
    <mergeCell ref="C114:E114"/>
    <mergeCell ref="C115:E115"/>
    <mergeCell ref="C116:E116"/>
    <mergeCell ref="C108:D108"/>
    <mergeCell ref="C109:D109"/>
    <mergeCell ref="C110:D110"/>
    <mergeCell ref="C117:E117"/>
    <mergeCell ref="C107:D107"/>
    <mergeCell ref="C106:D106"/>
    <mergeCell ref="C111:D111"/>
    <mergeCell ref="B3:C3"/>
    <mergeCell ref="C7:D7"/>
    <mergeCell ref="C8:D8"/>
    <mergeCell ref="C10:D10"/>
    <mergeCell ref="A7:B10"/>
    <mergeCell ref="C9:D9"/>
    <mergeCell ref="A16:J16"/>
    <mergeCell ref="A12:E14"/>
  </mergeCells>
  <phoneticPr fontId="2" type="noConversion"/>
  <dataValidations count="16">
    <dataValidation type="list" allowBlank="1" showInputMessage="1" showErrorMessage="1" sqref="F105" xr:uid="{31E79137-2481-4A4F-B6EC-65571794C278}">
      <formula1>$D$127:$D$147</formula1>
    </dataValidation>
    <dataValidation type="list" allowBlank="1" showInputMessage="1" showErrorMessage="1" sqref="J7" xr:uid="{EFCC0EAD-97D5-4AA4-8E45-6AF7FE8B7B2A}">
      <formula1>$B$174:$B$177</formula1>
    </dataValidation>
    <dataValidation type="list" allowBlank="1" showInputMessage="1" showErrorMessage="1" sqref="C64:C68" xr:uid="{02B7CEE3-9EFF-4711-A48F-561D69A3C203}">
      <formula1>$F$126:$F$136</formula1>
    </dataValidation>
    <dataValidation type="list" allowBlank="1" showInputMessage="1" showErrorMessage="1" sqref="D83" xr:uid="{4D414F05-BC6C-43EF-B7C0-9480BFB01414}">
      <formula1>$E$121:$E$124</formula1>
    </dataValidation>
    <dataValidation type="list" allowBlank="1" showInputMessage="1" showErrorMessage="1" sqref="D84" xr:uid="{E24F0770-182F-479C-9261-E3A105E6906A}">
      <formula1>$F$121:$F$124</formula1>
    </dataValidation>
    <dataValidation type="list" allowBlank="1" showInputMessage="1" showErrorMessage="1" sqref="D85" xr:uid="{FFE489A4-2E17-4E95-B284-A8E975360CDC}">
      <formula1>$G$121:$G$124</formula1>
    </dataValidation>
    <dataValidation type="list" allowBlank="1" showInputMessage="1" showErrorMessage="1" sqref="D86" xr:uid="{D7364A9E-FB3C-4652-860E-26D743E3E161}">
      <formula1>$H$121:$H$124</formula1>
    </dataValidation>
    <dataValidation type="list" allowBlank="1" showInputMessage="1" showErrorMessage="1" sqref="D87" xr:uid="{22E83721-F2E7-45B5-BC21-C7B1B7ABF77C}">
      <formula1>$I$121:$I$124</formula1>
    </dataValidation>
    <dataValidation type="list" allowBlank="1" showInputMessage="1" showErrorMessage="1" sqref="D88" xr:uid="{FFAEBDBF-0C6D-4D1E-831C-477153364D09}">
      <formula1>$J$121:$J$124</formula1>
    </dataValidation>
    <dataValidation type="list" allowBlank="1" showInputMessage="1" showErrorMessage="1" sqref="D93" xr:uid="{02F89A2A-C8D4-41B1-9F8F-101CB7254758}">
      <formula1>$K$121:$K$124</formula1>
    </dataValidation>
    <dataValidation type="list" allowBlank="1" showInputMessage="1" showErrorMessage="1" sqref="C99" xr:uid="{4325DE03-B78F-447D-B727-8D69DD4CCDFD}">
      <formula1>$D$172:$D$174</formula1>
    </dataValidation>
    <dataValidation type="list" allowBlank="1" showInputMessage="1" showErrorMessage="1" sqref="C100:C101 C107:D110" xr:uid="{E4723D4F-4B10-4D17-92EB-0744E4A1C4D4}">
      <formula1>$D$175:$D$177</formula1>
    </dataValidation>
    <dataValidation type="list" allowBlank="1" showInputMessage="1" showErrorMessage="1" sqref="E9" xr:uid="{A48F878A-CE26-4F88-8373-3A4CE3F88C22}">
      <formula1>$H$126:$H$129</formula1>
    </dataValidation>
    <dataValidation type="list" allowBlank="1" showInputMessage="1" showErrorMessage="1" sqref="C114:E114" xr:uid="{A77F131D-8F21-43F1-9C65-61725596709C}">
      <formula1>$B$120:$B$123</formula1>
    </dataValidation>
    <dataValidation type="list" allowBlank="1" showInputMessage="1" showErrorMessage="1" sqref="C115:E115" xr:uid="{4FE1B754-2A79-4948-823B-8D1FD595639F}">
      <formula1>$B$125:$B$131</formula1>
    </dataValidation>
    <dataValidation type="list" allowBlank="1" showInputMessage="1" showErrorMessage="1" sqref="C117:E117" xr:uid="{EB8E53A5-239D-4EAA-B8D2-C4B45347D02F}">
      <formula1>$B$145:$B$159</formula1>
    </dataValidation>
  </dataValidations>
  <printOptions horizontalCentered="1"/>
  <pageMargins left="0.25" right="0.25" top="0.75" bottom="0.75" header="0.3" footer="0.3"/>
  <pageSetup paperSize="8" scale="60"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rowBreaks count="1" manualBreakCount="1">
    <brk id="95" max="9" man="1"/>
  </rowBreaks>
  <customProperties>
    <customPr name="_pios_id" r:id="rId2"/>
    <customPr name="EpmWorksheetKeyString_GUID" r:id="rId3"/>
  </customProperties>
  <ignoredErrors>
    <ignoredError sqref="G7" unlockedFormula="1"/>
    <ignoredError sqref="J91" evalError="1"/>
  </ignoredErrors>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8CBDE-56D4-4DC0-AEAA-A5D029C2B29C}">
  <sheetPr>
    <tabColor rgb="FFFFFF99"/>
    <pageSetUpPr fitToPage="1"/>
  </sheetPr>
  <dimension ref="A1:JG931"/>
  <sheetViews>
    <sheetView zoomScale="90" zoomScaleNormal="90" zoomScaleSheetLayoutView="70" workbookViewId="0">
      <selection activeCell="B2" sqref="B2:C2"/>
    </sheetView>
  </sheetViews>
  <sheetFormatPr baseColWidth="10" defaultColWidth="11.42578125" defaultRowHeight="15" customHeight="1" outlineLevelRow="1" x14ac:dyDescent="0.2"/>
  <cols>
    <col min="1" max="1" width="17.85546875" style="13" bestFit="1" customWidth="1"/>
    <col min="2" max="2" width="59.5703125" style="13" customWidth="1"/>
    <col min="3" max="3" width="13.5703125" style="13" bestFit="1" customWidth="1"/>
    <col min="4" max="4" width="46.5703125" style="13" bestFit="1" customWidth="1"/>
    <col min="5" max="5" width="32" style="13" customWidth="1"/>
    <col min="6" max="6" width="11.140625" style="89" bestFit="1" customWidth="1"/>
    <col min="7" max="7" width="19.42578125" style="13" bestFit="1" customWidth="1"/>
    <col min="8" max="8" width="23.42578125" style="348" bestFit="1" customWidth="1"/>
    <col min="9" max="9" width="42.5703125" style="13" customWidth="1"/>
    <col min="10" max="10" width="36" style="13" customWidth="1"/>
    <col min="11" max="263" width="11.42578125" style="4"/>
    <col min="264" max="16384" width="11.42578125" style="13"/>
  </cols>
  <sheetData>
    <row r="1" spans="1:267" s="4" customFormat="1" ht="15" customHeight="1" x14ac:dyDescent="0.2">
      <c r="F1" s="5"/>
      <c r="G1" s="382"/>
      <c r="H1" s="241"/>
      <c r="I1" s="382"/>
    </row>
    <row r="2" spans="1:267" s="4" customFormat="1" ht="15" customHeight="1" x14ac:dyDescent="0.2">
      <c r="A2" s="7" t="s">
        <v>528</v>
      </c>
      <c r="B2" s="619"/>
      <c r="C2" s="612"/>
      <c r="F2" s="5"/>
      <c r="G2" s="382"/>
      <c r="H2" s="607" t="s">
        <v>12</v>
      </c>
      <c r="I2" s="616"/>
      <c r="K2" s="382"/>
      <c r="L2" s="382"/>
    </row>
    <row r="3" spans="1:267" s="4" customFormat="1" ht="15" customHeight="1" x14ac:dyDescent="0.2">
      <c r="B3" s="4" t="s">
        <v>882</v>
      </c>
      <c r="G3" s="382"/>
      <c r="H3" s="607" t="s">
        <v>13</v>
      </c>
      <c r="I3" s="616"/>
      <c r="K3" s="382"/>
      <c r="L3" s="382"/>
    </row>
    <row r="4" spans="1:267" s="4" customFormat="1" ht="15" customHeight="1" x14ac:dyDescent="0.2">
      <c r="B4" s="4" t="s">
        <v>1216</v>
      </c>
      <c r="G4" s="382"/>
      <c r="H4" s="705" t="s">
        <v>483</v>
      </c>
      <c r="I4" s="616"/>
      <c r="J4" s="7"/>
      <c r="K4" s="382"/>
      <c r="L4" s="231"/>
      <c r="M4" s="6"/>
      <c r="N4" s="6"/>
      <c r="O4" s="6"/>
    </row>
    <row r="5" spans="1:267" s="4" customFormat="1" ht="15" customHeight="1" x14ac:dyDescent="0.2">
      <c r="G5" s="382"/>
      <c r="H5" s="98"/>
      <c r="I5" s="392"/>
      <c r="J5" s="7"/>
      <c r="K5" s="382"/>
      <c r="L5" s="231"/>
      <c r="M5" s="6"/>
      <c r="N5" s="6"/>
      <c r="O5" s="6"/>
    </row>
    <row r="6" spans="1:267" s="4" customFormat="1" ht="15" customHeight="1" x14ac:dyDescent="0.2">
      <c r="A6" s="688" t="s">
        <v>967</v>
      </c>
      <c r="B6" s="689"/>
      <c r="C6" s="689"/>
      <c r="D6" s="689"/>
      <c r="E6" s="690"/>
      <c r="G6" s="382"/>
      <c r="H6" s="136" t="s">
        <v>550</v>
      </c>
      <c r="I6" s="473" t="s">
        <v>485</v>
      </c>
      <c r="J6" s="7"/>
      <c r="K6" s="382"/>
      <c r="L6" s="231"/>
      <c r="M6" s="6"/>
      <c r="N6" s="6"/>
      <c r="O6" s="6"/>
    </row>
    <row r="7" spans="1:267" s="4" customFormat="1" ht="15" customHeight="1" x14ac:dyDescent="0.2">
      <c r="A7" s="691"/>
      <c r="B7" s="692"/>
      <c r="C7" s="692"/>
      <c r="D7" s="692"/>
      <c r="E7" s="693"/>
      <c r="G7" s="382"/>
      <c r="H7" s="314" t="s">
        <v>74</v>
      </c>
      <c r="I7" s="395"/>
      <c r="J7" s="7"/>
      <c r="K7" s="382"/>
      <c r="L7" s="231"/>
      <c r="M7" s="6"/>
      <c r="N7" s="6"/>
      <c r="O7" s="6"/>
    </row>
    <row r="8" spans="1:267" s="4" customFormat="1" ht="15" customHeight="1" x14ac:dyDescent="0.2">
      <c r="A8" s="694"/>
      <c r="B8" s="695"/>
      <c r="C8" s="695"/>
      <c r="D8" s="695"/>
      <c r="E8" s="696"/>
      <c r="G8" s="382"/>
      <c r="H8" s="314" t="s">
        <v>521</v>
      </c>
      <c r="I8" s="395"/>
      <c r="J8" s="7"/>
      <c r="K8" s="382"/>
      <c r="L8" s="231"/>
      <c r="M8" s="6"/>
      <c r="N8" s="6"/>
      <c r="O8" s="6"/>
    </row>
    <row r="9" spans="1:267" s="4" customFormat="1" ht="15" customHeight="1" x14ac:dyDescent="0.2">
      <c r="D9" s="99"/>
      <c r="F9" s="5"/>
      <c r="G9" s="382"/>
      <c r="J9" s="7"/>
      <c r="K9" s="382"/>
      <c r="L9" s="231"/>
      <c r="M9" s="6"/>
      <c r="N9" s="6"/>
      <c r="O9" s="6"/>
    </row>
    <row r="10" spans="1:267" s="4" customFormat="1" ht="15" customHeight="1" x14ac:dyDescent="0.2">
      <c r="A10" s="754" t="s">
        <v>865</v>
      </c>
      <c r="B10" s="755"/>
      <c r="C10" s="707"/>
      <c r="D10" s="3" t="s">
        <v>1121</v>
      </c>
      <c r="E10" s="3" t="s">
        <v>1127</v>
      </c>
      <c r="F10" s="5"/>
      <c r="G10" s="382"/>
      <c r="H10" s="241"/>
      <c r="I10" s="98" t="s">
        <v>1144</v>
      </c>
      <c r="J10" s="7"/>
      <c r="K10" s="382"/>
      <c r="L10" s="231"/>
      <c r="M10" s="6"/>
      <c r="N10" s="6"/>
      <c r="O10" s="6"/>
    </row>
    <row r="11" spans="1:267" s="4" customFormat="1" ht="15" customHeight="1" x14ac:dyDescent="0.2">
      <c r="A11" s="756"/>
      <c r="B11" s="757"/>
      <c r="C11" s="709"/>
      <c r="D11" s="295" t="s">
        <v>1122</v>
      </c>
      <c r="E11" s="123"/>
      <c r="F11" s="5"/>
      <c r="G11" s="382"/>
      <c r="H11" s="241"/>
      <c r="I11" s="546" t="s">
        <v>1145</v>
      </c>
      <c r="J11" s="7"/>
      <c r="K11" s="382"/>
      <c r="L11" s="231"/>
      <c r="M11" s="6"/>
      <c r="N11" s="6"/>
      <c r="O11" s="6"/>
    </row>
    <row r="12" spans="1:267" s="4" customFormat="1" ht="15" customHeight="1" x14ac:dyDescent="0.2">
      <c r="A12" s="756"/>
      <c r="B12" s="757"/>
      <c r="C12" s="709"/>
      <c r="D12" s="295" t="s">
        <v>1166</v>
      </c>
      <c r="E12" s="123"/>
      <c r="F12" s="5"/>
      <c r="G12" s="382"/>
      <c r="H12" s="241"/>
      <c r="I12" s="547" t="s">
        <v>1146</v>
      </c>
      <c r="J12" s="7"/>
      <c r="K12" s="382"/>
      <c r="L12" s="231"/>
      <c r="M12" s="6"/>
      <c r="N12" s="6"/>
      <c r="O12" s="6"/>
    </row>
    <row r="13" spans="1:267" s="4" customFormat="1" ht="15" customHeight="1" x14ac:dyDescent="0.2">
      <c r="F13" s="5"/>
      <c r="H13" s="115"/>
      <c r="J13" s="7"/>
      <c r="JD13" s="13"/>
      <c r="JE13" s="13"/>
      <c r="JF13" s="13"/>
      <c r="JG13" s="13"/>
    </row>
    <row r="14" spans="1:267" s="4" customFormat="1" ht="40.35" customHeight="1" x14ac:dyDescent="0.2">
      <c r="A14" s="630" t="s">
        <v>819</v>
      </c>
      <c r="B14" s="631"/>
      <c r="C14" s="631"/>
      <c r="D14" s="631"/>
      <c r="E14" s="631"/>
      <c r="F14" s="631"/>
      <c r="G14" s="631"/>
      <c r="H14" s="631"/>
      <c r="I14" s="621"/>
      <c r="J14" s="7"/>
      <c r="JD14" s="13"/>
      <c r="JE14" s="13"/>
      <c r="JF14" s="13"/>
      <c r="JG14" s="13"/>
    </row>
    <row r="15" spans="1:267" ht="15" customHeight="1" x14ac:dyDescent="0.2">
      <c r="A15" s="4"/>
      <c r="B15" s="4"/>
      <c r="C15" s="4"/>
      <c r="D15" s="6"/>
      <c r="E15" s="4"/>
      <c r="F15" s="5"/>
      <c r="G15" s="4"/>
      <c r="H15" s="115"/>
      <c r="I15" s="4"/>
      <c r="J15" s="7"/>
    </row>
    <row r="16" spans="1:267" s="293" customFormat="1" ht="40.35" customHeight="1" x14ac:dyDescent="0.2">
      <c r="A16" s="16" t="s">
        <v>522</v>
      </c>
      <c r="B16" s="16" t="s">
        <v>11</v>
      </c>
      <c r="C16" s="178" t="s">
        <v>517</v>
      </c>
      <c r="D16" s="16" t="s">
        <v>969</v>
      </c>
      <c r="E16" s="16" t="s">
        <v>515</v>
      </c>
      <c r="F16" s="179" t="s">
        <v>330</v>
      </c>
      <c r="G16" s="16" t="s">
        <v>542</v>
      </c>
      <c r="H16" s="16" t="s">
        <v>814</v>
      </c>
      <c r="I16" s="178" t="s">
        <v>516</v>
      </c>
      <c r="J16" s="7"/>
    </row>
    <row r="17" spans="1:10" ht="15" customHeight="1" x14ac:dyDescent="0.2">
      <c r="A17" s="4"/>
      <c r="B17" s="4"/>
      <c r="C17" s="4"/>
      <c r="D17" s="4"/>
      <c r="E17" s="115"/>
      <c r="F17" s="189"/>
      <c r="G17" s="189"/>
      <c r="H17" s="115"/>
      <c r="I17" s="4"/>
      <c r="J17" s="7"/>
    </row>
    <row r="18" spans="1:10" ht="15" customHeight="1" x14ac:dyDescent="0.2">
      <c r="A18" s="19" t="s">
        <v>134</v>
      </c>
      <c r="B18" s="394" t="s">
        <v>864</v>
      </c>
      <c r="C18" s="3"/>
      <c r="D18" s="3"/>
      <c r="E18" s="190"/>
      <c r="F18" s="479"/>
      <c r="G18" s="190"/>
      <c r="H18" s="172"/>
      <c r="I18" s="390"/>
      <c r="J18" s="7"/>
    </row>
    <row r="19" spans="1:10" ht="15" customHeight="1" x14ac:dyDescent="0.2">
      <c r="A19" s="4"/>
      <c r="B19" s="4"/>
      <c r="C19" s="4"/>
      <c r="D19" s="4"/>
      <c r="E19" s="115"/>
      <c r="F19" s="189"/>
      <c r="G19" s="115"/>
      <c r="H19" s="115"/>
      <c r="I19" s="4"/>
      <c r="J19" s="7"/>
    </row>
    <row r="20" spans="1:10" ht="15" customHeight="1" x14ac:dyDescent="0.2">
      <c r="A20" s="19" t="s">
        <v>280</v>
      </c>
      <c r="B20" s="19" t="s">
        <v>28</v>
      </c>
      <c r="C20" s="4"/>
      <c r="D20" s="4"/>
      <c r="E20" s="115"/>
      <c r="F20" s="189"/>
      <c r="G20" s="115"/>
      <c r="H20" s="115"/>
      <c r="I20" s="4"/>
      <c r="J20" s="7"/>
    </row>
    <row r="21" spans="1:10" ht="15" customHeight="1" x14ac:dyDescent="0.2">
      <c r="A21" s="20" t="s">
        <v>281</v>
      </c>
      <c r="B21" s="29" t="s">
        <v>1182</v>
      </c>
      <c r="C21" s="20" t="s">
        <v>32</v>
      </c>
      <c r="D21" s="21" t="s">
        <v>121</v>
      </c>
      <c r="E21" s="158">
        <f>E11</f>
        <v>0</v>
      </c>
      <c r="F21" s="194">
        <v>57</v>
      </c>
      <c r="G21" s="194" t="s">
        <v>524</v>
      </c>
      <c r="H21" s="297">
        <f>_xlfn.CEILING.MATH((E21*F21)+(F22*E22)+(F23*E23))</f>
        <v>0</v>
      </c>
      <c r="I21" s="141"/>
      <c r="J21" s="7"/>
    </row>
    <row r="22" spans="1:10" ht="15" customHeight="1" x14ac:dyDescent="0.2">
      <c r="A22" s="20" t="s">
        <v>1124</v>
      </c>
      <c r="B22" s="29" t="s">
        <v>1183</v>
      </c>
      <c r="C22" s="24" t="s">
        <v>31</v>
      </c>
      <c r="D22" s="21" t="s">
        <v>121</v>
      </c>
      <c r="E22" s="158">
        <f>IF(E11&gt;0,1,0)</f>
        <v>0</v>
      </c>
      <c r="F22" s="194">
        <v>9.5</v>
      </c>
      <c r="G22" s="194" t="s">
        <v>524</v>
      </c>
      <c r="H22" s="194" t="s">
        <v>524</v>
      </c>
      <c r="I22" s="141"/>
      <c r="J22" s="7"/>
    </row>
    <row r="23" spans="1:10" ht="15" customHeight="1" x14ac:dyDescent="0.2">
      <c r="A23" s="20" t="s">
        <v>1123</v>
      </c>
      <c r="B23" s="29" t="s">
        <v>1184</v>
      </c>
      <c r="C23" s="24" t="s">
        <v>72</v>
      </c>
      <c r="D23" s="21" t="s">
        <v>121</v>
      </c>
      <c r="E23" s="158">
        <f>IF(E11&gt;0,1,0)</f>
        <v>0</v>
      </c>
      <c r="F23" s="194">
        <v>9.5</v>
      </c>
      <c r="G23" s="194" t="s">
        <v>524</v>
      </c>
      <c r="H23" s="194" t="s">
        <v>524</v>
      </c>
      <c r="I23" s="141"/>
      <c r="J23" s="7"/>
    </row>
    <row r="24" spans="1:10" ht="15" customHeight="1" x14ac:dyDescent="0.2">
      <c r="A24" s="20" t="s">
        <v>282</v>
      </c>
      <c r="B24" s="29" t="s">
        <v>1166</v>
      </c>
      <c r="C24" s="20" t="s">
        <v>32</v>
      </c>
      <c r="D24" s="21" t="s">
        <v>121</v>
      </c>
      <c r="E24" s="158">
        <f>E12</f>
        <v>0</v>
      </c>
      <c r="F24" s="194">
        <v>57</v>
      </c>
      <c r="G24" s="194" t="s">
        <v>524</v>
      </c>
      <c r="H24" s="297">
        <f>E24*F24</f>
        <v>0</v>
      </c>
      <c r="I24" s="141"/>
      <c r="J24" s="7"/>
    </row>
    <row r="25" spans="1:10" ht="15" customHeight="1" x14ac:dyDescent="0.2">
      <c r="A25" s="4"/>
      <c r="B25" s="4"/>
      <c r="C25" s="4"/>
      <c r="D25" s="4"/>
      <c r="E25" s="161"/>
      <c r="F25" s="189"/>
      <c r="G25" s="189"/>
      <c r="H25" s="173"/>
      <c r="I25" s="4"/>
      <c r="J25" s="4"/>
    </row>
    <row r="26" spans="1:10" ht="15" customHeight="1" x14ac:dyDescent="0.2">
      <c r="A26" s="19" t="s">
        <v>337</v>
      </c>
      <c r="B26" s="40" t="s">
        <v>856</v>
      </c>
      <c r="C26" s="4"/>
      <c r="D26" s="4"/>
      <c r="E26" s="161"/>
      <c r="F26" s="189"/>
      <c r="G26" s="189"/>
      <c r="H26" s="173"/>
      <c r="I26" s="4"/>
      <c r="J26" s="4"/>
    </row>
    <row r="27" spans="1:10" ht="15" customHeight="1" x14ac:dyDescent="0.2">
      <c r="A27" s="20" t="s">
        <v>344</v>
      </c>
      <c r="B27" s="43" t="s">
        <v>1185</v>
      </c>
      <c r="C27" s="24" t="s">
        <v>137</v>
      </c>
      <c r="D27" s="26" t="s">
        <v>552</v>
      </c>
      <c r="E27" s="158">
        <f>(E12+E11)</f>
        <v>0</v>
      </c>
      <c r="F27" s="194">
        <v>90</v>
      </c>
      <c r="G27" s="194" t="s">
        <v>524</v>
      </c>
      <c r="H27" s="297">
        <f>E27*F27</f>
        <v>0</v>
      </c>
      <c r="I27" s="141"/>
      <c r="J27" s="7"/>
    </row>
    <row r="28" spans="1:10" ht="15" customHeight="1" x14ac:dyDescent="0.2">
      <c r="A28" s="20" t="s">
        <v>345</v>
      </c>
      <c r="B28" s="26" t="s">
        <v>1186</v>
      </c>
      <c r="C28" s="24" t="s">
        <v>137</v>
      </c>
      <c r="D28" s="21" t="s">
        <v>1172</v>
      </c>
      <c r="E28" s="158">
        <f>_xlfn.CEILING.MATH((E11*8)+(E12*8)+(E27*6))</f>
        <v>0</v>
      </c>
      <c r="F28" s="194" t="s">
        <v>524</v>
      </c>
      <c r="G28" s="194" t="s">
        <v>524</v>
      </c>
      <c r="H28" s="297">
        <f>E28</f>
        <v>0</v>
      </c>
      <c r="I28" s="141"/>
      <c r="J28" s="7"/>
    </row>
    <row r="29" spans="1:10" ht="15" customHeight="1" x14ac:dyDescent="0.2">
      <c r="A29" s="20" t="s">
        <v>367</v>
      </c>
      <c r="B29" s="26" t="s">
        <v>1187</v>
      </c>
      <c r="C29" s="24" t="s">
        <v>137</v>
      </c>
      <c r="D29" s="21" t="s">
        <v>1171</v>
      </c>
      <c r="E29" s="158">
        <f>IF(E11&gt;0,1,0)</f>
        <v>0</v>
      </c>
      <c r="F29" s="194" t="s">
        <v>524</v>
      </c>
      <c r="G29" s="493"/>
      <c r="H29" s="297">
        <f>E29*G29</f>
        <v>0</v>
      </c>
      <c r="I29" s="141"/>
      <c r="J29" s="7"/>
    </row>
    <row r="30" spans="1:10" ht="15" customHeight="1" x14ac:dyDescent="0.2">
      <c r="A30" s="20" t="s">
        <v>368</v>
      </c>
      <c r="B30" s="26" t="s">
        <v>1168</v>
      </c>
      <c r="C30" s="24" t="s">
        <v>137</v>
      </c>
      <c r="D30" s="21" t="s">
        <v>1170</v>
      </c>
      <c r="E30" s="158">
        <f>_xlfn.CEILING.MATH((E11*8)+(E12*8)+(E27*6))</f>
        <v>0</v>
      </c>
      <c r="F30" s="194" t="s">
        <v>524</v>
      </c>
      <c r="G30" s="194" t="s">
        <v>524</v>
      </c>
      <c r="H30" s="297">
        <f>E30</f>
        <v>0</v>
      </c>
      <c r="I30" s="141"/>
      <c r="J30" s="7"/>
    </row>
    <row r="31" spans="1:10" ht="15" customHeight="1" x14ac:dyDescent="0.2">
      <c r="A31" s="20" t="s">
        <v>396</v>
      </c>
      <c r="B31" s="26" t="s">
        <v>1104</v>
      </c>
      <c r="C31" s="24" t="s">
        <v>137</v>
      </c>
      <c r="D31" s="26" t="s">
        <v>552</v>
      </c>
      <c r="E31" s="377"/>
      <c r="F31" s="194" t="s">
        <v>524</v>
      </c>
      <c r="G31" s="493"/>
      <c r="H31" s="297">
        <f>G31*E31</f>
        <v>0</v>
      </c>
      <c r="I31" s="141"/>
      <c r="J31" s="7"/>
    </row>
    <row r="32" spans="1:10" ht="15" customHeight="1" x14ac:dyDescent="0.2">
      <c r="A32" s="20" t="s">
        <v>397</v>
      </c>
      <c r="B32" s="26" t="s">
        <v>1169</v>
      </c>
      <c r="C32" s="20" t="s">
        <v>137</v>
      </c>
      <c r="D32" s="26" t="s">
        <v>552</v>
      </c>
      <c r="E32" s="158">
        <f>E11+E12</f>
        <v>0</v>
      </c>
      <c r="F32" s="194">
        <v>56</v>
      </c>
      <c r="G32" s="194" t="s">
        <v>524</v>
      </c>
      <c r="H32" s="297">
        <f>F32*E32</f>
        <v>0</v>
      </c>
      <c r="I32" s="141"/>
      <c r="J32" s="7"/>
    </row>
    <row r="33" spans="1:267" ht="15" customHeight="1" x14ac:dyDescent="0.2">
      <c r="A33" s="20" t="s">
        <v>1129</v>
      </c>
      <c r="B33" s="26" t="s">
        <v>1126</v>
      </c>
      <c r="C33" s="20" t="s">
        <v>137</v>
      </c>
      <c r="D33" s="26" t="s">
        <v>552</v>
      </c>
      <c r="E33" s="158">
        <f>E11+E12</f>
        <v>0</v>
      </c>
      <c r="F33" s="194">
        <v>300</v>
      </c>
      <c r="G33" s="194" t="s">
        <v>524</v>
      </c>
      <c r="H33" s="297">
        <f>F33*E33</f>
        <v>0</v>
      </c>
      <c r="I33" s="141"/>
      <c r="J33" s="7"/>
    </row>
    <row r="34" spans="1:267" ht="15" customHeight="1" x14ac:dyDescent="0.2">
      <c r="A34" s="20" t="s">
        <v>1167</v>
      </c>
      <c r="B34" s="21" t="s">
        <v>1125</v>
      </c>
      <c r="C34" s="20" t="s">
        <v>137</v>
      </c>
      <c r="D34" s="26" t="s">
        <v>552</v>
      </c>
      <c r="E34" s="158">
        <f>IF(E11&gt;0,2,0)</f>
        <v>0</v>
      </c>
      <c r="F34" s="194" t="s">
        <v>524</v>
      </c>
      <c r="G34" s="194">
        <v>15</v>
      </c>
      <c r="H34" s="297">
        <f>E34*G34</f>
        <v>0</v>
      </c>
      <c r="I34" s="141"/>
      <c r="J34" s="7"/>
    </row>
    <row r="35" spans="1:267" ht="15" customHeight="1" x14ac:dyDescent="0.2">
      <c r="A35" s="4"/>
      <c r="B35" s="4"/>
      <c r="C35" s="4"/>
      <c r="D35" s="4"/>
      <c r="E35" s="161"/>
      <c r="F35" s="189"/>
      <c r="G35" s="189"/>
      <c r="H35" s="173"/>
      <c r="I35" s="4"/>
      <c r="J35" s="4"/>
    </row>
    <row r="36" spans="1:267" ht="15" customHeight="1" x14ac:dyDescent="0.2">
      <c r="A36" s="19" t="s">
        <v>485</v>
      </c>
      <c r="B36" s="40" t="s">
        <v>1103</v>
      </c>
      <c r="C36" s="4"/>
      <c r="D36" s="4"/>
      <c r="E36" s="161"/>
      <c r="F36" s="189"/>
      <c r="G36" s="189"/>
      <c r="H36" s="173"/>
      <c r="I36" s="4"/>
      <c r="J36" s="4"/>
    </row>
    <row r="37" spans="1:267" ht="15" customHeight="1" x14ac:dyDescent="0.2">
      <c r="A37" s="27" t="s">
        <v>485</v>
      </c>
      <c r="B37" s="30"/>
      <c r="C37" s="396" t="s">
        <v>485</v>
      </c>
      <c r="D37" s="21" t="s">
        <v>432</v>
      </c>
      <c r="E37" s="377"/>
      <c r="F37" s="194" t="s">
        <v>524</v>
      </c>
      <c r="G37" s="493"/>
      <c r="H37" s="162">
        <f>G37*E37</f>
        <v>0</v>
      </c>
      <c r="I37" s="396"/>
      <c r="J37" s="7"/>
    </row>
    <row r="38" spans="1:267" ht="15" customHeight="1" x14ac:dyDescent="0.2">
      <c r="A38" s="27" t="s">
        <v>485</v>
      </c>
      <c r="B38" s="30"/>
      <c r="C38" s="396" t="s">
        <v>485</v>
      </c>
      <c r="D38" s="21" t="s">
        <v>432</v>
      </c>
      <c r="E38" s="377"/>
      <c r="F38" s="194" t="s">
        <v>524</v>
      </c>
      <c r="G38" s="493"/>
      <c r="H38" s="162">
        <f t="shared" ref="H38:H41" si="0">G38*E38</f>
        <v>0</v>
      </c>
      <c r="I38" s="396"/>
      <c r="J38" s="7"/>
    </row>
    <row r="39" spans="1:267" ht="15" customHeight="1" x14ac:dyDescent="0.2">
      <c r="A39" s="27" t="s">
        <v>485</v>
      </c>
      <c r="B39" s="30"/>
      <c r="C39" s="396" t="s">
        <v>485</v>
      </c>
      <c r="D39" s="21" t="s">
        <v>432</v>
      </c>
      <c r="E39" s="377"/>
      <c r="F39" s="194" t="s">
        <v>524</v>
      </c>
      <c r="G39" s="498"/>
      <c r="H39" s="162">
        <f t="shared" si="0"/>
        <v>0</v>
      </c>
      <c r="I39" s="396"/>
      <c r="J39" s="7"/>
    </row>
    <row r="40" spans="1:267" ht="15" customHeight="1" x14ac:dyDescent="0.2">
      <c r="A40" s="27" t="s">
        <v>485</v>
      </c>
      <c r="B40" s="30"/>
      <c r="C40" s="396" t="s">
        <v>485</v>
      </c>
      <c r="D40" s="21" t="s">
        <v>432</v>
      </c>
      <c r="E40" s="377"/>
      <c r="F40" s="194" t="s">
        <v>524</v>
      </c>
      <c r="G40" s="498"/>
      <c r="H40" s="162">
        <f t="shared" si="0"/>
        <v>0</v>
      </c>
      <c r="I40" s="396"/>
      <c r="J40" s="7"/>
    </row>
    <row r="41" spans="1:267" ht="15" customHeight="1" x14ac:dyDescent="0.2">
      <c r="A41" s="27" t="s">
        <v>485</v>
      </c>
      <c r="B41" s="413"/>
      <c r="C41" s="396" t="s">
        <v>485</v>
      </c>
      <c r="D41" s="21" t="s">
        <v>432</v>
      </c>
      <c r="E41" s="377"/>
      <c r="F41" s="194" t="s">
        <v>524</v>
      </c>
      <c r="G41" s="498"/>
      <c r="H41" s="162">
        <f t="shared" si="0"/>
        <v>0</v>
      </c>
      <c r="I41" s="412"/>
      <c r="J41" s="7"/>
    </row>
    <row r="42" spans="1:267" ht="15" customHeight="1" x14ac:dyDescent="0.2">
      <c r="A42" s="4"/>
      <c r="B42" s="4"/>
      <c r="C42" s="4"/>
      <c r="D42" s="4"/>
      <c r="E42" s="4"/>
      <c r="F42" s="5"/>
      <c r="G42" s="4"/>
      <c r="H42" s="161"/>
      <c r="I42" s="4"/>
      <c r="J42" s="4"/>
    </row>
    <row r="43" spans="1:267" ht="15" customHeight="1" x14ac:dyDescent="0.2">
      <c r="A43" s="19" t="s">
        <v>129</v>
      </c>
      <c r="B43" s="394" t="s">
        <v>130</v>
      </c>
      <c r="C43" s="3"/>
      <c r="D43" s="3"/>
      <c r="E43" s="394"/>
      <c r="F43" s="140"/>
      <c r="G43" s="394"/>
      <c r="H43" s="172">
        <f>H62</f>
        <v>0</v>
      </c>
      <c r="I43" s="289" t="s">
        <v>330</v>
      </c>
      <c r="J43" s="7"/>
    </row>
    <row r="44" spans="1:267" s="33" customFormat="1" ht="15" customHeight="1" x14ac:dyDescent="0.2">
      <c r="A44" s="4"/>
      <c r="B44" s="4"/>
      <c r="C44" s="4"/>
      <c r="D44" s="4"/>
      <c r="E44" s="4"/>
      <c r="F44" s="4"/>
      <c r="G44" s="4"/>
      <c r="H44" s="161"/>
      <c r="I44" s="4"/>
      <c r="J44" s="4"/>
      <c r="K44" s="4"/>
      <c r="L44" s="4"/>
      <c r="M44" s="4"/>
      <c r="N44" s="4"/>
      <c r="O44" s="4"/>
      <c r="P44" s="4"/>
      <c r="Q44" s="4"/>
      <c r="R44" s="4"/>
      <c r="S44" s="4"/>
      <c r="T44" s="6"/>
      <c r="U44" s="6"/>
      <c r="V44" s="6"/>
      <c r="W44" s="31"/>
      <c r="X44" s="31"/>
      <c r="Y44" s="31"/>
      <c r="Z44" s="31"/>
      <c r="AA44" s="31"/>
      <c r="AB44" s="31"/>
      <c r="AC44" s="31"/>
      <c r="AD44" s="31"/>
      <c r="AE44" s="31"/>
      <c r="AF44" s="31"/>
      <c r="AG44" s="31"/>
      <c r="AH44" s="31"/>
      <c r="AI44" s="31"/>
      <c r="AJ44" s="31"/>
      <c r="AK44" s="31"/>
      <c r="AL44" s="31"/>
      <c r="AM44" s="31"/>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32"/>
      <c r="DD44" s="32"/>
      <c r="DE44" s="32"/>
      <c r="DF44" s="32"/>
      <c r="DG44" s="32"/>
      <c r="DH44" s="32"/>
      <c r="DI44" s="32"/>
      <c r="DJ44" s="32"/>
      <c r="DK44" s="32"/>
      <c r="DL44" s="32"/>
      <c r="DM44" s="32"/>
      <c r="DN44" s="32"/>
      <c r="DO44" s="32"/>
      <c r="DP44" s="32"/>
      <c r="DQ44" s="32"/>
      <c r="DR44" s="32"/>
      <c r="DS44" s="32"/>
      <c r="DT44" s="32"/>
      <c r="DU44" s="32"/>
      <c r="DV44" s="32"/>
      <c r="DW44" s="32"/>
      <c r="DX44" s="32"/>
      <c r="DY44" s="32"/>
      <c r="DZ44" s="32"/>
      <c r="EA44" s="32"/>
      <c r="EB44" s="32"/>
      <c r="EC44" s="32"/>
      <c r="ED44" s="32"/>
      <c r="EE44" s="32"/>
      <c r="EF44" s="32"/>
      <c r="EG44" s="32"/>
      <c r="EH44" s="32"/>
      <c r="EI44" s="32"/>
      <c r="EJ44" s="32"/>
      <c r="EK44" s="32"/>
      <c r="EL44" s="32"/>
      <c r="EM44" s="32"/>
      <c r="EN44" s="32"/>
      <c r="EO44" s="32"/>
      <c r="EP44" s="32"/>
      <c r="EQ44" s="32"/>
      <c r="ER44" s="32"/>
      <c r="ES44" s="32"/>
      <c r="ET44" s="32"/>
      <c r="EU44" s="32"/>
      <c r="EV44" s="32"/>
      <c r="EW44" s="32"/>
      <c r="EX44" s="32"/>
      <c r="EY44" s="32"/>
      <c r="EZ44" s="32"/>
      <c r="FA44" s="32"/>
      <c r="FB44" s="32"/>
      <c r="FC44" s="32"/>
      <c r="FD44" s="32"/>
      <c r="FE44" s="32"/>
      <c r="FF44" s="32"/>
      <c r="FG44" s="32"/>
      <c r="FH44" s="32"/>
      <c r="FI44" s="32"/>
      <c r="FJ44" s="32"/>
      <c r="FK44" s="32"/>
      <c r="FL44" s="32"/>
      <c r="FM44" s="32"/>
      <c r="FN44" s="32"/>
      <c r="FO44" s="32"/>
      <c r="FP44" s="32"/>
      <c r="FQ44" s="32"/>
      <c r="FR44" s="32"/>
      <c r="FS44" s="32"/>
      <c r="FT44" s="32"/>
      <c r="FU44" s="32"/>
      <c r="FV44" s="32"/>
      <c r="FW44" s="32"/>
      <c r="FX44" s="32"/>
      <c r="FY44" s="32"/>
      <c r="FZ44" s="32"/>
      <c r="GA44" s="32"/>
      <c r="GB44" s="32"/>
      <c r="GC44" s="32"/>
      <c r="GD44" s="32"/>
      <c r="GE44" s="32"/>
      <c r="GF44" s="32"/>
      <c r="GG44" s="32"/>
      <c r="GH44" s="32"/>
      <c r="GI44" s="32"/>
      <c r="GJ44" s="32"/>
      <c r="GK44" s="32"/>
      <c r="GL44" s="32"/>
      <c r="GM44" s="32"/>
      <c r="GN44" s="32"/>
      <c r="GO44" s="32"/>
      <c r="GP44" s="32"/>
      <c r="GQ44" s="32"/>
      <c r="GR44" s="32"/>
      <c r="GS44" s="32"/>
      <c r="GT44" s="32"/>
      <c r="GU44" s="32"/>
      <c r="GV44" s="32"/>
      <c r="GW44" s="32"/>
      <c r="GX44" s="32"/>
      <c r="GY44" s="32"/>
      <c r="GZ44" s="32"/>
      <c r="HA44" s="32"/>
      <c r="HB44" s="32"/>
      <c r="HC44" s="32"/>
      <c r="HD44" s="32"/>
      <c r="HE44" s="32"/>
      <c r="HF44" s="32"/>
      <c r="HG44" s="32"/>
      <c r="HH44" s="32"/>
      <c r="HI44" s="32"/>
      <c r="HJ44" s="32"/>
      <c r="HK44" s="32"/>
      <c r="HL44" s="32"/>
      <c r="HM44" s="32"/>
      <c r="HN44" s="32"/>
      <c r="HO44" s="32"/>
      <c r="HP44" s="32"/>
      <c r="HQ44" s="32"/>
      <c r="HR44" s="32"/>
      <c r="HS44" s="32"/>
      <c r="HT44" s="32"/>
      <c r="HU44" s="32"/>
      <c r="HV44" s="32"/>
      <c r="HW44" s="32"/>
      <c r="HX44" s="32"/>
      <c r="HY44" s="32"/>
      <c r="HZ44" s="32"/>
      <c r="IA44" s="32"/>
      <c r="IB44" s="32"/>
      <c r="IC44" s="32"/>
      <c r="ID44" s="32"/>
      <c r="IE44" s="32"/>
      <c r="IF44" s="32"/>
      <c r="IG44" s="32"/>
      <c r="IH44" s="32"/>
      <c r="II44" s="32"/>
      <c r="IJ44" s="32"/>
      <c r="IK44" s="32"/>
      <c r="IL44" s="32"/>
      <c r="IM44" s="32"/>
      <c r="IN44" s="32"/>
      <c r="IO44" s="32"/>
      <c r="IP44" s="32"/>
      <c r="IQ44" s="32"/>
      <c r="IR44" s="32"/>
      <c r="IS44" s="32"/>
      <c r="IT44" s="32"/>
      <c r="IU44" s="32"/>
      <c r="IV44" s="32"/>
      <c r="IW44" s="32"/>
      <c r="IX44" s="32"/>
      <c r="IY44" s="32"/>
      <c r="IZ44" s="32"/>
      <c r="JA44" s="32"/>
      <c r="JB44" s="32"/>
      <c r="JC44" s="32"/>
      <c r="JD44" s="32"/>
      <c r="JE44" s="32"/>
      <c r="JF44" s="32"/>
      <c r="JG44" s="32"/>
    </row>
    <row r="45" spans="1:267" s="33" customFormat="1" ht="15" customHeight="1" x14ac:dyDescent="0.2">
      <c r="A45" s="19" t="s">
        <v>71</v>
      </c>
      <c r="B45" s="394" t="s">
        <v>933</v>
      </c>
      <c r="C45" s="3"/>
      <c r="D45" s="3"/>
      <c r="E45" s="394"/>
      <c r="F45" s="394"/>
      <c r="G45" s="394"/>
      <c r="H45" s="172">
        <f>SUMIF($C$21:$C$41,"NNF 7",$H$21:$H$41)</f>
        <v>0</v>
      </c>
      <c r="I45" s="289" t="s">
        <v>330</v>
      </c>
      <c r="J45" s="7"/>
      <c r="K45" s="4"/>
      <c r="L45" s="4"/>
      <c r="M45" s="4"/>
      <c r="N45" s="4"/>
      <c r="O45" s="4"/>
      <c r="P45" s="4"/>
      <c r="Q45" s="4"/>
      <c r="R45" s="4"/>
      <c r="S45" s="4"/>
      <c r="T45" s="6"/>
      <c r="U45" s="6"/>
      <c r="V45" s="6"/>
      <c r="W45" s="31"/>
      <c r="X45" s="31"/>
      <c r="Y45" s="31"/>
      <c r="Z45" s="31"/>
      <c r="AA45" s="31"/>
      <c r="AB45" s="31"/>
      <c r="AC45" s="31"/>
      <c r="AD45" s="31"/>
      <c r="AE45" s="31"/>
      <c r="AF45" s="31"/>
      <c r="AG45" s="31"/>
      <c r="AH45" s="31"/>
      <c r="AI45" s="31"/>
      <c r="AJ45" s="31"/>
      <c r="AK45" s="31"/>
      <c r="AL45" s="31"/>
      <c r="AM45" s="31"/>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row>
    <row r="46" spans="1:267" s="33" customFormat="1" ht="15" customHeight="1" x14ac:dyDescent="0.2">
      <c r="A46" s="4"/>
      <c r="B46" s="4"/>
      <c r="C46" s="4"/>
      <c r="D46" s="4"/>
      <c r="E46" s="4"/>
      <c r="F46" s="4"/>
      <c r="G46" s="4"/>
      <c r="H46" s="161"/>
      <c r="I46" s="4"/>
      <c r="J46" s="4"/>
      <c r="K46" s="4"/>
      <c r="L46" s="4"/>
      <c r="M46" s="4"/>
      <c r="N46" s="4"/>
      <c r="O46" s="4"/>
      <c r="P46" s="4"/>
      <c r="Q46" s="4"/>
      <c r="R46" s="4"/>
      <c r="S46" s="4"/>
      <c r="T46" s="6"/>
      <c r="U46" s="6"/>
      <c r="V46" s="6"/>
      <c r="W46" s="31"/>
      <c r="X46" s="31"/>
      <c r="Y46" s="31"/>
      <c r="Z46" s="31"/>
      <c r="AA46" s="31"/>
      <c r="AB46" s="31"/>
      <c r="AC46" s="31"/>
      <c r="AD46" s="31"/>
      <c r="AE46" s="31"/>
      <c r="AF46" s="31"/>
      <c r="AG46" s="31"/>
      <c r="AH46" s="31"/>
      <c r="AI46" s="31"/>
      <c r="AJ46" s="31"/>
      <c r="AK46" s="31"/>
      <c r="AL46" s="31"/>
      <c r="AM46" s="31"/>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c r="DN46" s="32"/>
      <c r="DO46" s="32"/>
      <c r="DP46" s="32"/>
      <c r="DQ46" s="32"/>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2"/>
      <c r="EQ46" s="32"/>
      <c r="ER46" s="32"/>
      <c r="ES46" s="32"/>
      <c r="ET46" s="32"/>
      <c r="EU46" s="32"/>
      <c r="EV46" s="32"/>
      <c r="EW46" s="32"/>
      <c r="EX46" s="32"/>
      <c r="EY46" s="32"/>
      <c r="EZ46" s="32"/>
      <c r="FA46" s="32"/>
      <c r="FB46" s="32"/>
      <c r="FC46" s="32"/>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2"/>
      <c r="GC46" s="32"/>
      <c r="GD46" s="32"/>
      <c r="GE46" s="32"/>
      <c r="GF46" s="32"/>
      <c r="GG46" s="32"/>
      <c r="GH46" s="32"/>
      <c r="GI46" s="32"/>
      <c r="GJ46" s="32"/>
      <c r="GK46" s="32"/>
      <c r="GL46" s="32"/>
      <c r="GM46" s="32"/>
      <c r="GN46" s="32"/>
      <c r="GO46" s="32"/>
      <c r="GP46" s="32"/>
      <c r="GQ46" s="32"/>
      <c r="GR46" s="32"/>
      <c r="GS46" s="32"/>
      <c r="GT46" s="32"/>
      <c r="GU46" s="32"/>
      <c r="GV46" s="32"/>
      <c r="GW46" s="32"/>
      <c r="GX46" s="32"/>
      <c r="GY46" s="32"/>
      <c r="GZ46" s="32"/>
      <c r="HA46" s="32"/>
      <c r="HB46" s="32"/>
      <c r="HC46" s="32"/>
      <c r="HD46" s="32"/>
      <c r="HE46" s="32"/>
      <c r="HF46" s="32"/>
      <c r="HG46" s="32"/>
      <c r="HH46" s="32"/>
      <c r="HI46" s="32"/>
      <c r="HJ46" s="32"/>
      <c r="HK46" s="32"/>
      <c r="HL46" s="32"/>
      <c r="HM46" s="32"/>
      <c r="HN46" s="32"/>
      <c r="HO46" s="32"/>
      <c r="HP46" s="32"/>
      <c r="HQ46" s="32"/>
      <c r="HR46" s="32"/>
      <c r="HS46" s="32"/>
      <c r="HT46" s="32"/>
      <c r="HU46" s="32"/>
      <c r="HV46" s="32"/>
      <c r="HW46" s="32"/>
      <c r="HX46" s="32"/>
      <c r="HY46" s="32"/>
      <c r="HZ46" s="32"/>
      <c r="IA46" s="32"/>
      <c r="IB46" s="32"/>
      <c r="IC46" s="32"/>
      <c r="ID46" s="32"/>
      <c r="IE46" s="32"/>
      <c r="IF46" s="32"/>
      <c r="IG46" s="32"/>
      <c r="IH46" s="32"/>
      <c r="II46" s="32"/>
      <c r="IJ46" s="32"/>
      <c r="IK46" s="32"/>
      <c r="IL46" s="32"/>
      <c r="IM46" s="32"/>
      <c r="IN46" s="32"/>
      <c r="IO46" s="32"/>
      <c r="IP46" s="32"/>
      <c r="IQ46" s="32"/>
      <c r="IR46" s="32"/>
      <c r="IS46" s="32"/>
      <c r="IT46" s="32"/>
      <c r="IU46" s="32"/>
      <c r="IV46" s="32"/>
      <c r="IW46" s="32"/>
      <c r="IX46" s="32"/>
      <c r="IY46" s="32"/>
      <c r="IZ46" s="32"/>
      <c r="JA46" s="32"/>
      <c r="JB46" s="32"/>
      <c r="JC46" s="32"/>
      <c r="JD46" s="32"/>
      <c r="JE46" s="32"/>
      <c r="JF46" s="32"/>
      <c r="JG46" s="32"/>
    </row>
    <row r="47" spans="1:267" s="33" customFormat="1" ht="15" customHeight="1" x14ac:dyDescent="0.2">
      <c r="A47" s="19" t="s">
        <v>72</v>
      </c>
      <c r="B47" s="394" t="s">
        <v>934</v>
      </c>
      <c r="C47" s="3"/>
      <c r="D47" s="3"/>
      <c r="E47" s="394"/>
      <c r="F47" s="394"/>
      <c r="G47" s="394"/>
      <c r="H47" s="172">
        <f>SUMIF($C$21:$C$41,"FF 8",$H$21:$H$41)</f>
        <v>0</v>
      </c>
      <c r="I47" s="289" t="s">
        <v>330</v>
      </c>
      <c r="J47" s="7"/>
      <c r="K47" s="4"/>
      <c r="L47" s="4"/>
      <c r="M47" s="4"/>
      <c r="N47" s="4"/>
      <c r="O47" s="4"/>
      <c r="P47" s="4"/>
      <c r="Q47" s="4"/>
      <c r="R47" s="4"/>
      <c r="S47" s="4"/>
      <c r="T47" s="6"/>
      <c r="U47" s="6"/>
      <c r="V47" s="6"/>
      <c r="W47" s="31"/>
      <c r="X47" s="31"/>
      <c r="Y47" s="31"/>
      <c r="Z47" s="31"/>
      <c r="AA47" s="31"/>
      <c r="AB47" s="31"/>
      <c r="AC47" s="31"/>
      <c r="AD47" s="31"/>
      <c r="AE47" s="31"/>
      <c r="AF47" s="31"/>
      <c r="AG47" s="31"/>
      <c r="AH47" s="31"/>
      <c r="AI47" s="31"/>
      <c r="AJ47" s="31"/>
      <c r="AK47" s="31"/>
      <c r="AL47" s="31"/>
      <c r="AM47" s="31"/>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c r="DN47" s="32"/>
      <c r="DO47" s="32"/>
      <c r="DP47" s="32"/>
      <c r="DQ47" s="32"/>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2"/>
      <c r="EQ47" s="32"/>
      <c r="ER47" s="32"/>
      <c r="ES47" s="32"/>
      <c r="ET47" s="32"/>
      <c r="EU47" s="32"/>
      <c r="EV47" s="32"/>
      <c r="EW47" s="32"/>
      <c r="EX47" s="32"/>
      <c r="EY47" s="32"/>
      <c r="EZ47" s="32"/>
      <c r="FA47" s="32"/>
      <c r="FB47" s="32"/>
      <c r="FC47" s="32"/>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2"/>
      <c r="GC47" s="32"/>
      <c r="GD47" s="32"/>
      <c r="GE47" s="32"/>
      <c r="GF47" s="32"/>
      <c r="GG47" s="32"/>
      <c r="GH47" s="32"/>
      <c r="GI47" s="32"/>
      <c r="GJ47" s="32"/>
      <c r="GK47" s="32"/>
      <c r="GL47" s="32"/>
      <c r="GM47" s="32"/>
      <c r="GN47" s="32"/>
      <c r="GO47" s="32"/>
      <c r="GP47" s="32"/>
      <c r="GQ47" s="32"/>
      <c r="GR47" s="32"/>
      <c r="GS47" s="32"/>
      <c r="GT47" s="32"/>
      <c r="GU47" s="32"/>
      <c r="GV47" s="32"/>
      <c r="GW47" s="32"/>
      <c r="GX47" s="32"/>
      <c r="GY47" s="32"/>
      <c r="GZ47" s="32"/>
      <c r="HA47" s="32"/>
      <c r="HB47" s="32"/>
      <c r="HC47" s="32"/>
      <c r="HD47" s="32"/>
      <c r="HE47" s="32"/>
      <c r="HF47" s="32"/>
      <c r="HG47" s="32"/>
      <c r="HH47" s="32"/>
      <c r="HI47" s="32"/>
      <c r="HJ47" s="32"/>
      <c r="HK47" s="32"/>
      <c r="HL47" s="32"/>
      <c r="HM47" s="32"/>
      <c r="HN47" s="32"/>
      <c r="HO47" s="32"/>
      <c r="HP47" s="32"/>
      <c r="HQ47" s="32"/>
      <c r="HR47" s="32"/>
      <c r="HS47" s="32"/>
      <c r="HT47" s="32"/>
      <c r="HU47" s="32"/>
      <c r="HV47" s="32"/>
      <c r="HW47" s="32"/>
      <c r="HX47" s="32"/>
      <c r="HY47" s="32"/>
      <c r="HZ47" s="32"/>
      <c r="IA47" s="32"/>
      <c r="IB47" s="32"/>
      <c r="IC47" s="32"/>
      <c r="ID47" s="32"/>
      <c r="IE47" s="32"/>
      <c r="IF47" s="32"/>
      <c r="IG47" s="32"/>
      <c r="IH47" s="32"/>
      <c r="II47" s="32"/>
      <c r="IJ47" s="32"/>
      <c r="IK47" s="32"/>
      <c r="IL47" s="32"/>
      <c r="IM47" s="32"/>
      <c r="IN47" s="32"/>
      <c r="IO47" s="32"/>
      <c r="IP47" s="32"/>
      <c r="IQ47" s="32"/>
      <c r="IR47" s="32"/>
      <c r="IS47" s="32"/>
      <c r="IT47" s="32"/>
      <c r="IU47" s="32"/>
      <c r="IV47" s="32"/>
      <c r="IW47" s="32"/>
      <c r="IX47" s="32"/>
      <c r="IY47" s="32"/>
      <c r="IZ47" s="32"/>
      <c r="JA47" s="32"/>
      <c r="JB47" s="32"/>
      <c r="JC47" s="32"/>
      <c r="JD47" s="32"/>
      <c r="JE47" s="32"/>
      <c r="JF47" s="32"/>
      <c r="JG47" s="32"/>
    </row>
    <row r="48" spans="1:267" s="33" customFormat="1" ht="15" customHeight="1" x14ac:dyDescent="0.2">
      <c r="A48" s="4"/>
      <c r="B48" s="4"/>
      <c r="C48" s="4"/>
      <c r="D48" s="4"/>
      <c r="E48" s="4"/>
      <c r="F48" s="4"/>
      <c r="G48" s="4"/>
      <c r="H48" s="161"/>
      <c r="I48" s="4"/>
      <c r="J48" s="4"/>
      <c r="K48" s="4"/>
      <c r="L48" s="4"/>
      <c r="M48" s="4"/>
      <c r="N48" s="4"/>
      <c r="O48" s="4"/>
      <c r="P48" s="4"/>
      <c r="Q48" s="4"/>
      <c r="R48" s="4"/>
      <c r="S48" s="4"/>
      <c r="T48" s="6"/>
      <c r="U48" s="6"/>
      <c r="V48" s="6"/>
      <c r="W48" s="31"/>
      <c r="X48" s="31"/>
      <c r="Y48" s="31"/>
      <c r="Z48" s="31"/>
      <c r="AA48" s="31"/>
      <c r="AB48" s="31"/>
      <c r="AC48" s="31"/>
      <c r="AD48" s="31"/>
      <c r="AE48" s="31"/>
      <c r="AF48" s="31"/>
      <c r="AG48" s="31"/>
      <c r="AH48" s="31"/>
      <c r="AI48" s="31"/>
      <c r="AJ48" s="31"/>
      <c r="AK48" s="31"/>
      <c r="AL48" s="31"/>
      <c r="AM48" s="31"/>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2"/>
      <c r="DE48" s="32"/>
      <c r="DF48" s="32"/>
      <c r="DG48" s="32"/>
      <c r="DH48" s="32"/>
      <c r="DI48" s="32"/>
      <c r="DJ48" s="32"/>
      <c r="DK48" s="32"/>
      <c r="DL48" s="32"/>
      <c r="DM48" s="32"/>
      <c r="DN48" s="32"/>
      <c r="DO48" s="32"/>
      <c r="DP48" s="32"/>
      <c r="DQ48" s="32"/>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2"/>
      <c r="EQ48" s="32"/>
      <c r="ER48" s="32"/>
      <c r="ES48" s="32"/>
      <c r="ET48" s="32"/>
      <c r="EU48" s="32"/>
      <c r="EV48" s="32"/>
      <c r="EW48" s="32"/>
      <c r="EX48" s="32"/>
      <c r="EY48" s="32"/>
      <c r="EZ48" s="32"/>
      <c r="FA48" s="32"/>
      <c r="FB48" s="32"/>
      <c r="FC48" s="32"/>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2"/>
      <c r="GC48" s="32"/>
      <c r="GD48" s="32"/>
      <c r="GE48" s="32"/>
      <c r="GF48" s="32"/>
      <c r="GG48" s="32"/>
      <c r="GH48" s="32"/>
      <c r="GI48" s="32"/>
      <c r="GJ48" s="32"/>
      <c r="GK48" s="32"/>
      <c r="GL48" s="32"/>
      <c r="GM48" s="32"/>
      <c r="GN48" s="32"/>
      <c r="GO48" s="32"/>
      <c r="GP48" s="32"/>
      <c r="GQ48" s="32"/>
      <c r="GR48" s="32"/>
      <c r="GS48" s="32"/>
      <c r="GT48" s="32"/>
      <c r="GU48" s="32"/>
      <c r="GV48" s="32"/>
      <c r="GW48" s="32"/>
      <c r="GX48" s="32"/>
      <c r="GY48" s="32"/>
      <c r="GZ48" s="32"/>
      <c r="HA48" s="32"/>
      <c r="HB48" s="32"/>
      <c r="HC48" s="32"/>
      <c r="HD48" s="32"/>
      <c r="HE48" s="32"/>
      <c r="HF48" s="32"/>
      <c r="HG48" s="32"/>
      <c r="HH48" s="32"/>
      <c r="HI48" s="32"/>
      <c r="HJ48" s="32"/>
      <c r="HK48" s="32"/>
      <c r="HL48" s="32"/>
      <c r="HM48" s="32"/>
      <c r="HN48" s="32"/>
      <c r="HO48" s="32"/>
      <c r="HP48" s="32"/>
      <c r="HQ48" s="32"/>
      <c r="HR48" s="32"/>
      <c r="HS48" s="32"/>
      <c r="HT48" s="32"/>
      <c r="HU48" s="32"/>
      <c r="HV48" s="32"/>
      <c r="HW48" s="32"/>
      <c r="HX48" s="32"/>
      <c r="HY48" s="32"/>
      <c r="HZ48" s="32"/>
      <c r="IA48" s="32"/>
      <c r="IB48" s="32"/>
      <c r="IC48" s="32"/>
      <c r="ID48" s="32"/>
      <c r="IE48" s="32"/>
      <c r="IF48" s="32"/>
      <c r="IG48" s="32"/>
      <c r="IH48" s="32"/>
      <c r="II48" s="32"/>
      <c r="IJ48" s="32"/>
      <c r="IK48" s="32"/>
      <c r="IL48" s="32"/>
      <c r="IM48" s="32"/>
      <c r="IN48" s="32"/>
      <c r="IO48" s="32"/>
      <c r="IP48" s="32"/>
      <c r="IQ48" s="32"/>
      <c r="IR48" s="32"/>
      <c r="IS48" s="32"/>
      <c r="IT48" s="32"/>
      <c r="IU48" s="32"/>
      <c r="IV48" s="32"/>
      <c r="IW48" s="32"/>
      <c r="IX48" s="32"/>
      <c r="IY48" s="32"/>
      <c r="IZ48" s="32"/>
      <c r="JA48" s="32"/>
      <c r="JB48" s="32"/>
      <c r="JC48" s="32"/>
      <c r="JD48" s="32"/>
      <c r="JE48" s="32"/>
      <c r="JF48" s="32"/>
      <c r="JG48" s="32"/>
    </row>
    <row r="49" spans="1:267" s="33" customFormat="1" ht="15" customHeight="1" x14ac:dyDescent="0.2">
      <c r="A49" s="19" t="s">
        <v>73</v>
      </c>
      <c r="B49" s="394" t="s">
        <v>937</v>
      </c>
      <c r="C49" s="3"/>
      <c r="D49" s="3"/>
      <c r="E49" s="394"/>
      <c r="F49" s="394"/>
      <c r="G49" s="394"/>
      <c r="H49" s="172">
        <f>SUMIF($C$21:$C$41,"VF 9",$H$21:$H$41)</f>
        <v>0</v>
      </c>
      <c r="I49" s="289" t="s">
        <v>330</v>
      </c>
      <c r="J49" s="7"/>
      <c r="K49" s="4"/>
      <c r="L49" s="4"/>
      <c r="M49" s="4"/>
      <c r="N49" s="4"/>
      <c r="O49" s="4"/>
      <c r="P49" s="4"/>
      <c r="Q49" s="4"/>
      <c r="R49" s="4"/>
      <c r="S49" s="4"/>
      <c r="T49" s="6"/>
      <c r="U49" s="6"/>
      <c r="V49" s="6"/>
      <c r="W49" s="31"/>
      <c r="X49" s="31"/>
      <c r="Y49" s="31"/>
      <c r="Z49" s="31"/>
      <c r="AA49" s="31"/>
      <c r="AB49" s="31"/>
      <c r="AC49" s="31"/>
      <c r="AD49" s="31"/>
      <c r="AE49" s="31"/>
      <c r="AF49" s="31"/>
      <c r="AG49" s="31"/>
      <c r="AH49" s="31"/>
      <c r="AI49" s="31"/>
      <c r="AJ49" s="31"/>
      <c r="AK49" s="31"/>
      <c r="AL49" s="31"/>
      <c r="AM49" s="31"/>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2"/>
      <c r="DF49" s="32"/>
      <c r="DG49" s="32"/>
      <c r="DH49" s="32"/>
      <c r="DI49" s="32"/>
      <c r="DJ49" s="32"/>
      <c r="DK49" s="32"/>
      <c r="DL49" s="32"/>
      <c r="DM49" s="32"/>
      <c r="DN49" s="32"/>
      <c r="DO49" s="32"/>
      <c r="DP49" s="32"/>
      <c r="DQ49" s="32"/>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2"/>
      <c r="ER49" s="32"/>
      <c r="ES49" s="32"/>
      <c r="ET49" s="32"/>
      <c r="EU49" s="32"/>
      <c r="EV49" s="32"/>
      <c r="EW49" s="32"/>
      <c r="EX49" s="32"/>
      <c r="EY49" s="32"/>
      <c r="EZ49" s="32"/>
      <c r="FA49" s="32"/>
      <c r="FB49" s="32"/>
      <c r="FC49" s="32"/>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2"/>
      <c r="GD49" s="32"/>
      <c r="GE49" s="32"/>
      <c r="GF49" s="32"/>
      <c r="GG49" s="32"/>
      <c r="GH49" s="32"/>
      <c r="GI49" s="32"/>
      <c r="GJ49" s="32"/>
      <c r="GK49" s="32"/>
      <c r="GL49" s="32"/>
      <c r="GM49" s="32"/>
      <c r="GN49" s="32"/>
      <c r="GO49" s="32"/>
      <c r="GP49" s="32"/>
      <c r="GQ49" s="32"/>
      <c r="GR49" s="32"/>
      <c r="GS49" s="32"/>
      <c r="GT49" s="32"/>
      <c r="GU49" s="32"/>
      <c r="GV49" s="32"/>
      <c r="GW49" s="32"/>
      <c r="GX49" s="32"/>
      <c r="GY49" s="32"/>
      <c r="GZ49" s="32"/>
      <c r="HA49" s="32"/>
      <c r="HB49" s="32"/>
      <c r="HC49" s="32"/>
      <c r="HD49" s="32"/>
      <c r="HE49" s="32"/>
      <c r="HF49" s="32"/>
      <c r="HG49" s="32"/>
      <c r="HH49" s="32"/>
      <c r="HI49" s="32"/>
      <c r="HJ49" s="32"/>
      <c r="HK49" s="32"/>
      <c r="HL49" s="32"/>
      <c r="HM49" s="32"/>
      <c r="HN49" s="32"/>
      <c r="HO49" s="32"/>
      <c r="HP49" s="32"/>
      <c r="HQ49" s="32"/>
      <c r="HR49" s="32"/>
      <c r="HS49" s="32"/>
      <c r="HT49" s="32"/>
      <c r="HU49" s="32"/>
      <c r="HV49" s="32"/>
      <c r="HW49" s="32"/>
      <c r="HX49" s="32"/>
      <c r="HY49" s="32"/>
      <c r="HZ49" s="32"/>
      <c r="IA49" s="32"/>
      <c r="IB49" s="32"/>
      <c r="IC49" s="32"/>
      <c r="ID49" s="32"/>
      <c r="IE49" s="32"/>
      <c r="IF49" s="32"/>
      <c r="IG49" s="32"/>
      <c r="IH49" s="32"/>
      <c r="II49" s="32"/>
      <c r="IJ49" s="32"/>
      <c r="IK49" s="32"/>
      <c r="IL49" s="32"/>
      <c r="IM49" s="32"/>
      <c r="IN49" s="32"/>
      <c r="IO49" s="32"/>
      <c r="IP49" s="32"/>
      <c r="IQ49" s="32"/>
      <c r="IR49" s="32"/>
      <c r="IS49" s="32"/>
      <c r="IT49" s="32"/>
      <c r="IU49" s="32"/>
      <c r="IV49" s="32"/>
      <c r="IW49" s="32"/>
      <c r="IX49" s="32"/>
      <c r="IY49" s="32"/>
      <c r="IZ49" s="32"/>
      <c r="JA49" s="32"/>
      <c r="JB49" s="32"/>
      <c r="JC49" s="32"/>
      <c r="JD49" s="32"/>
      <c r="JE49" s="32"/>
      <c r="JF49" s="32"/>
      <c r="JG49" s="32"/>
    </row>
    <row r="50" spans="1:267" ht="15" customHeight="1" x14ac:dyDescent="0.2">
      <c r="A50" s="100"/>
      <c r="B50" s="4"/>
      <c r="C50" s="4"/>
      <c r="D50" s="4"/>
      <c r="E50" s="4"/>
      <c r="F50" s="5"/>
      <c r="G50" s="4"/>
      <c r="H50" s="161"/>
      <c r="I50" s="4"/>
      <c r="J50" s="4"/>
    </row>
    <row r="51" spans="1:267" s="4" customFormat="1" ht="15" customHeight="1" x14ac:dyDescent="0.2">
      <c r="A51" s="19" t="s">
        <v>137</v>
      </c>
      <c r="B51" s="394" t="s">
        <v>941</v>
      </c>
      <c r="C51" s="3"/>
      <c r="D51" s="3"/>
      <c r="E51" s="394"/>
      <c r="F51" s="140"/>
      <c r="G51" s="394"/>
      <c r="H51" s="172">
        <f>SUMIF($C$21:$C$41,"BUF 10",$H$21:$H$41)</f>
        <v>0</v>
      </c>
      <c r="I51" s="289" t="s">
        <v>330</v>
      </c>
      <c r="J51" s="7"/>
      <c r="JD51" s="13"/>
      <c r="JE51" s="13"/>
      <c r="JF51" s="13"/>
      <c r="JG51" s="13"/>
    </row>
    <row r="52" spans="1:267" s="4" customFormat="1" ht="15" customHeight="1" x14ac:dyDescent="0.2">
      <c r="F52" s="5"/>
      <c r="H52" s="161"/>
      <c r="JD52" s="13"/>
      <c r="JE52" s="13"/>
      <c r="JF52" s="13"/>
      <c r="JG52" s="13"/>
    </row>
    <row r="53" spans="1:267" s="4" customFormat="1" ht="15" customHeight="1" x14ac:dyDescent="0.2">
      <c r="A53" s="125"/>
      <c r="B53" s="125"/>
      <c r="C53" s="125"/>
      <c r="D53" s="125"/>
      <c r="E53" s="125"/>
      <c r="F53" s="36"/>
      <c r="G53" s="125"/>
      <c r="H53" s="514"/>
      <c r="I53" s="38"/>
      <c r="J53" s="7"/>
      <c r="JD53" s="13"/>
      <c r="JE53" s="13"/>
      <c r="JF53" s="13"/>
      <c r="JG53" s="13"/>
    </row>
    <row r="54" spans="1:267" s="4" customFormat="1" ht="15" customHeight="1" x14ac:dyDescent="0.2">
      <c r="A54" s="697" t="s">
        <v>526</v>
      </c>
      <c r="B54" s="697"/>
      <c r="H54" s="161"/>
      <c r="I54" s="39"/>
      <c r="J54" s="7"/>
    </row>
    <row r="55" spans="1:267" s="4" customFormat="1" ht="15" customHeight="1" x14ac:dyDescent="0.2">
      <c r="A55" s="40" t="s">
        <v>129</v>
      </c>
      <c r="B55" s="3" t="s">
        <v>546</v>
      </c>
      <c r="D55" s="157" t="s">
        <v>453</v>
      </c>
      <c r="E55" s="157" t="s">
        <v>649</v>
      </c>
      <c r="F55" s="115"/>
      <c r="G55" s="115"/>
      <c r="H55" s="174" t="s">
        <v>456</v>
      </c>
      <c r="I55" s="157" t="s">
        <v>452</v>
      </c>
      <c r="J55" s="7"/>
    </row>
    <row r="56" spans="1:267" s="4" customFormat="1" ht="15" customHeight="1" x14ac:dyDescent="0.2">
      <c r="A56" s="26" t="s">
        <v>18</v>
      </c>
      <c r="B56" s="41" t="s">
        <v>325</v>
      </c>
      <c r="D56" s="402">
        <v>6100</v>
      </c>
      <c r="E56" s="159">
        <f>D56*H56</f>
        <v>0</v>
      </c>
      <c r="F56" s="115"/>
      <c r="G56" s="115" t="s">
        <v>18</v>
      </c>
      <c r="H56" s="158">
        <f>SUMIF($C$21:$C$41,"HNF 1",$H$21:$H$41)</f>
        <v>0</v>
      </c>
      <c r="I56" s="175">
        <v>1.4</v>
      </c>
      <c r="J56" s="7"/>
    </row>
    <row r="57" spans="1:267" s="4" customFormat="1" ht="15" customHeight="1" x14ac:dyDescent="0.2">
      <c r="A57" s="26" t="s">
        <v>25</v>
      </c>
      <c r="B57" s="26" t="s">
        <v>22</v>
      </c>
      <c r="D57" s="402">
        <v>9000</v>
      </c>
      <c r="E57" s="159">
        <f t="shared" ref="E57:E61" si="1">D57*H57</f>
        <v>0</v>
      </c>
      <c r="F57" s="115"/>
      <c r="G57" s="115" t="s">
        <v>25</v>
      </c>
      <c r="H57" s="158">
        <f>SUMIF($C$21:$C$41,"HNF 2",$H$21:$H$41)</f>
        <v>0</v>
      </c>
      <c r="I57" s="176">
        <v>1.45</v>
      </c>
      <c r="J57" s="7"/>
    </row>
    <row r="58" spans="1:267" s="4" customFormat="1" ht="15" customHeight="1" x14ac:dyDescent="0.2">
      <c r="A58" s="26" t="s">
        <v>31</v>
      </c>
      <c r="B58" s="43" t="s">
        <v>26</v>
      </c>
      <c r="D58" s="402">
        <v>7200</v>
      </c>
      <c r="E58" s="159">
        <f t="shared" si="1"/>
        <v>0</v>
      </c>
      <c r="F58" s="115"/>
      <c r="G58" s="115" t="s">
        <v>31</v>
      </c>
      <c r="H58" s="158">
        <f>SUMIF($C$21:$C$41,"HNF 3",$H$21:$H$41)</f>
        <v>0</v>
      </c>
      <c r="I58" s="176">
        <v>1.24</v>
      </c>
      <c r="J58" s="7"/>
    </row>
    <row r="59" spans="1:267" s="4" customFormat="1" ht="15" customHeight="1" x14ac:dyDescent="0.2">
      <c r="A59" s="26" t="s">
        <v>32</v>
      </c>
      <c r="B59" s="43" t="s">
        <v>27</v>
      </c>
      <c r="D59" s="402">
        <v>3600</v>
      </c>
      <c r="E59" s="159">
        <f t="shared" si="1"/>
        <v>0</v>
      </c>
      <c r="F59" s="115"/>
      <c r="G59" s="115" t="s">
        <v>32</v>
      </c>
      <c r="H59" s="158">
        <f>SUMIF($C$21:$C$41,"HNF 4",$H$21:$H$41)</f>
        <v>0</v>
      </c>
      <c r="I59" s="176">
        <v>1.19</v>
      </c>
      <c r="J59" s="7"/>
    </row>
    <row r="60" spans="1:267" s="4" customFormat="1" ht="15" customHeight="1" x14ac:dyDescent="0.2">
      <c r="A60" s="26" t="s">
        <v>63</v>
      </c>
      <c r="B60" s="43" t="s">
        <v>34</v>
      </c>
      <c r="D60" s="402">
        <v>6300</v>
      </c>
      <c r="E60" s="159">
        <f t="shared" si="1"/>
        <v>0</v>
      </c>
      <c r="F60" s="115"/>
      <c r="G60" s="115" t="s">
        <v>63</v>
      </c>
      <c r="H60" s="158">
        <f>SUMIF($C$21:$C$41,"HNF 5",$H$21:$H$41)</f>
        <v>0</v>
      </c>
      <c r="I60" s="176">
        <v>1.35</v>
      </c>
      <c r="J60" s="7"/>
    </row>
    <row r="61" spans="1:267" s="4" customFormat="1" ht="15" customHeight="1" x14ac:dyDescent="0.2">
      <c r="A61" s="26" t="s">
        <v>64</v>
      </c>
      <c r="B61" s="43" t="s">
        <v>454</v>
      </c>
      <c r="D61" s="402">
        <v>8900</v>
      </c>
      <c r="E61" s="354">
        <f t="shared" si="1"/>
        <v>0</v>
      </c>
      <c r="F61" s="115"/>
      <c r="G61" s="115" t="s">
        <v>64</v>
      </c>
      <c r="H61" s="158">
        <f>SUMIF($C$21:$C$41,"HNF 6",$H$21:$H$41)</f>
        <v>0</v>
      </c>
      <c r="I61" s="176">
        <v>1.83</v>
      </c>
      <c r="J61" s="7"/>
    </row>
    <row r="62" spans="1:267" s="4" customFormat="1" ht="15" customHeight="1" thickBot="1" x14ac:dyDescent="0.25">
      <c r="A62" s="111"/>
      <c r="B62" s="47"/>
      <c r="D62" s="167" t="s">
        <v>130</v>
      </c>
      <c r="E62" s="205">
        <f>SUM(E56:E61)</f>
        <v>0</v>
      </c>
      <c r="F62" s="115"/>
      <c r="G62" s="165" t="s">
        <v>952</v>
      </c>
      <c r="H62" s="160">
        <f>SUM(H56:H61)</f>
        <v>0</v>
      </c>
      <c r="I62" s="198">
        <v>1</v>
      </c>
      <c r="J62" s="7"/>
    </row>
    <row r="63" spans="1:267" s="4" customFormat="1" ht="15" customHeight="1" thickTop="1" x14ac:dyDescent="0.2">
      <c r="A63" s="112"/>
      <c r="D63" s="115"/>
      <c r="E63" s="115"/>
      <c r="F63" s="115"/>
      <c r="G63" s="115"/>
      <c r="H63" s="161"/>
      <c r="I63" s="177"/>
      <c r="J63" s="7"/>
    </row>
    <row r="64" spans="1:267" s="4" customFormat="1" ht="15" customHeight="1" thickBot="1" x14ac:dyDescent="0.25">
      <c r="A64" s="40" t="s">
        <v>68</v>
      </c>
      <c r="B64" s="3" t="s">
        <v>69</v>
      </c>
      <c r="D64" s="115"/>
      <c r="E64" s="115"/>
      <c r="F64" s="115"/>
      <c r="G64" s="165" t="s">
        <v>455</v>
      </c>
      <c r="H64" s="160">
        <f>(H56*I56)+(H57*I57)+(H58*I58)+(H59*I59)+(H60*I60)+(H61*I61)</f>
        <v>0</v>
      </c>
      <c r="I64" s="198" t="e">
        <f>I62/H62*H64</f>
        <v>#DIV/0!</v>
      </c>
      <c r="J64" s="7"/>
    </row>
    <row r="65" spans="1:10" s="4" customFormat="1" ht="15" customHeight="1" thickTop="1" x14ac:dyDescent="0.2">
      <c r="A65" s="382"/>
      <c r="B65" s="382"/>
      <c r="D65" s="157" t="s">
        <v>453</v>
      </c>
      <c r="E65" s="157" t="s">
        <v>476</v>
      </c>
      <c r="F65" s="115"/>
      <c r="G65" s="115"/>
      <c r="H65" s="173"/>
      <c r="I65" s="199"/>
      <c r="J65" s="7"/>
    </row>
    <row r="66" spans="1:10" s="4" customFormat="1" ht="15" customHeight="1" thickBot="1" x14ac:dyDescent="0.25">
      <c r="A66" s="40" t="s">
        <v>137</v>
      </c>
      <c r="B66" s="3" t="s">
        <v>950</v>
      </c>
      <c r="D66" s="402">
        <v>300</v>
      </c>
      <c r="E66" s="355">
        <f>D66*H66</f>
        <v>0</v>
      </c>
      <c r="F66" s="115"/>
      <c r="G66" s="165" t="s">
        <v>806</v>
      </c>
      <c r="H66" s="160">
        <f>H51</f>
        <v>0</v>
      </c>
      <c r="I66" s="220"/>
      <c r="J66" s="7"/>
    </row>
    <row r="67" spans="1:10" s="4" customFormat="1" ht="15" customHeight="1" thickTop="1" thickBot="1" x14ac:dyDescent="0.25">
      <c r="A67" s="233"/>
      <c r="B67" s="114"/>
      <c r="D67" s="167" t="s">
        <v>809</v>
      </c>
      <c r="E67" s="205">
        <f>SUM(E66)</f>
        <v>0</v>
      </c>
      <c r="F67" s="115"/>
      <c r="G67" s="165"/>
      <c r="H67" s="165"/>
      <c r="I67" s="177"/>
      <c r="J67" s="7"/>
    </row>
    <row r="68" spans="1:10" s="4" customFormat="1" ht="15" customHeight="1" thickTop="1" x14ac:dyDescent="0.2">
      <c r="A68" s="254"/>
      <c r="B68" s="385"/>
      <c r="C68" s="386"/>
      <c r="D68" s="45"/>
      <c r="E68" s="113"/>
      <c r="G68" s="356"/>
      <c r="H68" s="322"/>
      <c r="I68" s="51"/>
      <c r="J68" s="7"/>
    </row>
    <row r="69" spans="1:10" s="4" customFormat="1" ht="15" customHeight="1" x14ac:dyDescent="0.2">
      <c r="A69" s="34"/>
      <c r="B69" s="125"/>
      <c r="C69" s="125"/>
      <c r="D69" s="125"/>
      <c r="E69" s="125"/>
      <c r="F69" s="125"/>
      <c r="G69" s="125"/>
      <c r="H69" s="147"/>
      <c r="I69" s="38"/>
      <c r="J69" s="7"/>
    </row>
    <row r="70" spans="1:10" s="4" customFormat="1" ht="15" customHeight="1" x14ac:dyDescent="0.2">
      <c r="A70" s="718" t="s">
        <v>527</v>
      </c>
      <c r="B70" s="719"/>
      <c r="E70" s="61"/>
      <c r="F70" s="5"/>
      <c r="H70" s="115"/>
      <c r="I70" s="39"/>
      <c r="J70" s="7"/>
    </row>
    <row r="71" spans="1:10" s="4" customFormat="1" ht="15" customHeight="1" x14ac:dyDescent="0.2">
      <c r="A71" s="40" t="s">
        <v>966</v>
      </c>
      <c r="B71" s="40" t="s">
        <v>959</v>
      </c>
      <c r="C71" s="56" t="s">
        <v>962</v>
      </c>
      <c r="D71" s="166" t="s">
        <v>963</v>
      </c>
      <c r="E71" s="170">
        <f>E67+E62</f>
        <v>0</v>
      </c>
      <c r="F71" s="57">
        <v>1</v>
      </c>
      <c r="H71" s="115"/>
      <c r="I71" s="39"/>
      <c r="J71" s="7"/>
    </row>
    <row r="72" spans="1:10" s="4" customFormat="1" ht="15" customHeight="1" x14ac:dyDescent="0.2">
      <c r="A72" s="22">
        <v>1</v>
      </c>
      <c r="B72" s="137" t="s">
        <v>874</v>
      </c>
      <c r="C72" s="182">
        <v>0.1</v>
      </c>
      <c r="D72" s="159">
        <f>E71/F71*C72</f>
        <v>0</v>
      </c>
      <c r="E72" s="164" t="s">
        <v>485</v>
      </c>
      <c r="F72" s="48"/>
      <c r="H72" s="115"/>
      <c r="I72" s="39"/>
      <c r="J72" s="7"/>
    </row>
    <row r="73" spans="1:10" s="4" customFormat="1" ht="15" customHeight="1" x14ac:dyDescent="0.2">
      <c r="A73" s="22">
        <v>2</v>
      </c>
      <c r="B73" s="137" t="s">
        <v>921</v>
      </c>
      <c r="C73" s="182" t="s">
        <v>485</v>
      </c>
      <c r="D73" s="183" t="s">
        <v>485</v>
      </c>
      <c r="E73" s="164" t="s">
        <v>955</v>
      </c>
      <c r="F73" s="48"/>
      <c r="H73" s="115"/>
      <c r="I73" s="39"/>
      <c r="J73" s="7"/>
    </row>
    <row r="74" spans="1:10" s="4" customFormat="1" ht="15" customHeight="1" x14ac:dyDescent="0.2">
      <c r="A74" s="22">
        <v>3</v>
      </c>
      <c r="B74" s="137" t="s">
        <v>869</v>
      </c>
      <c r="C74" s="182" t="s">
        <v>485</v>
      </c>
      <c r="D74" s="183" t="s">
        <v>485</v>
      </c>
      <c r="E74" s="164" t="s">
        <v>955</v>
      </c>
      <c r="F74" s="48"/>
      <c r="H74" s="115"/>
      <c r="I74" s="39"/>
      <c r="J74" s="7"/>
    </row>
    <row r="75" spans="1:10" s="4" customFormat="1" ht="15" customHeight="1" x14ac:dyDescent="0.2">
      <c r="A75" s="22">
        <v>4</v>
      </c>
      <c r="B75" s="137" t="s">
        <v>938</v>
      </c>
      <c r="C75" s="311" t="s">
        <v>954</v>
      </c>
      <c r="D75" s="159">
        <f>E67/100*75</f>
        <v>0</v>
      </c>
      <c r="E75" s="164" t="str">
        <f>D73</f>
        <v>---</v>
      </c>
      <c r="F75" s="48"/>
      <c r="H75" s="115"/>
      <c r="I75" s="39"/>
      <c r="J75" s="7"/>
    </row>
    <row r="76" spans="1:10" s="4" customFormat="1" ht="15" customHeight="1" x14ac:dyDescent="0.2">
      <c r="A76" s="22">
        <v>5</v>
      </c>
      <c r="B76" s="137" t="s">
        <v>922</v>
      </c>
      <c r="C76" s="311">
        <v>0.1</v>
      </c>
      <c r="D76" s="159">
        <f>(E71+D72+D75)/F71*C76</f>
        <v>0</v>
      </c>
      <c r="E76" s="164" t="s">
        <v>485</v>
      </c>
      <c r="F76" s="48"/>
      <c r="H76" s="115"/>
      <c r="I76" s="39"/>
      <c r="J76" s="7"/>
    </row>
    <row r="77" spans="1:10" s="4" customFormat="1" ht="15" customHeight="1" thickBot="1" x14ac:dyDescent="0.25">
      <c r="A77" s="44"/>
      <c r="D77" s="165" t="s">
        <v>964</v>
      </c>
      <c r="E77" s="205">
        <f>E71+(D72+D75+D76)</f>
        <v>0</v>
      </c>
      <c r="F77" s="57"/>
      <c r="G77" s="62"/>
      <c r="H77" s="115"/>
      <c r="I77" s="39"/>
      <c r="J77" s="7"/>
    </row>
    <row r="78" spans="1:10" s="4" customFormat="1" ht="15" customHeight="1" thickTop="1" x14ac:dyDescent="0.2">
      <c r="A78" s="44"/>
      <c r="D78" s="7"/>
      <c r="E78" s="211"/>
      <c r="F78" s="57"/>
      <c r="G78" s="62"/>
      <c r="H78" s="115"/>
      <c r="I78" s="39"/>
      <c r="J78" s="7"/>
    </row>
    <row r="79" spans="1:10" s="4" customFormat="1" ht="15" customHeight="1" x14ac:dyDescent="0.2">
      <c r="A79" s="40" t="s">
        <v>966</v>
      </c>
      <c r="B79" s="40" t="s">
        <v>958</v>
      </c>
      <c r="C79" s="753" t="s">
        <v>961</v>
      </c>
      <c r="D79" s="621"/>
      <c r="E79" s="170">
        <f>E77</f>
        <v>0</v>
      </c>
      <c r="F79" s="57"/>
      <c r="G79" s="143"/>
      <c r="H79" s="115"/>
      <c r="I79" s="39"/>
      <c r="J79" s="7"/>
    </row>
    <row r="80" spans="1:10" s="4" customFormat="1" ht="15" customHeight="1" x14ac:dyDescent="0.2">
      <c r="A80" s="22">
        <v>1</v>
      </c>
      <c r="B80" s="22" t="s">
        <v>923</v>
      </c>
      <c r="C80" s="752" t="s">
        <v>485</v>
      </c>
      <c r="D80" s="606"/>
      <c r="E80" s="164" t="s">
        <v>955</v>
      </c>
      <c r="F80" s="57"/>
      <c r="G80" s="143"/>
      <c r="H80" s="115"/>
      <c r="I80" s="39"/>
      <c r="J80" s="7"/>
    </row>
    <row r="81" spans="1:13" s="4" customFormat="1" ht="15" customHeight="1" x14ac:dyDescent="0.2">
      <c r="A81" s="22">
        <v>2</v>
      </c>
      <c r="B81" s="22" t="s">
        <v>867</v>
      </c>
      <c r="C81" s="752" t="s">
        <v>485</v>
      </c>
      <c r="D81" s="606"/>
      <c r="E81" s="164" t="s">
        <v>955</v>
      </c>
      <c r="F81" s="57"/>
      <c r="G81" s="143"/>
      <c r="H81" s="115"/>
      <c r="I81" s="39"/>
      <c r="J81" s="7"/>
    </row>
    <row r="82" spans="1:13" s="4" customFormat="1" ht="15" customHeight="1" x14ac:dyDescent="0.2">
      <c r="A82" s="22">
        <v>3</v>
      </c>
      <c r="B82" s="22" t="s">
        <v>928</v>
      </c>
      <c r="C82" s="752" t="s">
        <v>485</v>
      </c>
      <c r="D82" s="606"/>
      <c r="E82" s="164" t="s">
        <v>955</v>
      </c>
      <c r="F82" s="57"/>
      <c r="G82" s="143"/>
      <c r="H82" s="115"/>
      <c r="I82" s="39"/>
      <c r="J82" s="7"/>
    </row>
    <row r="83" spans="1:13" s="4" customFormat="1" ht="15" customHeight="1" x14ac:dyDescent="0.2">
      <c r="A83" s="22">
        <v>4</v>
      </c>
      <c r="B83" s="22" t="s">
        <v>927</v>
      </c>
      <c r="C83" s="752" t="s">
        <v>485</v>
      </c>
      <c r="D83" s="606"/>
      <c r="E83" s="164" t="s">
        <v>955</v>
      </c>
      <c r="F83" s="57"/>
      <c r="G83" s="143"/>
      <c r="H83" s="115"/>
      <c r="I83" s="39"/>
      <c r="J83" s="7"/>
    </row>
    <row r="84" spans="1:13" s="4" customFormat="1" ht="15" customHeight="1" thickBot="1" x14ac:dyDescent="0.25">
      <c r="A84" s="125"/>
      <c r="B84" s="125"/>
      <c r="C84" s="617" t="s">
        <v>965</v>
      </c>
      <c r="D84" s="618"/>
      <c r="E84" s="205">
        <f>E77</f>
        <v>0</v>
      </c>
      <c r="F84" s="144">
        <v>0.4</v>
      </c>
      <c r="G84" s="62" t="s">
        <v>881</v>
      </c>
      <c r="H84" s="115"/>
      <c r="I84" s="39"/>
      <c r="J84" s="7"/>
    </row>
    <row r="85" spans="1:13" s="4" customFormat="1" ht="15" customHeight="1" thickTop="1" x14ac:dyDescent="0.2">
      <c r="A85" s="153"/>
      <c r="B85" s="86"/>
      <c r="C85" s="86"/>
      <c r="D85" s="87"/>
      <c r="E85" s="386"/>
      <c r="F85" s="5"/>
      <c r="H85" s="149"/>
      <c r="I85" s="51"/>
      <c r="J85" s="7"/>
    </row>
    <row r="86" spans="1:13" s="4" customFormat="1" ht="15" customHeight="1" x14ac:dyDescent="0.2">
      <c r="A86" s="69"/>
      <c r="B86" s="125"/>
      <c r="C86" s="125"/>
      <c r="D86" s="125"/>
      <c r="E86" s="36"/>
      <c r="F86" s="36"/>
      <c r="G86" s="125"/>
      <c r="H86" s="147"/>
      <c r="I86" s="38"/>
      <c r="J86" s="7"/>
    </row>
    <row r="87" spans="1:13" s="4" customFormat="1" ht="15" customHeight="1" x14ac:dyDescent="0.2">
      <c r="A87" s="71" t="s">
        <v>459</v>
      </c>
      <c r="B87" s="7"/>
      <c r="C87" s="644" t="s">
        <v>485</v>
      </c>
      <c r="D87" s="758"/>
      <c r="I87" s="39"/>
      <c r="J87" s="7"/>
    </row>
    <row r="88" spans="1:13" s="4" customFormat="1" ht="15" customHeight="1" x14ac:dyDescent="0.2">
      <c r="A88" s="615" t="s">
        <v>657</v>
      </c>
      <c r="B88" s="703"/>
      <c r="C88" s="644" t="s">
        <v>485</v>
      </c>
      <c r="D88" s="758"/>
      <c r="I88" s="39"/>
      <c r="J88" s="7"/>
    </row>
    <row r="89" spans="1:13" s="4" customFormat="1" ht="60" customHeight="1" x14ac:dyDescent="0.2">
      <c r="A89" s="44"/>
      <c r="C89" s="652" t="s">
        <v>1090</v>
      </c>
      <c r="D89" s="758"/>
      <c r="I89" s="39"/>
      <c r="J89" s="7"/>
    </row>
    <row r="90" spans="1:13" s="4" customFormat="1" ht="15" customHeight="1" x14ac:dyDescent="0.2">
      <c r="A90" s="44"/>
      <c r="C90" s="644" t="s">
        <v>485</v>
      </c>
      <c r="D90" s="758"/>
      <c r="I90" s="39"/>
      <c r="J90" s="7"/>
    </row>
    <row r="91" spans="1:13" s="4" customFormat="1" ht="15" customHeight="1" x14ac:dyDescent="0.2">
      <c r="A91" s="50"/>
      <c r="B91" s="386"/>
      <c r="C91" s="645"/>
      <c r="D91" s="645"/>
      <c r="E91" s="75"/>
      <c r="F91" s="75"/>
      <c r="G91" s="386"/>
      <c r="H91" s="149"/>
      <c r="I91" s="51"/>
      <c r="J91" s="7"/>
    </row>
    <row r="92" spans="1:13" s="4" customFormat="1" ht="15" customHeight="1" x14ac:dyDescent="0.2">
      <c r="A92" s="65"/>
      <c r="B92" s="65"/>
      <c r="C92" s="65"/>
      <c r="D92" s="65"/>
      <c r="F92" s="5"/>
      <c r="H92" s="115"/>
    </row>
    <row r="93" spans="1:13" s="4" customFormat="1" ht="15" hidden="1" customHeight="1" outlineLevel="1" x14ac:dyDescent="0.2">
      <c r="A93" s="65"/>
      <c r="B93" s="80" t="s">
        <v>485</v>
      </c>
      <c r="D93" s="81" t="s">
        <v>447</v>
      </c>
      <c r="E93" s="81" t="s">
        <v>18</v>
      </c>
      <c r="F93" s="81" t="s">
        <v>25</v>
      </c>
      <c r="G93" s="81" t="s">
        <v>31</v>
      </c>
      <c r="H93" s="214" t="s">
        <v>32</v>
      </c>
      <c r="I93" s="81" t="s">
        <v>63</v>
      </c>
      <c r="J93" s="81" t="s">
        <v>64</v>
      </c>
      <c r="K93" s="82" t="s">
        <v>448</v>
      </c>
      <c r="M93" s="79"/>
    </row>
    <row r="94" spans="1:13" s="4" customFormat="1" ht="15" hidden="1" customHeight="1" outlineLevel="1" x14ac:dyDescent="0.2">
      <c r="A94" s="65"/>
      <c r="B94" s="26" t="s">
        <v>1082</v>
      </c>
      <c r="D94" s="26" t="s">
        <v>449</v>
      </c>
      <c r="E94" s="83">
        <v>4700</v>
      </c>
      <c r="F94" s="83">
        <v>6000</v>
      </c>
      <c r="G94" s="83">
        <v>5400</v>
      </c>
      <c r="H94" s="159">
        <v>2600</v>
      </c>
      <c r="I94" s="83">
        <v>4500</v>
      </c>
      <c r="J94" s="83">
        <v>6300</v>
      </c>
      <c r="K94" s="84">
        <v>180</v>
      </c>
      <c r="M94" s="79"/>
    </row>
    <row r="95" spans="1:13" s="4" customFormat="1" ht="15" hidden="1" customHeight="1" outlineLevel="1" x14ac:dyDescent="0.2">
      <c r="A95" s="65"/>
      <c r="B95" s="26" t="s">
        <v>1083</v>
      </c>
      <c r="D95" s="26" t="s">
        <v>450</v>
      </c>
      <c r="E95" s="83">
        <v>6100</v>
      </c>
      <c r="F95" s="83">
        <v>9000</v>
      </c>
      <c r="G95" s="83">
        <v>7200</v>
      </c>
      <c r="H95" s="159">
        <v>3600</v>
      </c>
      <c r="I95" s="83">
        <v>6300</v>
      </c>
      <c r="J95" s="83">
        <v>8900</v>
      </c>
      <c r="K95" s="84">
        <v>300</v>
      </c>
      <c r="M95" s="79"/>
    </row>
    <row r="96" spans="1:13" s="4" customFormat="1" ht="15" hidden="1" customHeight="1" outlineLevel="1" x14ac:dyDescent="0.2">
      <c r="A96" s="65"/>
      <c r="B96" s="26" t="s">
        <v>876</v>
      </c>
      <c r="D96" s="26" t="s">
        <v>451</v>
      </c>
      <c r="E96" s="83">
        <v>8300</v>
      </c>
      <c r="F96" s="83">
        <v>11800</v>
      </c>
      <c r="G96" s="83">
        <v>9500</v>
      </c>
      <c r="H96" s="159">
        <v>4700</v>
      </c>
      <c r="I96" s="83">
        <v>9600</v>
      </c>
      <c r="J96" s="83">
        <v>16700</v>
      </c>
      <c r="K96" s="84">
        <v>470</v>
      </c>
      <c r="M96" s="79"/>
    </row>
    <row r="97" spans="1:13" s="4" customFormat="1" ht="15" hidden="1" customHeight="1" outlineLevel="1" x14ac:dyDescent="0.2">
      <c r="A97" s="65"/>
      <c r="B97" s="65"/>
      <c r="D97" s="80" t="s">
        <v>597</v>
      </c>
      <c r="E97" s="83">
        <v>0</v>
      </c>
      <c r="F97" s="83">
        <v>0</v>
      </c>
      <c r="G97" s="83">
        <v>0</v>
      </c>
      <c r="H97" s="159">
        <v>0</v>
      </c>
      <c r="I97" s="83">
        <v>0</v>
      </c>
      <c r="J97" s="83">
        <v>0</v>
      </c>
      <c r="K97" s="84">
        <v>0</v>
      </c>
      <c r="M97" s="79"/>
    </row>
    <row r="98" spans="1:13" s="4" customFormat="1" ht="15" hidden="1" customHeight="1" outlineLevel="1" x14ac:dyDescent="0.2">
      <c r="A98" s="65"/>
      <c r="B98" s="80" t="s">
        <v>485</v>
      </c>
      <c r="H98" s="115"/>
      <c r="M98" s="79"/>
    </row>
    <row r="99" spans="1:13" s="4" customFormat="1" ht="15" hidden="1" customHeight="1" outlineLevel="1" x14ac:dyDescent="0.2">
      <c r="A99" s="65"/>
      <c r="B99" s="26" t="s">
        <v>470</v>
      </c>
      <c r="D99" s="85">
        <v>0</v>
      </c>
      <c r="F99" s="80" t="s">
        <v>485</v>
      </c>
      <c r="H99" s="215">
        <v>0</v>
      </c>
      <c r="M99" s="79"/>
    </row>
    <row r="100" spans="1:13" s="4" customFormat="1" ht="15" hidden="1" customHeight="1" outlineLevel="1" x14ac:dyDescent="0.2">
      <c r="A100" s="65"/>
      <c r="B100" s="26" t="s">
        <v>461</v>
      </c>
      <c r="D100" s="85">
        <v>0.01</v>
      </c>
      <c r="F100" s="85" t="s">
        <v>18</v>
      </c>
      <c r="H100" s="158">
        <v>1</v>
      </c>
      <c r="M100" s="79"/>
    </row>
    <row r="101" spans="1:13" s="4" customFormat="1" ht="15" hidden="1" customHeight="1" outlineLevel="1" x14ac:dyDescent="0.2">
      <c r="A101" s="65"/>
      <c r="B101" s="26" t="s">
        <v>484</v>
      </c>
      <c r="D101" s="85">
        <v>0.02</v>
      </c>
      <c r="F101" s="85" t="s">
        <v>25</v>
      </c>
      <c r="H101" s="158">
        <v>2</v>
      </c>
      <c r="M101" s="79"/>
    </row>
    <row r="102" spans="1:13" s="4" customFormat="1" ht="15" hidden="1" customHeight="1" outlineLevel="1" x14ac:dyDescent="0.2">
      <c r="A102" s="65"/>
      <c r="B102" s="26" t="s">
        <v>457</v>
      </c>
      <c r="D102" s="85">
        <v>0.03</v>
      </c>
      <c r="F102" s="85" t="s">
        <v>31</v>
      </c>
      <c r="H102" s="158">
        <v>3</v>
      </c>
      <c r="M102" s="79"/>
    </row>
    <row r="103" spans="1:13" s="4" customFormat="1" ht="15" hidden="1" customHeight="1" outlineLevel="1" x14ac:dyDescent="0.2">
      <c r="A103" s="65"/>
      <c r="B103" s="26" t="s">
        <v>465</v>
      </c>
      <c r="D103" s="85">
        <v>0.04</v>
      </c>
      <c r="F103" s="85" t="s">
        <v>32</v>
      </c>
      <c r="H103" s="158">
        <v>4</v>
      </c>
      <c r="M103" s="79"/>
    </row>
    <row r="104" spans="1:13" s="4" customFormat="1" ht="15" hidden="1" customHeight="1" outlineLevel="1" x14ac:dyDescent="0.2">
      <c r="A104" s="65"/>
      <c r="B104" s="26" t="s">
        <v>469</v>
      </c>
      <c r="D104" s="85">
        <v>0.05</v>
      </c>
      <c r="F104" s="85" t="s">
        <v>63</v>
      </c>
      <c r="H104" s="158">
        <v>5</v>
      </c>
      <c r="M104" s="79"/>
    </row>
    <row r="105" spans="1:13" s="4" customFormat="1" ht="15" hidden="1" customHeight="1" outlineLevel="1" x14ac:dyDescent="0.2">
      <c r="A105" s="65"/>
      <c r="D105" s="85">
        <v>0.06</v>
      </c>
      <c r="F105" s="85" t="s">
        <v>64</v>
      </c>
      <c r="H105" s="158">
        <v>6</v>
      </c>
      <c r="M105" s="79"/>
    </row>
    <row r="106" spans="1:13" s="4" customFormat="1" ht="15" hidden="1" customHeight="1" outlineLevel="1" x14ac:dyDescent="0.2">
      <c r="A106" s="65"/>
      <c r="B106" s="80" t="s">
        <v>485</v>
      </c>
      <c r="D106" s="85">
        <v>7.0000000000000007E-2</v>
      </c>
      <c r="F106" s="85" t="s">
        <v>137</v>
      </c>
      <c r="H106" s="158">
        <v>7</v>
      </c>
      <c r="M106" s="79"/>
    </row>
    <row r="107" spans="1:13" s="4" customFormat="1" ht="15" hidden="1" customHeight="1" outlineLevel="1" x14ac:dyDescent="0.2">
      <c r="A107" s="65"/>
      <c r="B107" s="26" t="s">
        <v>1219</v>
      </c>
      <c r="D107" s="85">
        <v>0.08</v>
      </c>
      <c r="F107" s="26" t="s">
        <v>71</v>
      </c>
      <c r="H107" s="158">
        <v>8</v>
      </c>
      <c r="M107" s="79"/>
    </row>
    <row r="108" spans="1:13" s="4" customFormat="1" ht="15" hidden="1" customHeight="1" outlineLevel="1" x14ac:dyDescent="0.2">
      <c r="A108" s="65"/>
      <c r="B108" s="26" t="s">
        <v>1220</v>
      </c>
      <c r="D108" s="85">
        <v>0.09</v>
      </c>
      <c r="F108" s="26" t="s">
        <v>72</v>
      </c>
      <c r="H108" s="158">
        <v>9</v>
      </c>
      <c r="M108" s="79"/>
    </row>
    <row r="109" spans="1:13" s="4" customFormat="1" ht="15" hidden="1" customHeight="1" outlineLevel="1" x14ac:dyDescent="0.2">
      <c r="A109" s="65"/>
      <c r="B109" s="26" t="s">
        <v>462</v>
      </c>
      <c r="D109" s="85">
        <v>0.1</v>
      </c>
      <c r="F109" s="43" t="s">
        <v>73</v>
      </c>
      <c r="H109" s="158">
        <v>10</v>
      </c>
      <c r="M109" s="79"/>
    </row>
    <row r="110" spans="1:13" s="4" customFormat="1" ht="15" hidden="1" customHeight="1" outlineLevel="1" x14ac:dyDescent="0.2">
      <c r="A110" s="65"/>
      <c r="B110" s="26" t="s">
        <v>464</v>
      </c>
      <c r="D110" s="85">
        <v>0.11</v>
      </c>
      <c r="H110" s="158">
        <v>11</v>
      </c>
      <c r="M110" s="79"/>
    </row>
    <row r="111" spans="1:13" s="4" customFormat="1" ht="15" hidden="1" customHeight="1" outlineLevel="1" x14ac:dyDescent="0.2">
      <c r="A111" s="65"/>
      <c r="B111" s="26" t="s">
        <v>458</v>
      </c>
      <c r="D111" s="85">
        <v>0.12</v>
      </c>
      <c r="H111" s="158">
        <v>12</v>
      </c>
      <c r="M111" s="79"/>
    </row>
    <row r="112" spans="1:13" s="4" customFormat="1" ht="15" hidden="1" customHeight="1" outlineLevel="1" x14ac:dyDescent="0.2">
      <c r="A112" s="65"/>
      <c r="B112" s="26" t="s">
        <v>1200</v>
      </c>
      <c r="D112" s="85">
        <v>0.13</v>
      </c>
      <c r="H112" s="158">
        <v>13</v>
      </c>
      <c r="M112" s="79"/>
    </row>
    <row r="113" spans="1:13" s="4" customFormat="1" ht="15" hidden="1" customHeight="1" outlineLevel="1" x14ac:dyDescent="0.2">
      <c r="A113" s="65"/>
      <c r="B113" s="26" t="s">
        <v>472</v>
      </c>
      <c r="D113" s="85">
        <v>0.14000000000000001</v>
      </c>
      <c r="H113" s="158">
        <v>14</v>
      </c>
      <c r="M113" s="79"/>
    </row>
    <row r="114" spans="1:13" s="4" customFormat="1" ht="15" hidden="1" customHeight="1" outlineLevel="1" x14ac:dyDescent="0.2">
      <c r="A114" s="65"/>
      <c r="B114" s="26" t="s">
        <v>525</v>
      </c>
      <c r="D114" s="85">
        <v>0.15</v>
      </c>
      <c r="H114" s="158">
        <v>15</v>
      </c>
      <c r="M114" s="79"/>
    </row>
    <row r="115" spans="1:13" s="4" customFormat="1" ht="15" hidden="1" customHeight="1" outlineLevel="1" x14ac:dyDescent="0.2">
      <c r="A115" s="65"/>
      <c r="B115" s="26" t="s">
        <v>1201</v>
      </c>
      <c r="D115" s="85">
        <v>0.16</v>
      </c>
      <c r="H115" s="158">
        <v>16</v>
      </c>
      <c r="M115" s="79"/>
    </row>
    <row r="116" spans="1:13" s="4" customFormat="1" ht="15" hidden="1" customHeight="1" outlineLevel="1" x14ac:dyDescent="0.2">
      <c r="A116" s="65"/>
      <c r="B116" s="26" t="s">
        <v>466</v>
      </c>
      <c r="D116" s="85">
        <v>0.17</v>
      </c>
      <c r="H116" s="158">
        <v>17</v>
      </c>
      <c r="M116" s="79"/>
    </row>
    <row r="117" spans="1:13" s="4" customFormat="1" ht="15" hidden="1" customHeight="1" outlineLevel="1" x14ac:dyDescent="0.2">
      <c r="A117" s="65"/>
      <c r="D117" s="85">
        <v>0.18</v>
      </c>
      <c r="H117" s="158">
        <v>18</v>
      </c>
      <c r="M117" s="79"/>
    </row>
    <row r="118" spans="1:13" s="4" customFormat="1" ht="15" hidden="1" customHeight="1" outlineLevel="1" x14ac:dyDescent="0.2">
      <c r="A118" s="65"/>
      <c r="B118" s="80" t="s">
        <v>485</v>
      </c>
      <c r="D118" s="85">
        <v>0.19</v>
      </c>
      <c r="H118" s="158">
        <v>19</v>
      </c>
      <c r="M118" s="79"/>
    </row>
    <row r="119" spans="1:13" s="4" customFormat="1" ht="15" hidden="1" customHeight="1" outlineLevel="1" x14ac:dyDescent="0.2">
      <c r="A119" s="65"/>
      <c r="B119" s="26" t="s">
        <v>471</v>
      </c>
      <c r="D119" s="85">
        <v>0.2</v>
      </c>
      <c r="H119" s="158">
        <v>20</v>
      </c>
      <c r="M119" s="79"/>
    </row>
    <row r="120" spans="1:13" s="4" customFormat="1" ht="15" hidden="1" customHeight="1" outlineLevel="1" x14ac:dyDescent="0.2">
      <c r="A120" s="65"/>
      <c r="B120" s="26" t="s">
        <v>1217</v>
      </c>
      <c r="D120" s="85">
        <v>0.21</v>
      </c>
      <c r="H120" s="158">
        <v>21</v>
      </c>
      <c r="M120" s="79"/>
    </row>
    <row r="121" spans="1:13" s="4" customFormat="1" ht="15" hidden="1" customHeight="1" outlineLevel="1" x14ac:dyDescent="0.2">
      <c r="A121" s="65"/>
      <c r="B121" s="26" t="s">
        <v>1218</v>
      </c>
      <c r="D121" s="85">
        <v>0.22</v>
      </c>
      <c r="H121" s="158">
        <v>22</v>
      </c>
      <c r="M121" s="79"/>
    </row>
    <row r="122" spans="1:13" s="4" customFormat="1" ht="15" hidden="1" customHeight="1" outlineLevel="1" x14ac:dyDescent="0.2">
      <c r="A122" s="65"/>
      <c r="B122" s="26" t="s">
        <v>463</v>
      </c>
      <c r="D122" s="85">
        <v>0.23</v>
      </c>
      <c r="H122" s="158">
        <v>23</v>
      </c>
      <c r="M122" s="79"/>
    </row>
    <row r="123" spans="1:13" s="4" customFormat="1" ht="15" hidden="1" customHeight="1" outlineLevel="1" x14ac:dyDescent="0.2">
      <c r="A123" s="65"/>
      <c r="B123" s="26" t="s">
        <v>714</v>
      </c>
      <c r="D123" s="85">
        <v>0.24</v>
      </c>
      <c r="H123" s="158">
        <v>24</v>
      </c>
      <c r="M123" s="79"/>
    </row>
    <row r="124" spans="1:13" s="4" customFormat="1" ht="15" hidden="1" customHeight="1" outlineLevel="1" x14ac:dyDescent="0.2">
      <c r="A124" s="65"/>
      <c r="B124" s="26" t="s">
        <v>1202</v>
      </c>
      <c r="D124" s="85">
        <v>0.25</v>
      </c>
      <c r="H124" s="158">
        <v>25</v>
      </c>
      <c r="M124" s="79"/>
    </row>
    <row r="125" spans="1:13" s="4" customFormat="1" ht="15" hidden="1" customHeight="1" outlineLevel="1" x14ac:dyDescent="0.2">
      <c r="A125" s="65"/>
      <c r="B125" s="26" t="s">
        <v>473</v>
      </c>
      <c r="D125" s="85">
        <v>0.26</v>
      </c>
      <c r="H125" s="158">
        <v>26</v>
      </c>
      <c r="M125" s="79"/>
    </row>
    <row r="126" spans="1:13" s="4" customFormat="1" ht="15" hidden="1" customHeight="1" outlineLevel="1" x14ac:dyDescent="0.2">
      <c r="A126" s="65"/>
      <c r="B126" s="26" t="s">
        <v>1205</v>
      </c>
      <c r="D126" s="85">
        <v>0.27</v>
      </c>
      <c r="H126" s="158">
        <v>27</v>
      </c>
      <c r="M126" s="79"/>
    </row>
    <row r="127" spans="1:13" s="4" customFormat="1" ht="15" hidden="1" customHeight="1" outlineLevel="1" x14ac:dyDescent="0.2">
      <c r="A127" s="65"/>
      <c r="B127" s="26" t="s">
        <v>474</v>
      </c>
      <c r="D127" s="85">
        <v>0.28000000000000003</v>
      </c>
      <c r="H127" s="158">
        <v>28</v>
      </c>
      <c r="M127" s="79"/>
    </row>
    <row r="128" spans="1:13" s="4" customFormat="1" ht="15" hidden="1" customHeight="1" outlineLevel="1" x14ac:dyDescent="0.2">
      <c r="A128" s="65"/>
      <c r="B128" s="26" t="s">
        <v>1206</v>
      </c>
      <c r="D128" s="85">
        <v>0.28999999999999998</v>
      </c>
      <c r="H128" s="158">
        <v>29</v>
      </c>
      <c r="M128" s="79"/>
    </row>
    <row r="129" spans="1:13" s="4" customFormat="1" ht="15" hidden="1" customHeight="1" outlineLevel="1" x14ac:dyDescent="0.2">
      <c r="A129" s="65"/>
      <c r="B129" s="26" t="s">
        <v>468</v>
      </c>
      <c r="D129" s="85">
        <v>0.3</v>
      </c>
      <c r="H129" s="158">
        <v>30</v>
      </c>
      <c r="M129" s="79"/>
    </row>
    <row r="130" spans="1:13" s="4" customFormat="1" ht="15" hidden="1" customHeight="1" outlineLevel="1" x14ac:dyDescent="0.2">
      <c r="A130" s="65"/>
      <c r="B130" s="26" t="s">
        <v>1203</v>
      </c>
      <c r="D130" s="85">
        <v>0.35</v>
      </c>
      <c r="H130" s="158">
        <v>31</v>
      </c>
      <c r="M130" s="79"/>
    </row>
    <row r="131" spans="1:13" s="4" customFormat="1" ht="15" hidden="1" customHeight="1" outlineLevel="1" x14ac:dyDescent="0.2">
      <c r="A131" s="65"/>
      <c r="B131" s="26" t="s">
        <v>467</v>
      </c>
      <c r="D131" s="85">
        <v>0.4</v>
      </c>
      <c r="H131" s="158">
        <v>32</v>
      </c>
      <c r="M131" s="79"/>
    </row>
    <row r="132" spans="1:13" s="4" customFormat="1" ht="15" hidden="1" customHeight="1" outlineLevel="1" x14ac:dyDescent="0.2">
      <c r="B132" s="26" t="s">
        <v>1204</v>
      </c>
      <c r="D132" s="85">
        <v>0.45</v>
      </c>
      <c r="H132" s="158">
        <v>33</v>
      </c>
      <c r="M132" s="79"/>
    </row>
    <row r="133" spans="1:13" s="4" customFormat="1" ht="15" hidden="1" customHeight="1" outlineLevel="1" x14ac:dyDescent="0.2">
      <c r="A133" s="65"/>
      <c r="D133" s="85">
        <v>0.5</v>
      </c>
      <c r="H133" s="158">
        <v>34</v>
      </c>
      <c r="M133" s="79"/>
    </row>
    <row r="134" spans="1:13" s="4" customFormat="1" ht="15" hidden="1" customHeight="1" outlineLevel="1" x14ac:dyDescent="0.2">
      <c r="A134" s="65"/>
      <c r="B134" s="26" t="s">
        <v>485</v>
      </c>
      <c r="D134" s="85">
        <v>0.55000000000000004</v>
      </c>
      <c r="H134" s="158">
        <v>35</v>
      </c>
      <c r="M134" s="79"/>
    </row>
    <row r="135" spans="1:13" s="4" customFormat="1" ht="15" hidden="1" customHeight="1" outlineLevel="1" x14ac:dyDescent="0.2">
      <c r="A135" s="65"/>
      <c r="B135" s="26" t="s">
        <v>1199</v>
      </c>
      <c r="D135" s="85">
        <v>0.6</v>
      </c>
      <c r="H135" s="158">
        <v>36</v>
      </c>
      <c r="M135" s="79"/>
    </row>
    <row r="136" spans="1:13" s="4" customFormat="1" ht="15" hidden="1" customHeight="1" outlineLevel="1" x14ac:dyDescent="0.2">
      <c r="A136" s="65"/>
      <c r="B136" s="26" t="s">
        <v>871</v>
      </c>
      <c r="D136" s="85">
        <v>0.65</v>
      </c>
      <c r="H136" s="158">
        <v>37</v>
      </c>
      <c r="M136" s="79"/>
    </row>
    <row r="137" spans="1:13" s="4" customFormat="1" ht="15" hidden="1" customHeight="1" outlineLevel="1" x14ac:dyDescent="0.2">
      <c r="A137" s="65"/>
      <c r="B137" s="26" t="s">
        <v>867</v>
      </c>
      <c r="D137" s="85">
        <v>0.7</v>
      </c>
      <c r="H137" s="158">
        <v>38</v>
      </c>
      <c r="M137" s="79"/>
    </row>
    <row r="138" spans="1:13" s="4" customFormat="1" ht="15" hidden="1" customHeight="1" outlineLevel="1" x14ac:dyDescent="0.2">
      <c r="A138" s="65"/>
      <c r="B138" s="26" t="s">
        <v>869</v>
      </c>
      <c r="D138" s="85">
        <v>0.75</v>
      </c>
      <c r="H138" s="158">
        <v>39</v>
      </c>
      <c r="M138" s="79"/>
    </row>
    <row r="139" spans="1:13" s="4" customFormat="1" ht="15" hidden="1" customHeight="1" outlineLevel="1" x14ac:dyDescent="0.2">
      <c r="A139" s="65"/>
      <c r="B139" s="26" t="s">
        <v>868</v>
      </c>
      <c r="D139" s="85">
        <v>0.8</v>
      </c>
      <c r="H139" s="158">
        <v>40</v>
      </c>
      <c r="M139" s="79"/>
    </row>
    <row r="140" spans="1:13" s="4" customFormat="1" ht="15" hidden="1" customHeight="1" outlineLevel="1" x14ac:dyDescent="0.2">
      <c r="A140" s="65"/>
      <c r="B140" s="26" t="s">
        <v>872</v>
      </c>
      <c r="D140" s="85">
        <v>0.85</v>
      </c>
      <c r="H140" s="158">
        <v>41</v>
      </c>
      <c r="M140" s="79"/>
    </row>
    <row r="141" spans="1:13" s="4" customFormat="1" ht="15" hidden="1" customHeight="1" outlineLevel="1" x14ac:dyDescent="0.2">
      <c r="A141" s="65"/>
      <c r="B141" s="26" t="s">
        <v>875</v>
      </c>
      <c r="D141" s="85">
        <v>0.9</v>
      </c>
      <c r="H141" s="158">
        <v>42</v>
      </c>
      <c r="M141" s="79"/>
    </row>
    <row r="142" spans="1:13" s="4" customFormat="1" ht="15" hidden="1" customHeight="1" outlineLevel="1" x14ac:dyDescent="0.2">
      <c r="A142" s="65"/>
      <c r="B142" s="26" t="s">
        <v>870</v>
      </c>
      <c r="D142" s="85">
        <v>0.95</v>
      </c>
      <c r="H142" s="158">
        <v>43</v>
      </c>
      <c r="M142" s="79"/>
    </row>
    <row r="143" spans="1:13" s="4" customFormat="1" ht="15" hidden="1" customHeight="1" outlineLevel="1" x14ac:dyDescent="0.2">
      <c r="A143" s="65"/>
      <c r="B143" s="26" t="s">
        <v>877</v>
      </c>
      <c r="D143" s="85">
        <v>1</v>
      </c>
      <c r="H143" s="158">
        <v>44</v>
      </c>
      <c r="M143" s="79"/>
    </row>
    <row r="144" spans="1:13" s="4" customFormat="1" ht="15" hidden="1" customHeight="1" outlineLevel="1" x14ac:dyDescent="0.2">
      <c r="A144" s="65"/>
      <c r="B144" s="26" t="s">
        <v>873</v>
      </c>
      <c r="D144" s="66"/>
      <c r="H144" s="158">
        <v>45</v>
      </c>
      <c r="M144" s="79"/>
    </row>
    <row r="145" spans="1:13" s="4" customFormat="1" ht="15" hidden="1" customHeight="1" outlineLevel="1" x14ac:dyDescent="0.2">
      <c r="A145" s="65"/>
      <c r="B145" s="26" t="s">
        <v>878</v>
      </c>
      <c r="D145" s="85">
        <v>0</v>
      </c>
      <c r="H145" s="158">
        <v>46</v>
      </c>
      <c r="L145" s="65"/>
      <c r="M145" s="79"/>
    </row>
    <row r="146" spans="1:13" s="4" customFormat="1" ht="15" hidden="1" customHeight="1" outlineLevel="1" x14ac:dyDescent="0.2">
      <c r="A146" s="65"/>
      <c r="B146" s="65"/>
      <c r="C146" s="65"/>
      <c r="D146" s="85">
        <v>0.05</v>
      </c>
      <c r="E146" s="66"/>
      <c r="F146" s="67"/>
      <c r="G146" s="65"/>
      <c r="H146" s="158">
        <v>47</v>
      </c>
      <c r="I146" s="67"/>
      <c r="J146" s="67"/>
      <c r="K146" s="65"/>
      <c r="L146" s="65"/>
      <c r="M146" s="79"/>
    </row>
    <row r="147" spans="1:13" s="4" customFormat="1" ht="15" hidden="1" customHeight="1" outlineLevel="1" x14ac:dyDescent="0.2">
      <c r="A147" s="65"/>
      <c r="B147" s="26" t="s">
        <v>485</v>
      </c>
      <c r="C147" s="65"/>
      <c r="D147" s="85">
        <v>0.1</v>
      </c>
      <c r="E147" s="66"/>
      <c r="F147" s="67"/>
      <c r="G147" s="65"/>
      <c r="H147" s="158">
        <v>48</v>
      </c>
      <c r="I147" s="67"/>
      <c r="J147" s="67"/>
      <c r="K147" s="65"/>
      <c r="L147" s="65"/>
      <c r="M147" s="79"/>
    </row>
    <row r="148" spans="1:13" s="4" customFormat="1" ht="15" hidden="1" customHeight="1" outlineLevel="1" x14ac:dyDescent="0.2">
      <c r="A148" s="65"/>
      <c r="B148" s="135" t="s">
        <v>518</v>
      </c>
      <c r="C148" s="65"/>
      <c r="D148" s="26" t="s">
        <v>485</v>
      </c>
      <c r="E148" s="66"/>
      <c r="F148" s="67"/>
      <c r="G148" s="65"/>
      <c r="H148" s="158">
        <v>49</v>
      </c>
      <c r="I148" s="67"/>
      <c r="J148" s="67"/>
      <c r="K148" s="65"/>
      <c r="L148" s="65"/>
      <c r="M148" s="79"/>
    </row>
    <row r="149" spans="1:13" s="4" customFormat="1" ht="15" hidden="1" customHeight="1" outlineLevel="1" x14ac:dyDescent="0.2">
      <c r="A149" s="65"/>
      <c r="B149" s="135" t="s">
        <v>519</v>
      </c>
      <c r="C149" s="65"/>
      <c r="D149" s="148" t="s">
        <v>925</v>
      </c>
      <c r="E149" s="66"/>
      <c r="F149" s="67"/>
      <c r="G149" s="65"/>
      <c r="H149" s="158">
        <v>50</v>
      </c>
      <c r="I149" s="67"/>
      <c r="J149" s="67"/>
      <c r="K149" s="65"/>
      <c r="L149" s="65"/>
      <c r="M149" s="79"/>
    </row>
    <row r="150" spans="1:13" s="4" customFormat="1" ht="15" hidden="1" customHeight="1" outlineLevel="1" x14ac:dyDescent="0.2">
      <c r="A150" s="65"/>
      <c r="B150" s="135" t="s">
        <v>520</v>
      </c>
      <c r="C150" s="65"/>
      <c r="D150" s="148" t="s">
        <v>926</v>
      </c>
      <c r="E150" s="66"/>
      <c r="F150" s="67"/>
      <c r="G150" s="65"/>
      <c r="H150" s="67"/>
      <c r="I150" s="65"/>
      <c r="J150" s="67"/>
      <c r="K150" s="65"/>
      <c r="L150" s="65"/>
      <c r="M150" s="79"/>
    </row>
    <row r="151" spans="1:13" s="4" customFormat="1" ht="15" customHeight="1" collapsed="1" x14ac:dyDescent="0.2">
      <c r="A151" s="65"/>
      <c r="B151" s="65"/>
      <c r="C151" s="65"/>
      <c r="D151" s="66"/>
      <c r="E151" s="66"/>
      <c r="F151" s="67"/>
      <c r="G151" s="65"/>
      <c r="H151" s="67"/>
      <c r="I151" s="67"/>
      <c r="J151" s="67"/>
      <c r="K151" s="65"/>
    </row>
    <row r="152" spans="1:13" s="4" customFormat="1" ht="15" customHeight="1" x14ac:dyDescent="0.2">
      <c r="A152" s="65"/>
      <c r="B152" s="65"/>
      <c r="C152" s="65"/>
      <c r="H152" s="115"/>
    </row>
    <row r="153" spans="1:13" s="4" customFormat="1" ht="15" customHeight="1" x14ac:dyDescent="0.2">
      <c r="A153" s="65"/>
      <c r="B153" s="65"/>
      <c r="C153" s="65"/>
      <c r="H153" s="115"/>
    </row>
    <row r="154" spans="1:13" s="4" customFormat="1" ht="15" customHeight="1" x14ac:dyDescent="0.2">
      <c r="A154" s="65"/>
      <c r="B154" s="65"/>
      <c r="C154" s="65"/>
      <c r="H154" s="115"/>
    </row>
    <row r="155" spans="1:13" s="4" customFormat="1" ht="15" customHeight="1" x14ac:dyDescent="0.2">
      <c r="A155" s="65"/>
      <c r="B155" s="65"/>
      <c r="C155" s="65"/>
      <c r="H155" s="115"/>
    </row>
    <row r="156" spans="1:13" s="4" customFormat="1" ht="15" customHeight="1" x14ac:dyDescent="0.2">
      <c r="A156" s="65"/>
      <c r="B156" s="65"/>
      <c r="C156" s="65"/>
      <c r="H156" s="115"/>
    </row>
    <row r="157" spans="1:13" s="4" customFormat="1" ht="15" customHeight="1" x14ac:dyDescent="0.2">
      <c r="A157" s="65"/>
      <c r="B157" s="65"/>
      <c r="C157" s="65"/>
      <c r="H157" s="115"/>
    </row>
    <row r="158" spans="1:13" s="4" customFormat="1" ht="15" customHeight="1" x14ac:dyDescent="0.2">
      <c r="A158" s="65"/>
      <c r="B158" s="65"/>
      <c r="C158" s="65"/>
      <c r="H158" s="115"/>
    </row>
    <row r="159" spans="1:13" s="4" customFormat="1" ht="15" customHeight="1" x14ac:dyDescent="0.2">
      <c r="A159" s="65"/>
      <c r="B159" s="65"/>
      <c r="C159" s="65"/>
      <c r="H159" s="115"/>
    </row>
    <row r="160" spans="1:13" s="4" customFormat="1" ht="15" customHeight="1" x14ac:dyDescent="0.2">
      <c r="A160" s="65"/>
      <c r="B160" s="65"/>
      <c r="C160" s="65"/>
      <c r="H160" s="115"/>
    </row>
    <row r="161" spans="1:8" s="4" customFormat="1" ht="15" customHeight="1" x14ac:dyDescent="0.2">
      <c r="A161" s="65"/>
      <c r="B161" s="65"/>
      <c r="C161" s="65"/>
      <c r="H161" s="115"/>
    </row>
    <row r="162" spans="1:8" s="4" customFormat="1" ht="15" customHeight="1" x14ac:dyDescent="0.2">
      <c r="A162" s="65"/>
      <c r="B162" s="65"/>
      <c r="C162" s="65"/>
      <c r="H162" s="115"/>
    </row>
    <row r="163" spans="1:8" s="4" customFormat="1" ht="15" customHeight="1" x14ac:dyDescent="0.2">
      <c r="A163" s="65"/>
      <c r="B163" s="65"/>
      <c r="C163" s="65"/>
      <c r="H163" s="115"/>
    </row>
    <row r="164" spans="1:8" s="4" customFormat="1" ht="15" customHeight="1" x14ac:dyDescent="0.2">
      <c r="A164" s="65"/>
      <c r="B164" s="65"/>
      <c r="C164" s="65"/>
      <c r="H164" s="115"/>
    </row>
    <row r="165" spans="1:8" s="4" customFormat="1" ht="15" customHeight="1" x14ac:dyDescent="0.2">
      <c r="A165" s="65"/>
      <c r="B165" s="65"/>
      <c r="C165" s="65"/>
      <c r="H165" s="115"/>
    </row>
    <row r="166" spans="1:8" s="4" customFormat="1" ht="15" customHeight="1" x14ac:dyDescent="0.2">
      <c r="A166" s="65"/>
      <c r="B166" s="65"/>
      <c r="C166" s="65"/>
      <c r="H166" s="115"/>
    </row>
    <row r="167" spans="1:8" s="4" customFormat="1" ht="15" customHeight="1" x14ac:dyDescent="0.2">
      <c r="A167" s="65"/>
      <c r="B167" s="65"/>
      <c r="C167" s="65"/>
      <c r="H167" s="115"/>
    </row>
    <row r="168" spans="1:8" s="4" customFormat="1" ht="15" customHeight="1" x14ac:dyDescent="0.2">
      <c r="A168" s="65"/>
      <c r="B168" s="65"/>
      <c r="C168" s="65"/>
      <c r="H168" s="115"/>
    </row>
    <row r="169" spans="1:8" s="4" customFormat="1" ht="15" customHeight="1" x14ac:dyDescent="0.2">
      <c r="A169" s="65"/>
      <c r="B169" s="65"/>
      <c r="C169" s="65"/>
      <c r="H169" s="115"/>
    </row>
    <row r="170" spans="1:8" s="4" customFormat="1" ht="15" customHeight="1" x14ac:dyDescent="0.2">
      <c r="A170" s="65"/>
      <c r="B170" s="65"/>
      <c r="C170" s="65"/>
      <c r="H170" s="115"/>
    </row>
    <row r="171" spans="1:8" s="4" customFormat="1" ht="15" customHeight="1" x14ac:dyDescent="0.2">
      <c r="A171" s="65"/>
      <c r="B171" s="65"/>
      <c r="C171" s="65"/>
      <c r="H171" s="115"/>
    </row>
    <row r="172" spans="1:8" s="4" customFormat="1" ht="15" customHeight="1" x14ac:dyDescent="0.2">
      <c r="A172" s="65"/>
      <c r="B172" s="65"/>
      <c r="C172" s="65"/>
      <c r="H172" s="115"/>
    </row>
    <row r="173" spans="1:8" s="4" customFormat="1" ht="15" customHeight="1" x14ac:dyDescent="0.2">
      <c r="A173" s="65"/>
      <c r="B173" s="65"/>
      <c r="C173" s="65"/>
      <c r="H173" s="115"/>
    </row>
    <row r="174" spans="1:8" s="4" customFormat="1" ht="15" customHeight="1" x14ac:dyDescent="0.2">
      <c r="A174" s="65"/>
      <c r="B174" s="65"/>
      <c r="C174" s="65"/>
      <c r="H174" s="115"/>
    </row>
    <row r="175" spans="1:8" s="4" customFormat="1" ht="15" customHeight="1" x14ac:dyDescent="0.2">
      <c r="A175" s="65"/>
      <c r="B175" s="65"/>
      <c r="C175" s="65"/>
      <c r="D175" s="66"/>
      <c r="F175" s="5"/>
      <c r="H175" s="115"/>
    </row>
    <row r="176" spans="1:8" s="4" customFormat="1" ht="15" customHeight="1" x14ac:dyDescent="0.2">
      <c r="A176" s="65"/>
      <c r="B176" s="65"/>
      <c r="C176" s="65"/>
      <c r="D176" s="66"/>
      <c r="F176" s="5"/>
      <c r="H176" s="115"/>
    </row>
    <row r="177" spans="1:8" s="4" customFormat="1" ht="15" customHeight="1" x14ac:dyDescent="0.2">
      <c r="A177" s="65"/>
      <c r="B177" s="65"/>
      <c r="C177" s="65"/>
      <c r="D177" s="66"/>
      <c r="F177" s="5"/>
      <c r="H177" s="115"/>
    </row>
    <row r="178" spans="1:8" s="4" customFormat="1" ht="15" customHeight="1" x14ac:dyDescent="0.2">
      <c r="A178" s="65"/>
      <c r="B178" s="65"/>
      <c r="C178" s="65"/>
      <c r="D178" s="66"/>
      <c r="F178" s="5"/>
      <c r="H178" s="115"/>
    </row>
    <row r="179" spans="1:8" s="4" customFormat="1" ht="15" customHeight="1" x14ac:dyDescent="0.2">
      <c r="A179" s="65"/>
      <c r="B179" s="65"/>
      <c r="C179" s="65"/>
      <c r="D179" s="66"/>
      <c r="F179" s="5"/>
      <c r="H179" s="115"/>
    </row>
    <row r="180" spans="1:8" s="4" customFormat="1" ht="15" customHeight="1" x14ac:dyDescent="0.2">
      <c r="A180" s="65"/>
      <c r="B180" s="65"/>
      <c r="C180" s="65"/>
      <c r="D180" s="66"/>
      <c r="F180" s="5"/>
      <c r="H180" s="115"/>
    </row>
    <row r="181" spans="1:8" s="4" customFormat="1" ht="15" customHeight="1" x14ac:dyDescent="0.2">
      <c r="A181" s="65"/>
      <c r="B181" s="65"/>
      <c r="C181" s="65"/>
      <c r="D181" s="66"/>
      <c r="F181" s="5"/>
      <c r="H181" s="115"/>
    </row>
    <row r="182" spans="1:8" s="4" customFormat="1" ht="15" customHeight="1" x14ac:dyDescent="0.2">
      <c r="A182" s="65"/>
      <c r="B182" s="65"/>
      <c r="C182" s="65"/>
      <c r="D182" s="66"/>
      <c r="F182" s="5"/>
      <c r="H182" s="115"/>
    </row>
    <row r="183" spans="1:8" s="4" customFormat="1" ht="15" customHeight="1" x14ac:dyDescent="0.2">
      <c r="A183" s="65"/>
      <c r="B183" s="65"/>
      <c r="C183" s="65"/>
      <c r="D183" s="66"/>
      <c r="F183" s="5"/>
      <c r="H183" s="115"/>
    </row>
    <row r="184" spans="1:8" s="4" customFormat="1" ht="15" customHeight="1" x14ac:dyDescent="0.2">
      <c r="F184" s="5"/>
      <c r="H184" s="115"/>
    </row>
    <row r="185" spans="1:8" s="4" customFormat="1" ht="15" customHeight="1" x14ac:dyDescent="0.2">
      <c r="F185" s="5"/>
      <c r="H185" s="115"/>
    </row>
    <row r="186" spans="1:8" s="4" customFormat="1" ht="15" customHeight="1" x14ac:dyDescent="0.2">
      <c r="F186" s="5"/>
      <c r="H186" s="115"/>
    </row>
    <row r="187" spans="1:8" s="4" customFormat="1" ht="15" customHeight="1" x14ac:dyDescent="0.2">
      <c r="F187" s="5"/>
      <c r="H187" s="115"/>
    </row>
    <row r="188" spans="1:8" s="4" customFormat="1" ht="15" customHeight="1" x14ac:dyDescent="0.2">
      <c r="F188" s="5"/>
      <c r="H188" s="115"/>
    </row>
    <row r="189" spans="1:8" s="4" customFormat="1" ht="15" customHeight="1" x14ac:dyDescent="0.2">
      <c r="F189" s="5"/>
      <c r="H189" s="115"/>
    </row>
    <row r="190" spans="1:8" s="4" customFormat="1" ht="15" customHeight="1" x14ac:dyDescent="0.2">
      <c r="F190" s="5"/>
      <c r="H190" s="115"/>
    </row>
    <row r="191" spans="1:8" s="4" customFormat="1" ht="15" customHeight="1" x14ac:dyDescent="0.2">
      <c r="F191" s="5"/>
      <c r="H191" s="115"/>
    </row>
    <row r="192" spans="1:8" s="4" customFormat="1" ht="15" customHeight="1" x14ac:dyDescent="0.2">
      <c r="F192" s="5"/>
      <c r="H192" s="115"/>
    </row>
    <row r="193" spans="6:8" s="4" customFormat="1" ht="15" customHeight="1" x14ac:dyDescent="0.2">
      <c r="F193" s="5"/>
      <c r="H193" s="115"/>
    </row>
    <row r="194" spans="6:8" s="4" customFormat="1" ht="15" customHeight="1" x14ac:dyDescent="0.2">
      <c r="F194" s="5"/>
      <c r="H194" s="115"/>
    </row>
    <row r="195" spans="6:8" s="4" customFormat="1" ht="15" customHeight="1" x14ac:dyDescent="0.2">
      <c r="F195" s="5"/>
      <c r="H195" s="115"/>
    </row>
    <row r="196" spans="6:8" s="4" customFormat="1" ht="15" customHeight="1" x14ac:dyDescent="0.2">
      <c r="F196" s="5"/>
      <c r="H196" s="115"/>
    </row>
    <row r="197" spans="6:8" s="4" customFormat="1" ht="15" customHeight="1" x14ac:dyDescent="0.2">
      <c r="F197" s="5"/>
      <c r="H197" s="115"/>
    </row>
    <row r="198" spans="6:8" s="4" customFormat="1" ht="15" customHeight="1" x14ac:dyDescent="0.2">
      <c r="F198" s="5"/>
      <c r="H198" s="115"/>
    </row>
    <row r="199" spans="6:8" s="4" customFormat="1" ht="15" customHeight="1" x14ac:dyDescent="0.2">
      <c r="F199" s="5"/>
      <c r="H199" s="115"/>
    </row>
    <row r="200" spans="6:8" s="4" customFormat="1" ht="15" customHeight="1" x14ac:dyDescent="0.2">
      <c r="F200" s="5"/>
      <c r="H200" s="115"/>
    </row>
    <row r="201" spans="6:8" s="4" customFormat="1" ht="15" customHeight="1" x14ac:dyDescent="0.2">
      <c r="F201" s="5"/>
      <c r="H201" s="115"/>
    </row>
    <row r="202" spans="6:8" s="4" customFormat="1" ht="15" customHeight="1" x14ac:dyDescent="0.2">
      <c r="F202" s="5"/>
      <c r="H202" s="115"/>
    </row>
    <row r="203" spans="6:8" s="4" customFormat="1" ht="15" customHeight="1" x14ac:dyDescent="0.2">
      <c r="F203" s="5"/>
      <c r="H203" s="115"/>
    </row>
    <row r="204" spans="6:8" s="4" customFormat="1" ht="15" customHeight="1" x14ac:dyDescent="0.2">
      <c r="F204" s="5"/>
      <c r="H204" s="115"/>
    </row>
    <row r="205" spans="6:8" s="4" customFormat="1" ht="15" customHeight="1" x14ac:dyDescent="0.2">
      <c r="F205" s="5"/>
      <c r="H205" s="115"/>
    </row>
    <row r="206" spans="6:8" s="4" customFormat="1" ht="15" customHeight="1" x14ac:dyDescent="0.2">
      <c r="F206" s="5"/>
      <c r="H206" s="115"/>
    </row>
    <row r="207" spans="6:8" s="4" customFormat="1" ht="15" customHeight="1" x14ac:dyDescent="0.2">
      <c r="F207" s="5"/>
      <c r="H207" s="115"/>
    </row>
    <row r="208" spans="6:8" s="4" customFormat="1" ht="15" customHeight="1" x14ac:dyDescent="0.2">
      <c r="F208" s="5"/>
      <c r="H208" s="115"/>
    </row>
    <row r="209" spans="6:8" s="4" customFormat="1" ht="15" customHeight="1" x14ac:dyDescent="0.2">
      <c r="F209" s="5"/>
      <c r="H209" s="115"/>
    </row>
    <row r="210" spans="6:8" s="4" customFormat="1" ht="15" customHeight="1" x14ac:dyDescent="0.2">
      <c r="F210" s="5"/>
      <c r="H210" s="115"/>
    </row>
    <row r="211" spans="6:8" s="4" customFormat="1" ht="15" customHeight="1" x14ac:dyDescent="0.2">
      <c r="F211" s="5"/>
      <c r="H211" s="115"/>
    </row>
    <row r="212" spans="6:8" s="4" customFormat="1" ht="15" customHeight="1" x14ac:dyDescent="0.2">
      <c r="F212" s="5"/>
      <c r="H212" s="115"/>
    </row>
    <row r="213" spans="6:8" s="4" customFormat="1" ht="15" customHeight="1" x14ac:dyDescent="0.2">
      <c r="F213" s="5"/>
      <c r="H213" s="115"/>
    </row>
    <row r="214" spans="6:8" s="4" customFormat="1" ht="15" customHeight="1" x14ac:dyDescent="0.2">
      <c r="F214" s="5"/>
      <c r="H214" s="115"/>
    </row>
    <row r="215" spans="6:8" s="4" customFormat="1" ht="15" customHeight="1" x14ac:dyDescent="0.2">
      <c r="F215" s="5"/>
      <c r="H215" s="115"/>
    </row>
    <row r="216" spans="6:8" s="4" customFormat="1" ht="15" customHeight="1" x14ac:dyDescent="0.2">
      <c r="F216" s="5"/>
      <c r="H216" s="115"/>
    </row>
    <row r="217" spans="6:8" s="4" customFormat="1" ht="15" customHeight="1" x14ac:dyDescent="0.2">
      <c r="F217" s="5"/>
      <c r="H217" s="115"/>
    </row>
    <row r="218" spans="6:8" s="4" customFormat="1" ht="15" customHeight="1" x14ac:dyDescent="0.2">
      <c r="F218" s="5"/>
      <c r="H218" s="115"/>
    </row>
    <row r="219" spans="6:8" s="4" customFormat="1" ht="15" customHeight="1" x14ac:dyDescent="0.2">
      <c r="F219" s="5"/>
      <c r="H219" s="115"/>
    </row>
    <row r="220" spans="6:8" s="4" customFormat="1" ht="15" customHeight="1" x14ac:dyDescent="0.2">
      <c r="F220" s="5"/>
      <c r="H220" s="115"/>
    </row>
    <row r="221" spans="6:8" s="4" customFormat="1" ht="15" customHeight="1" x14ac:dyDescent="0.2">
      <c r="F221" s="5"/>
      <c r="H221" s="115"/>
    </row>
    <row r="222" spans="6:8" s="4" customFormat="1" ht="15" customHeight="1" x14ac:dyDescent="0.2">
      <c r="F222" s="5"/>
      <c r="H222" s="115"/>
    </row>
    <row r="223" spans="6:8" s="4" customFormat="1" ht="15" customHeight="1" x14ac:dyDescent="0.2">
      <c r="F223" s="5"/>
      <c r="H223" s="115"/>
    </row>
    <row r="224" spans="6:8" s="4" customFormat="1" ht="15" customHeight="1" x14ac:dyDescent="0.2">
      <c r="F224" s="5"/>
      <c r="H224" s="115"/>
    </row>
    <row r="225" spans="6:8" s="4" customFormat="1" ht="15" customHeight="1" x14ac:dyDescent="0.2">
      <c r="F225" s="5"/>
      <c r="H225" s="115"/>
    </row>
    <row r="226" spans="6:8" s="4" customFormat="1" ht="15" customHeight="1" x14ac:dyDescent="0.2">
      <c r="F226" s="5"/>
      <c r="H226" s="115"/>
    </row>
    <row r="227" spans="6:8" s="4" customFormat="1" ht="15" customHeight="1" x14ac:dyDescent="0.2">
      <c r="F227" s="5"/>
      <c r="H227" s="115"/>
    </row>
    <row r="228" spans="6:8" s="4" customFormat="1" ht="15" customHeight="1" x14ac:dyDescent="0.2">
      <c r="F228" s="5"/>
      <c r="H228" s="115"/>
    </row>
    <row r="229" spans="6:8" s="4" customFormat="1" ht="15" customHeight="1" x14ac:dyDescent="0.2">
      <c r="F229" s="5"/>
      <c r="H229" s="115"/>
    </row>
    <row r="230" spans="6:8" s="4" customFormat="1" ht="15" customHeight="1" x14ac:dyDescent="0.2">
      <c r="F230" s="5"/>
      <c r="H230" s="115"/>
    </row>
    <row r="231" spans="6:8" s="4" customFormat="1" ht="15" customHeight="1" x14ac:dyDescent="0.2">
      <c r="F231" s="5"/>
      <c r="H231" s="115"/>
    </row>
    <row r="232" spans="6:8" s="4" customFormat="1" ht="15" customHeight="1" x14ac:dyDescent="0.2">
      <c r="F232" s="5"/>
      <c r="H232" s="115"/>
    </row>
    <row r="233" spans="6:8" s="4" customFormat="1" ht="15" customHeight="1" x14ac:dyDescent="0.2">
      <c r="F233" s="5"/>
      <c r="H233" s="115"/>
    </row>
    <row r="234" spans="6:8" s="4" customFormat="1" ht="15" customHeight="1" x14ac:dyDescent="0.2">
      <c r="F234" s="5"/>
      <c r="H234" s="115"/>
    </row>
    <row r="235" spans="6:8" s="4" customFormat="1" ht="15" customHeight="1" x14ac:dyDescent="0.2">
      <c r="F235" s="5"/>
      <c r="H235" s="115"/>
    </row>
    <row r="236" spans="6:8" s="4" customFormat="1" ht="15" customHeight="1" x14ac:dyDescent="0.2">
      <c r="F236" s="5"/>
      <c r="H236" s="115"/>
    </row>
    <row r="237" spans="6:8" s="4" customFormat="1" ht="15" customHeight="1" x14ac:dyDescent="0.2">
      <c r="F237" s="5"/>
      <c r="H237" s="115"/>
    </row>
    <row r="238" spans="6:8" s="4" customFormat="1" ht="15" customHeight="1" x14ac:dyDescent="0.2">
      <c r="F238" s="5"/>
      <c r="H238" s="115"/>
    </row>
    <row r="239" spans="6:8" s="4" customFormat="1" ht="15" customHeight="1" x14ac:dyDescent="0.2">
      <c r="F239" s="5"/>
      <c r="H239" s="115"/>
    </row>
    <row r="240" spans="6:8" s="4" customFormat="1" ht="15" customHeight="1" x14ac:dyDescent="0.2">
      <c r="F240" s="5"/>
      <c r="H240" s="115"/>
    </row>
    <row r="241" spans="6:8" s="4" customFormat="1" ht="15" customHeight="1" x14ac:dyDescent="0.2">
      <c r="F241" s="5"/>
      <c r="H241" s="115"/>
    </row>
    <row r="242" spans="6:8" s="4" customFormat="1" ht="15" customHeight="1" x14ac:dyDescent="0.2">
      <c r="F242" s="5"/>
      <c r="H242" s="115"/>
    </row>
    <row r="243" spans="6:8" s="4" customFormat="1" ht="15" customHeight="1" x14ac:dyDescent="0.2">
      <c r="F243" s="5"/>
      <c r="H243" s="115"/>
    </row>
    <row r="244" spans="6:8" s="4" customFormat="1" ht="15" customHeight="1" x14ac:dyDescent="0.2">
      <c r="F244" s="5"/>
      <c r="H244" s="115"/>
    </row>
    <row r="245" spans="6:8" s="4" customFormat="1" ht="15" customHeight="1" x14ac:dyDescent="0.2">
      <c r="F245" s="5"/>
      <c r="H245" s="115"/>
    </row>
    <row r="246" spans="6:8" s="4" customFormat="1" ht="15" customHeight="1" x14ac:dyDescent="0.2">
      <c r="F246" s="5"/>
      <c r="H246" s="115"/>
    </row>
    <row r="247" spans="6:8" s="4" customFormat="1" ht="15" customHeight="1" x14ac:dyDescent="0.2">
      <c r="F247" s="5"/>
      <c r="H247" s="115"/>
    </row>
    <row r="248" spans="6:8" s="4" customFormat="1" ht="15" customHeight="1" x14ac:dyDescent="0.2">
      <c r="F248" s="5"/>
      <c r="H248" s="115"/>
    </row>
    <row r="249" spans="6:8" s="4" customFormat="1" ht="15" customHeight="1" x14ac:dyDescent="0.2">
      <c r="F249" s="5"/>
      <c r="H249" s="115"/>
    </row>
    <row r="250" spans="6:8" s="4" customFormat="1" ht="15" customHeight="1" x14ac:dyDescent="0.2">
      <c r="F250" s="5"/>
      <c r="H250" s="115"/>
    </row>
    <row r="251" spans="6:8" s="4" customFormat="1" ht="15" customHeight="1" x14ac:dyDescent="0.2">
      <c r="F251" s="5"/>
      <c r="H251" s="115"/>
    </row>
    <row r="252" spans="6:8" s="4" customFormat="1" ht="15" customHeight="1" x14ac:dyDescent="0.2">
      <c r="F252" s="5"/>
      <c r="H252" s="115"/>
    </row>
    <row r="253" spans="6:8" s="4" customFormat="1" ht="15" customHeight="1" x14ac:dyDescent="0.2">
      <c r="F253" s="5"/>
      <c r="H253" s="115"/>
    </row>
    <row r="254" spans="6:8" s="4" customFormat="1" ht="15" customHeight="1" x14ac:dyDescent="0.2">
      <c r="F254" s="5"/>
      <c r="H254" s="115"/>
    </row>
    <row r="255" spans="6:8" s="4" customFormat="1" ht="15" customHeight="1" x14ac:dyDescent="0.2">
      <c r="F255" s="5"/>
      <c r="H255" s="115"/>
    </row>
    <row r="256" spans="6:8" s="4" customFormat="1" ht="15" customHeight="1" x14ac:dyDescent="0.2">
      <c r="F256" s="5"/>
      <c r="H256" s="115"/>
    </row>
    <row r="257" spans="6:8" s="4" customFormat="1" ht="15" customHeight="1" x14ac:dyDescent="0.2">
      <c r="F257" s="5"/>
      <c r="H257" s="115"/>
    </row>
    <row r="258" spans="6:8" s="4" customFormat="1" ht="15" customHeight="1" x14ac:dyDescent="0.2">
      <c r="F258" s="5"/>
      <c r="H258" s="115"/>
    </row>
    <row r="259" spans="6:8" s="4" customFormat="1" ht="15" customHeight="1" x14ac:dyDescent="0.2">
      <c r="F259" s="5"/>
      <c r="H259" s="115"/>
    </row>
    <row r="260" spans="6:8" s="4" customFormat="1" ht="15" customHeight="1" x14ac:dyDescent="0.2">
      <c r="F260" s="5"/>
      <c r="H260" s="115"/>
    </row>
    <row r="261" spans="6:8" s="4" customFormat="1" ht="15" customHeight="1" x14ac:dyDescent="0.2">
      <c r="F261" s="5"/>
      <c r="H261" s="115"/>
    </row>
    <row r="262" spans="6:8" s="4" customFormat="1" ht="15" customHeight="1" x14ac:dyDescent="0.2">
      <c r="F262" s="5"/>
      <c r="H262" s="115"/>
    </row>
    <row r="263" spans="6:8" s="4" customFormat="1" ht="15" customHeight="1" x14ac:dyDescent="0.2">
      <c r="F263" s="5"/>
      <c r="H263" s="115"/>
    </row>
    <row r="264" spans="6:8" s="4" customFormat="1" ht="15" customHeight="1" x14ac:dyDescent="0.2">
      <c r="F264" s="5"/>
      <c r="H264" s="115"/>
    </row>
    <row r="265" spans="6:8" s="4" customFormat="1" ht="15" customHeight="1" x14ac:dyDescent="0.2">
      <c r="F265" s="5"/>
      <c r="H265" s="115"/>
    </row>
    <row r="266" spans="6:8" s="4" customFormat="1" ht="15" customHeight="1" x14ac:dyDescent="0.2">
      <c r="F266" s="5"/>
      <c r="H266" s="115"/>
    </row>
    <row r="267" spans="6:8" s="4" customFormat="1" ht="15" customHeight="1" x14ac:dyDescent="0.2">
      <c r="F267" s="5"/>
      <c r="H267" s="115"/>
    </row>
    <row r="268" spans="6:8" s="4" customFormat="1" ht="15" customHeight="1" x14ac:dyDescent="0.2">
      <c r="F268" s="5"/>
      <c r="H268" s="115"/>
    </row>
    <row r="269" spans="6:8" s="4" customFormat="1" ht="15" customHeight="1" x14ac:dyDescent="0.2">
      <c r="F269" s="5"/>
      <c r="H269" s="115"/>
    </row>
    <row r="270" spans="6:8" s="4" customFormat="1" ht="15" customHeight="1" x14ac:dyDescent="0.2">
      <c r="F270" s="5"/>
      <c r="H270" s="115"/>
    </row>
    <row r="271" spans="6:8" s="4" customFormat="1" ht="15" customHeight="1" x14ac:dyDescent="0.2">
      <c r="F271" s="5"/>
      <c r="H271" s="115"/>
    </row>
    <row r="272" spans="6:8" s="4" customFormat="1" ht="15" customHeight="1" x14ac:dyDescent="0.2">
      <c r="F272" s="5"/>
      <c r="H272" s="115"/>
    </row>
    <row r="273" spans="6:8" s="4" customFormat="1" ht="15" customHeight="1" x14ac:dyDescent="0.2">
      <c r="F273" s="5"/>
      <c r="H273" s="115"/>
    </row>
    <row r="274" spans="6:8" s="4" customFormat="1" ht="15" customHeight="1" x14ac:dyDescent="0.2">
      <c r="F274" s="5"/>
      <c r="H274" s="115"/>
    </row>
    <row r="275" spans="6:8" s="4" customFormat="1" ht="15" customHeight="1" x14ac:dyDescent="0.2">
      <c r="F275" s="5"/>
      <c r="H275" s="115"/>
    </row>
    <row r="276" spans="6:8" s="4" customFormat="1" ht="15" customHeight="1" x14ac:dyDescent="0.2">
      <c r="F276" s="5"/>
      <c r="H276" s="115"/>
    </row>
    <row r="277" spans="6:8" s="4" customFormat="1" ht="15" customHeight="1" x14ac:dyDescent="0.2">
      <c r="F277" s="5"/>
      <c r="H277" s="115"/>
    </row>
    <row r="278" spans="6:8" s="4" customFormat="1" ht="15" customHeight="1" x14ac:dyDescent="0.2">
      <c r="F278" s="5"/>
      <c r="H278" s="115"/>
    </row>
    <row r="279" spans="6:8" s="4" customFormat="1" ht="15" customHeight="1" x14ac:dyDescent="0.2">
      <c r="F279" s="5"/>
      <c r="H279" s="115"/>
    </row>
    <row r="280" spans="6:8" s="4" customFormat="1" ht="15" customHeight="1" x14ac:dyDescent="0.2">
      <c r="F280" s="5"/>
      <c r="H280" s="115"/>
    </row>
    <row r="281" spans="6:8" s="4" customFormat="1" ht="15" customHeight="1" x14ac:dyDescent="0.2">
      <c r="F281" s="5"/>
      <c r="H281" s="115"/>
    </row>
    <row r="282" spans="6:8" s="4" customFormat="1" ht="15" customHeight="1" x14ac:dyDescent="0.2">
      <c r="F282" s="5"/>
      <c r="H282" s="115"/>
    </row>
    <row r="283" spans="6:8" s="4" customFormat="1" ht="15" customHeight="1" x14ac:dyDescent="0.2">
      <c r="F283" s="5"/>
      <c r="H283" s="115"/>
    </row>
    <row r="284" spans="6:8" s="4" customFormat="1" ht="15" customHeight="1" x14ac:dyDescent="0.2">
      <c r="F284" s="5"/>
      <c r="H284" s="115"/>
    </row>
    <row r="285" spans="6:8" s="4" customFormat="1" ht="15" customHeight="1" x14ac:dyDescent="0.2">
      <c r="F285" s="5"/>
      <c r="H285" s="115"/>
    </row>
    <row r="286" spans="6:8" s="4" customFormat="1" ht="15" customHeight="1" x14ac:dyDescent="0.2">
      <c r="F286" s="5"/>
      <c r="H286" s="115"/>
    </row>
    <row r="287" spans="6:8" s="4" customFormat="1" ht="15" customHeight="1" x14ac:dyDescent="0.2">
      <c r="F287" s="5"/>
      <c r="H287" s="115"/>
    </row>
    <row r="288" spans="6:8" s="4" customFormat="1" ht="15" customHeight="1" x14ac:dyDescent="0.2">
      <c r="F288" s="5"/>
      <c r="H288" s="115"/>
    </row>
    <row r="289" spans="6:8" s="4" customFormat="1" ht="15" customHeight="1" x14ac:dyDescent="0.2">
      <c r="F289" s="5"/>
      <c r="H289" s="115"/>
    </row>
    <row r="290" spans="6:8" s="4" customFormat="1" ht="15" customHeight="1" x14ac:dyDescent="0.2">
      <c r="F290" s="5"/>
      <c r="H290" s="115"/>
    </row>
    <row r="291" spans="6:8" s="4" customFormat="1" ht="15" customHeight="1" x14ac:dyDescent="0.2">
      <c r="F291" s="5"/>
      <c r="H291" s="115"/>
    </row>
    <row r="292" spans="6:8" s="4" customFormat="1" ht="15" customHeight="1" x14ac:dyDescent="0.2">
      <c r="F292" s="5"/>
      <c r="H292" s="115"/>
    </row>
    <row r="293" spans="6:8" s="4" customFormat="1" ht="15" customHeight="1" x14ac:dyDescent="0.2">
      <c r="F293" s="5"/>
      <c r="H293" s="115"/>
    </row>
    <row r="294" spans="6:8" s="4" customFormat="1" ht="15" customHeight="1" x14ac:dyDescent="0.2">
      <c r="F294" s="5"/>
      <c r="H294" s="115"/>
    </row>
    <row r="295" spans="6:8" s="4" customFormat="1" ht="15" customHeight="1" x14ac:dyDescent="0.2">
      <c r="F295" s="5"/>
      <c r="H295" s="115"/>
    </row>
    <row r="296" spans="6:8" s="4" customFormat="1" ht="15" customHeight="1" x14ac:dyDescent="0.2">
      <c r="F296" s="5"/>
      <c r="H296" s="115"/>
    </row>
    <row r="297" spans="6:8" s="4" customFormat="1" ht="15" customHeight="1" x14ac:dyDescent="0.2">
      <c r="F297" s="5"/>
      <c r="H297" s="115"/>
    </row>
    <row r="298" spans="6:8" s="4" customFormat="1" ht="15" customHeight="1" x14ac:dyDescent="0.2">
      <c r="F298" s="5"/>
      <c r="H298" s="115"/>
    </row>
    <row r="299" spans="6:8" s="4" customFormat="1" ht="15" customHeight="1" x14ac:dyDescent="0.2">
      <c r="F299" s="5"/>
      <c r="H299" s="115"/>
    </row>
    <row r="300" spans="6:8" s="4" customFormat="1" ht="15" customHeight="1" x14ac:dyDescent="0.2">
      <c r="F300" s="5"/>
      <c r="H300" s="115"/>
    </row>
    <row r="301" spans="6:8" s="4" customFormat="1" ht="15" customHeight="1" x14ac:dyDescent="0.2">
      <c r="F301" s="5"/>
      <c r="H301" s="115"/>
    </row>
    <row r="302" spans="6:8" s="4" customFormat="1" ht="15" customHeight="1" x14ac:dyDescent="0.2">
      <c r="F302" s="5"/>
      <c r="H302" s="115"/>
    </row>
    <row r="303" spans="6:8" s="4" customFormat="1" ht="15" customHeight="1" x14ac:dyDescent="0.2">
      <c r="F303" s="5"/>
      <c r="H303" s="115"/>
    </row>
    <row r="304" spans="6:8" s="4" customFormat="1" ht="15" customHeight="1" x14ac:dyDescent="0.2">
      <c r="F304" s="5"/>
      <c r="H304" s="115"/>
    </row>
    <row r="305" spans="6:8" s="4" customFormat="1" ht="15" customHeight="1" x14ac:dyDescent="0.2">
      <c r="F305" s="5"/>
      <c r="H305" s="115"/>
    </row>
    <row r="306" spans="6:8" s="4" customFormat="1" ht="15" customHeight="1" x14ac:dyDescent="0.2">
      <c r="F306" s="5"/>
      <c r="H306" s="115"/>
    </row>
    <row r="307" spans="6:8" s="4" customFormat="1" ht="15" customHeight="1" x14ac:dyDescent="0.2">
      <c r="F307" s="5"/>
      <c r="H307" s="115"/>
    </row>
    <row r="308" spans="6:8" s="4" customFormat="1" ht="15" customHeight="1" x14ac:dyDescent="0.2">
      <c r="F308" s="5"/>
      <c r="H308" s="115"/>
    </row>
    <row r="309" spans="6:8" s="4" customFormat="1" ht="15" customHeight="1" x14ac:dyDescent="0.2">
      <c r="F309" s="5"/>
      <c r="H309" s="115"/>
    </row>
    <row r="310" spans="6:8" s="4" customFormat="1" ht="15" customHeight="1" x14ac:dyDescent="0.2">
      <c r="F310" s="5"/>
      <c r="H310" s="115"/>
    </row>
    <row r="311" spans="6:8" s="4" customFormat="1" ht="15" customHeight="1" x14ac:dyDescent="0.2">
      <c r="F311" s="5"/>
      <c r="H311" s="115"/>
    </row>
    <row r="312" spans="6:8" s="4" customFormat="1" ht="15" customHeight="1" x14ac:dyDescent="0.2">
      <c r="F312" s="5"/>
      <c r="H312" s="115"/>
    </row>
    <row r="313" spans="6:8" s="4" customFormat="1" ht="15" customHeight="1" x14ac:dyDescent="0.2">
      <c r="F313" s="5"/>
      <c r="H313" s="115"/>
    </row>
    <row r="314" spans="6:8" s="4" customFormat="1" ht="15" customHeight="1" x14ac:dyDescent="0.2">
      <c r="F314" s="5"/>
      <c r="H314" s="115"/>
    </row>
    <row r="315" spans="6:8" s="4" customFormat="1" ht="15" customHeight="1" x14ac:dyDescent="0.2">
      <c r="F315" s="5"/>
      <c r="H315" s="115"/>
    </row>
    <row r="316" spans="6:8" s="4" customFormat="1" ht="15" customHeight="1" x14ac:dyDescent="0.2">
      <c r="F316" s="5"/>
      <c r="H316" s="115"/>
    </row>
    <row r="317" spans="6:8" s="4" customFormat="1" ht="15" customHeight="1" x14ac:dyDescent="0.2">
      <c r="F317" s="5"/>
      <c r="H317" s="115"/>
    </row>
    <row r="318" spans="6:8" s="4" customFormat="1" ht="15" customHeight="1" x14ac:dyDescent="0.2">
      <c r="F318" s="5"/>
      <c r="H318" s="115"/>
    </row>
    <row r="319" spans="6:8" s="4" customFormat="1" ht="15" customHeight="1" x14ac:dyDescent="0.2">
      <c r="F319" s="5"/>
      <c r="H319" s="115"/>
    </row>
    <row r="320" spans="6:8" s="4" customFormat="1" ht="15" customHeight="1" x14ac:dyDescent="0.2">
      <c r="F320" s="5"/>
      <c r="H320" s="115"/>
    </row>
    <row r="321" spans="6:8" s="4" customFormat="1" ht="15" customHeight="1" x14ac:dyDescent="0.2">
      <c r="F321" s="5"/>
      <c r="H321" s="115"/>
    </row>
    <row r="322" spans="6:8" s="4" customFormat="1" ht="15" customHeight="1" x14ac:dyDescent="0.2">
      <c r="F322" s="5"/>
      <c r="H322" s="115"/>
    </row>
    <row r="323" spans="6:8" s="4" customFormat="1" ht="15" customHeight="1" x14ac:dyDescent="0.2">
      <c r="F323" s="5"/>
      <c r="H323" s="115"/>
    </row>
    <row r="324" spans="6:8" s="4" customFormat="1" ht="15" customHeight="1" x14ac:dyDescent="0.2">
      <c r="F324" s="5"/>
      <c r="H324" s="115"/>
    </row>
    <row r="325" spans="6:8" s="4" customFormat="1" ht="15" customHeight="1" x14ac:dyDescent="0.2">
      <c r="F325" s="5"/>
      <c r="H325" s="115"/>
    </row>
    <row r="326" spans="6:8" s="4" customFormat="1" ht="15" customHeight="1" x14ac:dyDescent="0.2">
      <c r="F326" s="5"/>
      <c r="H326" s="115"/>
    </row>
    <row r="327" spans="6:8" s="4" customFormat="1" ht="15" customHeight="1" x14ac:dyDescent="0.2">
      <c r="F327" s="5"/>
      <c r="H327" s="115"/>
    </row>
    <row r="328" spans="6:8" s="4" customFormat="1" ht="15" customHeight="1" x14ac:dyDescent="0.2">
      <c r="F328" s="5"/>
      <c r="H328" s="115"/>
    </row>
    <row r="329" spans="6:8" s="4" customFormat="1" ht="15" customHeight="1" x14ac:dyDescent="0.2">
      <c r="F329" s="5"/>
      <c r="H329" s="115"/>
    </row>
    <row r="330" spans="6:8" s="4" customFormat="1" ht="15" customHeight="1" x14ac:dyDescent="0.2">
      <c r="F330" s="5"/>
      <c r="H330" s="115"/>
    </row>
    <row r="331" spans="6:8" s="4" customFormat="1" ht="15" customHeight="1" x14ac:dyDescent="0.2">
      <c r="F331" s="5"/>
      <c r="H331" s="115"/>
    </row>
    <row r="332" spans="6:8" s="4" customFormat="1" ht="15" customHeight="1" x14ac:dyDescent="0.2">
      <c r="F332" s="5"/>
      <c r="H332" s="115"/>
    </row>
    <row r="333" spans="6:8" s="4" customFormat="1" ht="15" customHeight="1" x14ac:dyDescent="0.2">
      <c r="F333" s="5"/>
      <c r="H333" s="115"/>
    </row>
    <row r="334" spans="6:8" s="4" customFormat="1" ht="15" customHeight="1" x14ac:dyDescent="0.2">
      <c r="F334" s="5"/>
      <c r="H334" s="115"/>
    </row>
    <row r="335" spans="6:8" s="4" customFormat="1" ht="15" customHeight="1" x14ac:dyDescent="0.2">
      <c r="F335" s="5"/>
      <c r="H335" s="115"/>
    </row>
    <row r="336" spans="6:8" s="4" customFormat="1" ht="15" customHeight="1" x14ac:dyDescent="0.2">
      <c r="F336" s="5"/>
      <c r="H336" s="115"/>
    </row>
    <row r="337" spans="6:8" s="4" customFormat="1" ht="15" customHeight="1" x14ac:dyDescent="0.2">
      <c r="F337" s="5"/>
      <c r="H337" s="115"/>
    </row>
    <row r="338" spans="6:8" s="4" customFormat="1" ht="15" customHeight="1" x14ac:dyDescent="0.2">
      <c r="F338" s="5"/>
      <c r="H338" s="115"/>
    </row>
    <row r="339" spans="6:8" s="4" customFormat="1" ht="15" customHeight="1" x14ac:dyDescent="0.2">
      <c r="F339" s="5"/>
      <c r="H339" s="115"/>
    </row>
    <row r="340" spans="6:8" s="4" customFormat="1" ht="15" customHeight="1" x14ac:dyDescent="0.2">
      <c r="F340" s="5"/>
      <c r="H340" s="115"/>
    </row>
    <row r="341" spans="6:8" s="4" customFormat="1" ht="15" customHeight="1" x14ac:dyDescent="0.2">
      <c r="F341" s="5"/>
      <c r="H341" s="115"/>
    </row>
    <row r="342" spans="6:8" s="4" customFormat="1" ht="15" customHeight="1" x14ac:dyDescent="0.2">
      <c r="F342" s="5"/>
      <c r="H342" s="115"/>
    </row>
    <row r="343" spans="6:8" s="4" customFormat="1" ht="15" customHeight="1" x14ac:dyDescent="0.2">
      <c r="F343" s="5"/>
      <c r="H343" s="115"/>
    </row>
    <row r="344" spans="6:8" s="4" customFormat="1" ht="15" customHeight="1" x14ac:dyDescent="0.2">
      <c r="F344" s="5"/>
      <c r="H344" s="115"/>
    </row>
    <row r="345" spans="6:8" s="4" customFormat="1" ht="15" customHeight="1" x14ac:dyDescent="0.2">
      <c r="F345" s="5"/>
      <c r="H345" s="115"/>
    </row>
    <row r="346" spans="6:8" s="4" customFormat="1" ht="15" customHeight="1" x14ac:dyDescent="0.2">
      <c r="F346" s="5"/>
      <c r="H346" s="115"/>
    </row>
    <row r="347" spans="6:8" s="4" customFormat="1" ht="15" customHeight="1" x14ac:dyDescent="0.2">
      <c r="F347" s="5"/>
      <c r="H347" s="115"/>
    </row>
    <row r="348" spans="6:8" s="4" customFormat="1" ht="15" customHeight="1" x14ac:dyDescent="0.2">
      <c r="F348" s="5"/>
      <c r="H348" s="115"/>
    </row>
    <row r="349" spans="6:8" s="4" customFormat="1" ht="15" customHeight="1" x14ac:dyDescent="0.2">
      <c r="F349" s="5"/>
      <c r="H349" s="115"/>
    </row>
    <row r="350" spans="6:8" s="4" customFormat="1" ht="15" customHeight="1" x14ac:dyDescent="0.2">
      <c r="F350" s="5"/>
      <c r="H350" s="115"/>
    </row>
    <row r="351" spans="6:8" s="4" customFormat="1" ht="15" customHeight="1" x14ac:dyDescent="0.2">
      <c r="F351" s="5"/>
      <c r="H351" s="115"/>
    </row>
    <row r="352" spans="6:8" s="4" customFormat="1" ht="15" customHeight="1" x14ac:dyDescent="0.2">
      <c r="F352" s="5"/>
      <c r="H352" s="115"/>
    </row>
    <row r="353" spans="6:8" s="4" customFormat="1" ht="15" customHeight="1" x14ac:dyDescent="0.2">
      <c r="F353" s="5"/>
      <c r="H353" s="115"/>
    </row>
    <row r="354" spans="6:8" s="4" customFormat="1" ht="15" customHeight="1" x14ac:dyDescent="0.2">
      <c r="F354" s="5"/>
      <c r="H354" s="115"/>
    </row>
    <row r="355" spans="6:8" s="4" customFormat="1" ht="15" customHeight="1" x14ac:dyDescent="0.2">
      <c r="F355" s="5"/>
      <c r="H355" s="115"/>
    </row>
    <row r="356" spans="6:8" s="4" customFormat="1" ht="15" customHeight="1" x14ac:dyDescent="0.2">
      <c r="F356" s="5"/>
      <c r="H356" s="115"/>
    </row>
    <row r="357" spans="6:8" s="4" customFormat="1" ht="15" customHeight="1" x14ac:dyDescent="0.2">
      <c r="F357" s="5"/>
      <c r="H357" s="115"/>
    </row>
    <row r="358" spans="6:8" s="4" customFormat="1" ht="15" customHeight="1" x14ac:dyDescent="0.2">
      <c r="F358" s="5"/>
      <c r="H358" s="115"/>
    </row>
    <row r="359" spans="6:8" s="4" customFormat="1" ht="15" customHeight="1" x14ac:dyDescent="0.2">
      <c r="F359" s="5"/>
      <c r="H359" s="115"/>
    </row>
    <row r="360" spans="6:8" s="4" customFormat="1" ht="15" customHeight="1" x14ac:dyDescent="0.2">
      <c r="F360" s="5"/>
      <c r="H360" s="115"/>
    </row>
    <row r="361" spans="6:8" s="4" customFormat="1" ht="15" customHeight="1" x14ac:dyDescent="0.2">
      <c r="F361" s="5"/>
      <c r="H361" s="115"/>
    </row>
    <row r="362" spans="6:8" s="4" customFormat="1" ht="15" customHeight="1" x14ac:dyDescent="0.2">
      <c r="F362" s="5"/>
      <c r="H362" s="115"/>
    </row>
    <row r="363" spans="6:8" s="4" customFormat="1" ht="15" customHeight="1" x14ac:dyDescent="0.2">
      <c r="F363" s="5"/>
      <c r="H363" s="115"/>
    </row>
    <row r="364" spans="6:8" s="4" customFormat="1" ht="15" customHeight="1" x14ac:dyDescent="0.2">
      <c r="F364" s="5"/>
      <c r="H364" s="115"/>
    </row>
    <row r="365" spans="6:8" s="4" customFormat="1" ht="15" customHeight="1" x14ac:dyDescent="0.2">
      <c r="F365" s="5"/>
      <c r="H365" s="115"/>
    </row>
    <row r="366" spans="6:8" s="4" customFormat="1" ht="15" customHeight="1" x14ac:dyDescent="0.2">
      <c r="F366" s="5"/>
      <c r="H366" s="115"/>
    </row>
    <row r="367" spans="6:8" s="4" customFormat="1" ht="15" customHeight="1" x14ac:dyDescent="0.2">
      <c r="F367" s="5"/>
      <c r="H367" s="115"/>
    </row>
    <row r="368" spans="6:8" s="4" customFormat="1" ht="15" customHeight="1" x14ac:dyDescent="0.2">
      <c r="F368" s="5"/>
      <c r="H368" s="115"/>
    </row>
    <row r="369" spans="6:8" s="4" customFormat="1" ht="15" customHeight="1" x14ac:dyDescent="0.2">
      <c r="F369" s="5"/>
      <c r="H369" s="115"/>
    </row>
    <row r="370" spans="6:8" s="4" customFormat="1" ht="15" customHeight="1" x14ac:dyDescent="0.2">
      <c r="F370" s="5"/>
      <c r="H370" s="115"/>
    </row>
    <row r="371" spans="6:8" s="4" customFormat="1" ht="15" customHeight="1" x14ac:dyDescent="0.2">
      <c r="F371" s="5"/>
      <c r="H371" s="115"/>
    </row>
    <row r="372" spans="6:8" s="4" customFormat="1" ht="15" customHeight="1" x14ac:dyDescent="0.2">
      <c r="F372" s="5"/>
      <c r="H372" s="115"/>
    </row>
    <row r="373" spans="6:8" s="4" customFormat="1" ht="15" customHeight="1" x14ac:dyDescent="0.2">
      <c r="F373" s="5"/>
      <c r="H373" s="115"/>
    </row>
    <row r="374" spans="6:8" s="4" customFormat="1" ht="15" customHeight="1" x14ac:dyDescent="0.2">
      <c r="F374" s="5"/>
      <c r="H374" s="115"/>
    </row>
    <row r="375" spans="6:8" s="4" customFormat="1" ht="15" customHeight="1" x14ac:dyDescent="0.2">
      <c r="F375" s="5"/>
      <c r="H375" s="115"/>
    </row>
    <row r="376" spans="6:8" s="4" customFormat="1" ht="15" customHeight="1" x14ac:dyDescent="0.2">
      <c r="F376" s="5"/>
      <c r="H376" s="115"/>
    </row>
    <row r="377" spans="6:8" s="4" customFormat="1" ht="15" customHeight="1" x14ac:dyDescent="0.2">
      <c r="F377" s="5"/>
      <c r="H377" s="115"/>
    </row>
    <row r="378" spans="6:8" s="4" customFormat="1" ht="15" customHeight="1" x14ac:dyDescent="0.2">
      <c r="F378" s="5"/>
      <c r="H378" s="115"/>
    </row>
    <row r="379" spans="6:8" s="4" customFormat="1" ht="15" customHeight="1" x14ac:dyDescent="0.2">
      <c r="F379" s="5"/>
      <c r="H379" s="115"/>
    </row>
    <row r="380" spans="6:8" s="4" customFormat="1" ht="15" customHeight="1" x14ac:dyDescent="0.2">
      <c r="F380" s="5"/>
      <c r="H380" s="115"/>
    </row>
    <row r="381" spans="6:8" s="4" customFormat="1" ht="15" customHeight="1" x14ac:dyDescent="0.2">
      <c r="F381" s="5"/>
      <c r="H381" s="115"/>
    </row>
    <row r="382" spans="6:8" s="4" customFormat="1" ht="15" customHeight="1" x14ac:dyDescent="0.2">
      <c r="F382" s="5"/>
      <c r="H382" s="115"/>
    </row>
    <row r="383" spans="6:8" s="4" customFormat="1" ht="15" customHeight="1" x14ac:dyDescent="0.2">
      <c r="F383" s="5"/>
      <c r="H383" s="115"/>
    </row>
    <row r="384" spans="6:8" s="4" customFormat="1" ht="15" customHeight="1" x14ac:dyDescent="0.2">
      <c r="F384" s="5"/>
      <c r="H384" s="115"/>
    </row>
    <row r="385" spans="6:8" s="4" customFormat="1" ht="15" customHeight="1" x14ac:dyDescent="0.2">
      <c r="F385" s="5"/>
      <c r="H385" s="115"/>
    </row>
    <row r="386" spans="6:8" s="4" customFormat="1" ht="15" customHeight="1" x14ac:dyDescent="0.2">
      <c r="F386" s="5"/>
      <c r="H386" s="115"/>
    </row>
    <row r="387" spans="6:8" s="4" customFormat="1" ht="15" customHeight="1" x14ac:dyDescent="0.2">
      <c r="F387" s="5"/>
      <c r="H387" s="115"/>
    </row>
    <row r="388" spans="6:8" s="4" customFormat="1" ht="15" customHeight="1" x14ac:dyDescent="0.2">
      <c r="F388" s="5"/>
      <c r="H388" s="115"/>
    </row>
    <row r="389" spans="6:8" s="4" customFormat="1" ht="15" customHeight="1" x14ac:dyDescent="0.2">
      <c r="F389" s="5"/>
      <c r="H389" s="115"/>
    </row>
    <row r="390" spans="6:8" s="4" customFormat="1" ht="15" customHeight="1" x14ac:dyDescent="0.2">
      <c r="F390" s="5"/>
      <c r="H390" s="115"/>
    </row>
    <row r="391" spans="6:8" s="4" customFormat="1" ht="15" customHeight="1" x14ac:dyDescent="0.2">
      <c r="F391" s="5"/>
      <c r="H391" s="115"/>
    </row>
    <row r="392" spans="6:8" s="4" customFormat="1" ht="15" customHeight="1" x14ac:dyDescent="0.2">
      <c r="F392" s="5"/>
      <c r="H392" s="115"/>
    </row>
    <row r="393" spans="6:8" s="4" customFormat="1" ht="15" customHeight="1" x14ac:dyDescent="0.2">
      <c r="F393" s="5"/>
      <c r="H393" s="115"/>
    </row>
    <row r="394" spans="6:8" s="4" customFormat="1" ht="15" customHeight="1" x14ac:dyDescent="0.2">
      <c r="F394" s="5"/>
      <c r="H394" s="115"/>
    </row>
    <row r="395" spans="6:8" s="4" customFormat="1" ht="15" customHeight="1" x14ac:dyDescent="0.2">
      <c r="F395" s="5"/>
      <c r="H395" s="115"/>
    </row>
    <row r="396" spans="6:8" s="4" customFormat="1" ht="15" customHeight="1" x14ac:dyDescent="0.2">
      <c r="F396" s="5"/>
      <c r="H396" s="115"/>
    </row>
    <row r="397" spans="6:8" s="4" customFormat="1" ht="15" customHeight="1" x14ac:dyDescent="0.2">
      <c r="F397" s="5"/>
      <c r="H397" s="115"/>
    </row>
    <row r="398" spans="6:8" s="4" customFormat="1" ht="15" customHeight="1" x14ac:dyDescent="0.2">
      <c r="F398" s="5"/>
      <c r="H398" s="115"/>
    </row>
    <row r="399" spans="6:8" s="4" customFormat="1" ht="15" customHeight="1" x14ac:dyDescent="0.2">
      <c r="F399" s="5"/>
      <c r="H399" s="115"/>
    </row>
    <row r="400" spans="6:8" s="4" customFormat="1" ht="15" customHeight="1" x14ac:dyDescent="0.2">
      <c r="F400" s="5"/>
      <c r="H400" s="115"/>
    </row>
    <row r="401" spans="6:8" s="4" customFormat="1" ht="15" customHeight="1" x14ac:dyDescent="0.2">
      <c r="F401" s="5"/>
      <c r="H401" s="115"/>
    </row>
    <row r="402" spans="6:8" s="4" customFormat="1" ht="15" customHeight="1" x14ac:dyDescent="0.2">
      <c r="F402" s="5"/>
      <c r="H402" s="115"/>
    </row>
    <row r="403" spans="6:8" s="4" customFormat="1" ht="15" customHeight="1" x14ac:dyDescent="0.2">
      <c r="F403" s="5"/>
      <c r="H403" s="115"/>
    </row>
    <row r="404" spans="6:8" s="4" customFormat="1" ht="15" customHeight="1" x14ac:dyDescent="0.2">
      <c r="F404" s="5"/>
      <c r="H404" s="115"/>
    </row>
    <row r="405" spans="6:8" s="4" customFormat="1" ht="15" customHeight="1" x14ac:dyDescent="0.2">
      <c r="F405" s="5"/>
      <c r="H405" s="115"/>
    </row>
    <row r="406" spans="6:8" s="4" customFormat="1" ht="15" customHeight="1" x14ac:dyDescent="0.2">
      <c r="F406" s="5"/>
      <c r="H406" s="115"/>
    </row>
    <row r="407" spans="6:8" s="4" customFormat="1" ht="15" customHeight="1" x14ac:dyDescent="0.2">
      <c r="F407" s="5"/>
      <c r="H407" s="115"/>
    </row>
    <row r="408" spans="6:8" s="4" customFormat="1" ht="15" customHeight="1" x14ac:dyDescent="0.2">
      <c r="F408" s="5"/>
      <c r="H408" s="115"/>
    </row>
    <row r="409" spans="6:8" s="4" customFormat="1" ht="15" customHeight="1" x14ac:dyDescent="0.2">
      <c r="F409" s="5"/>
      <c r="H409" s="115"/>
    </row>
    <row r="410" spans="6:8" s="4" customFormat="1" ht="15" customHeight="1" x14ac:dyDescent="0.2">
      <c r="F410" s="5"/>
      <c r="H410" s="115"/>
    </row>
    <row r="411" spans="6:8" s="4" customFormat="1" ht="15" customHeight="1" x14ac:dyDescent="0.2">
      <c r="F411" s="5"/>
      <c r="H411" s="115"/>
    </row>
    <row r="412" spans="6:8" s="4" customFormat="1" ht="15" customHeight="1" x14ac:dyDescent="0.2">
      <c r="F412" s="5"/>
      <c r="H412" s="115"/>
    </row>
    <row r="413" spans="6:8" s="4" customFormat="1" ht="15" customHeight="1" x14ac:dyDescent="0.2">
      <c r="F413" s="5"/>
      <c r="H413" s="115"/>
    </row>
    <row r="414" spans="6:8" s="4" customFormat="1" ht="15" customHeight="1" x14ac:dyDescent="0.2">
      <c r="F414" s="5"/>
      <c r="H414" s="115"/>
    </row>
    <row r="415" spans="6:8" s="4" customFormat="1" ht="15" customHeight="1" x14ac:dyDescent="0.2">
      <c r="F415" s="5"/>
      <c r="H415" s="115"/>
    </row>
    <row r="416" spans="6:8" s="4" customFormat="1" ht="15" customHeight="1" x14ac:dyDescent="0.2">
      <c r="F416" s="5"/>
      <c r="H416" s="115"/>
    </row>
    <row r="417" spans="6:8" s="4" customFormat="1" ht="15" customHeight="1" x14ac:dyDescent="0.2">
      <c r="F417" s="5"/>
      <c r="H417" s="115"/>
    </row>
    <row r="418" spans="6:8" s="4" customFormat="1" ht="15" customHeight="1" x14ac:dyDescent="0.2">
      <c r="F418" s="5"/>
      <c r="H418" s="115"/>
    </row>
    <row r="419" spans="6:8" s="4" customFormat="1" ht="15" customHeight="1" x14ac:dyDescent="0.2">
      <c r="F419" s="5"/>
      <c r="H419" s="115"/>
    </row>
    <row r="420" spans="6:8" s="4" customFormat="1" ht="15" customHeight="1" x14ac:dyDescent="0.2">
      <c r="F420" s="5"/>
      <c r="H420" s="115"/>
    </row>
    <row r="421" spans="6:8" s="4" customFormat="1" ht="15" customHeight="1" x14ac:dyDescent="0.2">
      <c r="F421" s="5"/>
      <c r="H421" s="115"/>
    </row>
    <row r="422" spans="6:8" s="4" customFormat="1" ht="15" customHeight="1" x14ac:dyDescent="0.2">
      <c r="F422" s="5"/>
      <c r="H422" s="115"/>
    </row>
    <row r="423" spans="6:8" s="4" customFormat="1" ht="15" customHeight="1" x14ac:dyDescent="0.2">
      <c r="F423" s="5"/>
      <c r="H423" s="115"/>
    </row>
    <row r="424" spans="6:8" s="4" customFormat="1" ht="15" customHeight="1" x14ac:dyDescent="0.2">
      <c r="F424" s="5"/>
      <c r="H424" s="115"/>
    </row>
    <row r="425" spans="6:8" s="4" customFormat="1" ht="15" customHeight="1" x14ac:dyDescent="0.2">
      <c r="F425" s="5"/>
      <c r="H425" s="115"/>
    </row>
    <row r="426" spans="6:8" s="4" customFormat="1" ht="15" customHeight="1" x14ac:dyDescent="0.2">
      <c r="F426" s="5"/>
      <c r="H426" s="115"/>
    </row>
    <row r="427" spans="6:8" s="4" customFormat="1" ht="15" customHeight="1" x14ac:dyDescent="0.2">
      <c r="F427" s="5"/>
      <c r="H427" s="115"/>
    </row>
    <row r="428" spans="6:8" s="4" customFormat="1" ht="15" customHeight="1" x14ac:dyDescent="0.2">
      <c r="F428" s="5"/>
      <c r="H428" s="115"/>
    </row>
    <row r="429" spans="6:8" s="4" customFormat="1" ht="15" customHeight="1" x14ac:dyDescent="0.2">
      <c r="F429" s="5"/>
      <c r="H429" s="115"/>
    </row>
    <row r="430" spans="6:8" s="4" customFormat="1" ht="15" customHeight="1" x14ac:dyDescent="0.2">
      <c r="F430" s="5"/>
      <c r="H430" s="115"/>
    </row>
    <row r="431" spans="6:8" s="4" customFormat="1" ht="15" customHeight="1" x14ac:dyDescent="0.2">
      <c r="F431" s="5"/>
      <c r="H431" s="115"/>
    </row>
    <row r="432" spans="6:8" s="4" customFormat="1" ht="15" customHeight="1" x14ac:dyDescent="0.2">
      <c r="F432" s="5"/>
      <c r="H432" s="115"/>
    </row>
    <row r="433" spans="6:8" s="4" customFormat="1" ht="15" customHeight="1" x14ac:dyDescent="0.2">
      <c r="F433" s="5"/>
      <c r="H433" s="115"/>
    </row>
    <row r="434" spans="6:8" s="4" customFormat="1" ht="15" customHeight="1" x14ac:dyDescent="0.2">
      <c r="F434" s="5"/>
      <c r="H434" s="115"/>
    </row>
    <row r="435" spans="6:8" s="4" customFormat="1" ht="15" customHeight="1" x14ac:dyDescent="0.2">
      <c r="F435" s="5"/>
      <c r="H435" s="115"/>
    </row>
    <row r="436" spans="6:8" s="4" customFormat="1" ht="15" customHeight="1" x14ac:dyDescent="0.2">
      <c r="F436" s="5"/>
      <c r="H436" s="115"/>
    </row>
    <row r="437" spans="6:8" s="4" customFormat="1" ht="15" customHeight="1" x14ac:dyDescent="0.2">
      <c r="F437" s="5"/>
      <c r="H437" s="115"/>
    </row>
    <row r="438" spans="6:8" s="4" customFormat="1" ht="15" customHeight="1" x14ac:dyDescent="0.2">
      <c r="F438" s="5"/>
      <c r="H438" s="115"/>
    </row>
    <row r="439" spans="6:8" s="4" customFormat="1" ht="15" customHeight="1" x14ac:dyDescent="0.2">
      <c r="F439" s="5"/>
      <c r="H439" s="115"/>
    </row>
    <row r="440" spans="6:8" s="4" customFormat="1" ht="15" customHeight="1" x14ac:dyDescent="0.2">
      <c r="F440" s="5"/>
      <c r="H440" s="115"/>
    </row>
    <row r="441" spans="6:8" s="4" customFormat="1" ht="15" customHeight="1" x14ac:dyDescent="0.2">
      <c r="F441" s="5"/>
      <c r="H441" s="115"/>
    </row>
    <row r="442" spans="6:8" s="4" customFormat="1" ht="15" customHeight="1" x14ac:dyDescent="0.2">
      <c r="F442" s="5"/>
      <c r="H442" s="115"/>
    </row>
    <row r="443" spans="6:8" s="4" customFormat="1" ht="15" customHeight="1" x14ac:dyDescent="0.2">
      <c r="F443" s="5"/>
      <c r="H443" s="115"/>
    </row>
    <row r="444" spans="6:8" s="4" customFormat="1" ht="15" customHeight="1" x14ac:dyDescent="0.2">
      <c r="F444" s="5"/>
      <c r="H444" s="115"/>
    </row>
    <row r="445" spans="6:8" s="4" customFormat="1" ht="15" customHeight="1" x14ac:dyDescent="0.2">
      <c r="F445" s="5"/>
      <c r="H445" s="115"/>
    </row>
    <row r="446" spans="6:8" s="4" customFormat="1" ht="15" customHeight="1" x14ac:dyDescent="0.2">
      <c r="F446" s="5"/>
      <c r="H446" s="115"/>
    </row>
    <row r="447" spans="6:8" s="4" customFormat="1" ht="15" customHeight="1" x14ac:dyDescent="0.2">
      <c r="F447" s="5"/>
      <c r="H447" s="115"/>
    </row>
    <row r="448" spans="6:8" s="4" customFormat="1" ht="15" customHeight="1" x14ac:dyDescent="0.2">
      <c r="F448" s="5"/>
      <c r="H448" s="115"/>
    </row>
    <row r="449" spans="6:8" s="4" customFormat="1" ht="15" customHeight="1" x14ac:dyDescent="0.2">
      <c r="F449" s="5"/>
      <c r="H449" s="115"/>
    </row>
    <row r="450" spans="6:8" s="4" customFormat="1" ht="15" customHeight="1" x14ac:dyDescent="0.2">
      <c r="F450" s="5"/>
      <c r="H450" s="115"/>
    </row>
    <row r="451" spans="6:8" s="4" customFormat="1" ht="15" customHeight="1" x14ac:dyDescent="0.2">
      <c r="F451" s="5"/>
      <c r="H451" s="115"/>
    </row>
    <row r="452" spans="6:8" s="4" customFormat="1" ht="15" customHeight="1" x14ac:dyDescent="0.2">
      <c r="F452" s="5"/>
      <c r="H452" s="115"/>
    </row>
    <row r="453" spans="6:8" s="4" customFormat="1" ht="15" customHeight="1" x14ac:dyDescent="0.2">
      <c r="F453" s="5"/>
      <c r="H453" s="115"/>
    </row>
    <row r="454" spans="6:8" s="4" customFormat="1" ht="15" customHeight="1" x14ac:dyDescent="0.2">
      <c r="F454" s="5"/>
      <c r="H454" s="115"/>
    </row>
    <row r="455" spans="6:8" s="4" customFormat="1" ht="15" customHeight="1" x14ac:dyDescent="0.2">
      <c r="F455" s="5"/>
      <c r="H455" s="115"/>
    </row>
    <row r="456" spans="6:8" s="4" customFormat="1" ht="15" customHeight="1" x14ac:dyDescent="0.2">
      <c r="F456" s="5"/>
      <c r="H456" s="115"/>
    </row>
    <row r="457" spans="6:8" s="4" customFormat="1" ht="15" customHeight="1" x14ac:dyDescent="0.2">
      <c r="F457" s="5"/>
      <c r="H457" s="115"/>
    </row>
    <row r="458" spans="6:8" s="4" customFormat="1" ht="15" customHeight="1" x14ac:dyDescent="0.2">
      <c r="F458" s="5"/>
      <c r="H458" s="115"/>
    </row>
    <row r="459" spans="6:8" s="4" customFormat="1" ht="15" customHeight="1" x14ac:dyDescent="0.2">
      <c r="F459" s="5"/>
      <c r="H459" s="115"/>
    </row>
    <row r="460" spans="6:8" s="4" customFormat="1" ht="15" customHeight="1" x14ac:dyDescent="0.2">
      <c r="F460" s="5"/>
      <c r="H460" s="115"/>
    </row>
    <row r="461" spans="6:8" s="4" customFormat="1" ht="15" customHeight="1" x14ac:dyDescent="0.2">
      <c r="F461" s="5"/>
      <c r="H461" s="115"/>
    </row>
    <row r="462" spans="6:8" s="4" customFormat="1" ht="15" customHeight="1" x14ac:dyDescent="0.2">
      <c r="F462" s="5"/>
      <c r="H462" s="115"/>
    </row>
    <row r="463" spans="6:8" s="4" customFormat="1" ht="15" customHeight="1" x14ac:dyDescent="0.2">
      <c r="F463" s="5"/>
      <c r="H463" s="115"/>
    </row>
    <row r="464" spans="6:8" s="4" customFormat="1" ht="15" customHeight="1" x14ac:dyDescent="0.2">
      <c r="F464" s="5"/>
      <c r="H464" s="115"/>
    </row>
    <row r="465" spans="6:8" s="4" customFormat="1" ht="15" customHeight="1" x14ac:dyDescent="0.2">
      <c r="F465" s="5"/>
      <c r="H465" s="115"/>
    </row>
    <row r="466" spans="6:8" s="4" customFormat="1" ht="15" customHeight="1" x14ac:dyDescent="0.2">
      <c r="F466" s="5"/>
      <c r="H466" s="115"/>
    </row>
    <row r="467" spans="6:8" s="4" customFormat="1" ht="15" customHeight="1" x14ac:dyDescent="0.2">
      <c r="F467" s="5"/>
      <c r="H467" s="115"/>
    </row>
    <row r="468" spans="6:8" s="4" customFormat="1" ht="15" customHeight="1" x14ac:dyDescent="0.2">
      <c r="F468" s="5"/>
      <c r="H468" s="115"/>
    </row>
    <row r="469" spans="6:8" s="4" customFormat="1" ht="15" customHeight="1" x14ac:dyDescent="0.2">
      <c r="F469" s="5"/>
      <c r="H469" s="115"/>
    </row>
    <row r="470" spans="6:8" s="4" customFormat="1" ht="15" customHeight="1" x14ac:dyDescent="0.2">
      <c r="F470" s="5"/>
      <c r="H470" s="115"/>
    </row>
    <row r="471" spans="6:8" s="4" customFormat="1" ht="15" customHeight="1" x14ac:dyDescent="0.2">
      <c r="F471" s="5"/>
      <c r="H471" s="115"/>
    </row>
    <row r="472" spans="6:8" s="4" customFormat="1" ht="15" customHeight="1" x14ac:dyDescent="0.2">
      <c r="F472" s="5"/>
      <c r="H472" s="115"/>
    </row>
    <row r="473" spans="6:8" s="4" customFormat="1" ht="15" customHeight="1" x14ac:dyDescent="0.2">
      <c r="F473" s="5"/>
      <c r="H473" s="115"/>
    </row>
    <row r="474" spans="6:8" s="4" customFormat="1" ht="15" customHeight="1" x14ac:dyDescent="0.2">
      <c r="F474" s="5"/>
      <c r="H474" s="115"/>
    </row>
    <row r="475" spans="6:8" s="4" customFormat="1" ht="15" customHeight="1" x14ac:dyDescent="0.2">
      <c r="F475" s="5"/>
      <c r="H475" s="115"/>
    </row>
    <row r="476" spans="6:8" s="4" customFormat="1" ht="15" customHeight="1" x14ac:dyDescent="0.2">
      <c r="F476" s="5"/>
      <c r="H476" s="115"/>
    </row>
    <row r="477" spans="6:8" s="4" customFormat="1" ht="15" customHeight="1" x14ac:dyDescent="0.2">
      <c r="F477" s="5"/>
      <c r="H477" s="115"/>
    </row>
    <row r="478" spans="6:8" s="4" customFormat="1" ht="15" customHeight="1" x14ac:dyDescent="0.2">
      <c r="F478" s="5"/>
      <c r="H478" s="115"/>
    </row>
    <row r="479" spans="6:8" s="4" customFormat="1" ht="15" customHeight="1" x14ac:dyDescent="0.2">
      <c r="F479" s="5"/>
      <c r="H479" s="115"/>
    </row>
    <row r="480" spans="6:8" s="4" customFormat="1" ht="15" customHeight="1" x14ac:dyDescent="0.2">
      <c r="F480" s="5"/>
      <c r="H480" s="115"/>
    </row>
    <row r="481" spans="6:8" s="4" customFormat="1" ht="15" customHeight="1" x14ac:dyDescent="0.2">
      <c r="F481" s="5"/>
      <c r="H481" s="115"/>
    </row>
    <row r="482" spans="6:8" s="4" customFormat="1" ht="15" customHeight="1" x14ac:dyDescent="0.2">
      <c r="F482" s="5"/>
      <c r="H482" s="115"/>
    </row>
    <row r="483" spans="6:8" s="4" customFormat="1" ht="15" customHeight="1" x14ac:dyDescent="0.2">
      <c r="F483" s="5"/>
      <c r="H483" s="115"/>
    </row>
    <row r="484" spans="6:8" s="4" customFormat="1" ht="15" customHeight="1" x14ac:dyDescent="0.2">
      <c r="F484" s="5"/>
      <c r="H484" s="115"/>
    </row>
    <row r="485" spans="6:8" s="4" customFormat="1" ht="15" customHeight="1" x14ac:dyDescent="0.2">
      <c r="F485" s="5"/>
      <c r="H485" s="115"/>
    </row>
    <row r="486" spans="6:8" s="4" customFormat="1" ht="15" customHeight="1" x14ac:dyDescent="0.2">
      <c r="F486" s="5"/>
      <c r="H486" s="115"/>
    </row>
    <row r="487" spans="6:8" s="4" customFormat="1" ht="15" customHeight="1" x14ac:dyDescent="0.2">
      <c r="F487" s="5"/>
      <c r="H487" s="115"/>
    </row>
    <row r="488" spans="6:8" s="4" customFormat="1" ht="15" customHeight="1" x14ac:dyDescent="0.2">
      <c r="F488" s="5"/>
      <c r="H488" s="115"/>
    </row>
    <row r="489" spans="6:8" s="4" customFormat="1" ht="15" customHeight="1" x14ac:dyDescent="0.2">
      <c r="F489" s="5"/>
      <c r="H489" s="115"/>
    </row>
    <row r="490" spans="6:8" s="4" customFormat="1" ht="15" customHeight="1" x14ac:dyDescent="0.2">
      <c r="F490" s="5"/>
      <c r="H490" s="115"/>
    </row>
    <row r="491" spans="6:8" s="4" customFormat="1" ht="15" customHeight="1" x14ac:dyDescent="0.2">
      <c r="F491" s="5"/>
      <c r="H491" s="115"/>
    </row>
    <row r="492" spans="6:8" s="4" customFormat="1" ht="15" customHeight="1" x14ac:dyDescent="0.2">
      <c r="F492" s="5"/>
      <c r="H492" s="115"/>
    </row>
    <row r="493" spans="6:8" s="4" customFormat="1" ht="15" customHeight="1" x14ac:dyDescent="0.2">
      <c r="F493" s="5"/>
      <c r="H493" s="115"/>
    </row>
    <row r="494" spans="6:8" s="4" customFormat="1" ht="15" customHeight="1" x14ac:dyDescent="0.2">
      <c r="F494" s="5"/>
      <c r="H494" s="115"/>
    </row>
    <row r="495" spans="6:8" s="4" customFormat="1" ht="15" customHeight="1" x14ac:dyDescent="0.2">
      <c r="F495" s="5"/>
      <c r="H495" s="115"/>
    </row>
    <row r="496" spans="6:8" s="4" customFormat="1" ht="15" customHeight="1" x14ac:dyDescent="0.2">
      <c r="F496" s="5"/>
      <c r="H496" s="115"/>
    </row>
    <row r="497" spans="6:8" s="4" customFormat="1" ht="15" customHeight="1" x14ac:dyDescent="0.2">
      <c r="F497" s="5"/>
      <c r="H497" s="115"/>
    </row>
    <row r="498" spans="6:8" s="4" customFormat="1" ht="15" customHeight="1" x14ac:dyDescent="0.2">
      <c r="F498" s="5"/>
      <c r="H498" s="115"/>
    </row>
    <row r="499" spans="6:8" s="4" customFormat="1" ht="15" customHeight="1" x14ac:dyDescent="0.2">
      <c r="F499" s="5"/>
      <c r="H499" s="115"/>
    </row>
    <row r="500" spans="6:8" s="4" customFormat="1" ht="15" customHeight="1" x14ac:dyDescent="0.2">
      <c r="F500" s="5"/>
      <c r="H500" s="115"/>
    </row>
    <row r="501" spans="6:8" s="4" customFormat="1" ht="15" customHeight="1" x14ac:dyDescent="0.2">
      <c r="F501" s="5"/>
      <c r="H501" s="115"/>
    </row>
    <row r="502" spans="6:8" s="4" customFormat="1" ht="15" customHeight="1" x14ac:dyDescent="0.2">
      <c r="F502" s="5"/>
      <c r="H502" s="115"/>
    </row>
    <row r="503" spans="6:8" s="4" customFormat="1" ht="15" customHeight="1" x14ac:dyDescent="0.2">
      <c r="F503" s="5"/>
      <c r="H503" s="115"/>
    </row>
    <row r="504" spans="6:8" s="4" customFormat="1" ht="15" customHeight="1" x14ac:dyDescent="0.2">
      <c r="F504" s="5"/>
      <c r="H504" s="115"/>
    </row>
    <row r="505" spans="6:8" s="4" customFormat="1" ht="15" customHeight="1" x14ac:dyDescent="0.2">
      <c r="F505" s="5"/>
      <c r="H505" s="115"/>
    </row>
    <row r="506" spans="6:8" s="4" customFormat="1" ht="15" customHeight="1" x14ac:dyDescent="0.2">
      <c r="F506" s="5"/>
      <c r="H506" s="115"/>
    </row>
    <row r="507" spans="6:8" s="4" customFormat="1" ht="15" customHeight="1" x14ac:dyDescent="0.2">
      <c r="F507" s="5"/>
      <c r="H507" s="115"/>
    </row>
    <row r="508" spans="6:8" s="4" customFormat="1" ht="15" customHeight="1" x14ac:dyDescent="0.2">
      <c r="F508" s="5"/>
      <c r="H508" s="115"/>
    </row>
    <row r="509" spans="6:8" s="4" customFormat="1" ht="15" customHeight="1" x14ac:dyDescent="0.2">
      <c r="F509" s="5"/>
      <c r="H509" s="115"/>
    </row>
    <row r="510" spans="6:8" s="4" customFormat="1" ht="15" customHeight="1" x14ac:dyDescent="0.2">
      <c r="F510" s="5"/>
      <c r="H510" s="115"/>
    </row>
    <row r="511" spans="6:8" s="4" customFormat="1" ht="15" customHeight="1" x14ac:dyDescent="0.2">
      <c r="F511" s="5"/>
      <c r="H511" s="115"/>
    </row>
    <row r="512" spans="6:8" s="4" customFormat="1" ht="15" customHeight="1" x14ac:dyDescent="0.2">
      <c r="F512" s="5"/>
      <c r="H512" s="115"/>
    </row>
    <row r="513" spans="6:8" s="4" customFormat="1" ht="15" customHeight="1" x14ac:dyDescent="0.2">
      <c r="F513" s="5"/>
      <c r="H513" s="115"/>
    </row>
    <row r="514" spans="6:8" s="4" customFormat="1" ht="15" customHeight="1" x14ac:dyDescent="0.2">
      <c r="F514" s="5"/>
      <c r="H514" s="115"/>
    </row>
    <row r="515" spans="6:8" s="4" customFormat="1" ht="15" customHeight="1" x14ac:dyDescent="0.2">
      <c r="F515" s="5"/>
      <c r="H515" s="115"/>
    </row>
    <row r="516" spans="6:8" s="4" customFormat="1" ht="15" customHeight="1" x14ac:dyDescent="0.2">
      <c r="F516" s="5"/>
      <c r="H516" s="115"/>
    </row>
    <row r="517" spans="6:8" s="4" customFormat="1" ht="15" customHeight="1" x14ac:dyDescent="0.2">
      <c r="F517" s="5"/>
      <c r="H517" s="115"/>
    </row>
    <row r="518" spans="6:8" s="4" customFormat="1" ht="15" customHeight="1" x14ac:dyDescent="0.2">
      <c r="F518" s="5"/>
      <c r="H518" s="115"/>
    </row>
    <row r="519" spans="6:8" s="4" customFormat="1" ht="15" customHeight="1" x14ac:dyDescent="0.2">
      <c r="F519" s="5"/>
      <c r="H519" s="115"/>
    </row>
    <row r="520" spans="6:8" s="4" customFormat="1" ht="15" customHeight="1" x14ac:dyDescent="0.2">
      <c r="F520" s="5"/>
      <c r="H520" s="115"/>
    </row>
    <row r="521" spans="6:8" s="4" customFormat="1" ht="15" customHeight="1" x14ac:dyDescent="0.2">
      <c r="F521" s="5"/>
      <c r="H521" s="115"/>
    </row>
    <row r="522" spans="6:8" s="4" customFormat="1" ht="15" customHeight="1" x14ac:dyDescent="0.2">
      <c r="F522" s="5"/>
      <c r="H522" s="115"/>
    </row>
    <row r="523" spans="6:8" s="4" customFormat="1" ht="15" customHeight="1" x14ac:dyDescent="0.2">
      <c r="F523" s="5"/>
      <c r="H523" s="115"/>
    </row>
    <row r="524" spans="6:8" s="4" customFormat="1" ht="15" customHeight="1" x14ac:dyDescent="0.2">
      <c r="F524" s="5"/>
      <c r="H524" s="115"/>
    </row>
    <row r="525" spans="6:8" s="4" customFormat="1" ht="15" customHeight="1" x14ac:dyDescent="0.2">
      <c r="F525" s="5"/>
      <c r="H525" s="115"/>
    </row>
    <row r="526" spans="6:8" s="4" customFormat="1" ht="15" customHeight="1" x14ac:dyDescent="0.2">
      <c r="F526" s="5"/>
      <c r="H526" s="115"/>
    </row>
    <row r="527" spans="6:8" s="4" customFormat="1" ht="15" customHeight="1" x14ac:dyDescent="0.2">
      <c r="F527" s="5"/>
      <c r="H527" s="115"/>
    </row>
    <row r="528" spans="6:8" s="4" customFormat="1" ht="15" customHeight="1" x14ac:dyDescent="0.2">
      <c r="F528" s="5"/>
      <c r="H528" s="115"/>
    </row>
    <row r="529" spans="6:8" s="4" customFormat="1" ht="15" customHeight="1" x14ac:dyDescent="0.2">
      <c r="F529" s="5"/>
      <c r="H529" s="115"/>
    </row>
    <row r="530" spans="6:8" s="4" customFormat="1" ht="15" customHeight="1" x14ac:dyDescent="0.2">
      <c r="F530" s="5"/>
      <c r="H530" s="115"/>
    </row>
    <row r="531" spans="6:8" s="4" customFormat="1" ht="15" customHeight="1" x14ac:dyDescent="0.2">
      <c r="F531" s="5"/>
      <c r="H531" s="115"/>
    </row>
    <row r="532" spans="6:8" s="4" customFormat="1" ht="15" customHeight="1" x14ac:dyDescent="0.2">
      <c r="F532" s="5"/>
      <c r="H532" s="115"/>
    </row>
    <row r="533" spans="6:8" s="4" customFormat="1" ht="15" customHeight="1" x14ac:dyDescent="0.2">
      <c r="F533" s="5"/>
      <c r="H533" s="115"/>
    </row>
    <row r="534" spans="6:8" s="4" customFormat="1" ht="15" customHeight="1" x14ac:dyDescent="0.2">
      <c r="F534" s="5"/>
      <c r="H534" s="115"/>
    </row>
    <row r="535" spans="6:8" s="4" customFormat="1" ht="15" customHeight="1" x14ac:dyDescent="0.2">
      <c r="F535" s="5"/>
      <c r="H535" s="115"/>
    </row>
    <row r="536" spans="6:8" s="4" customFormat="1" ht="15" customHeight="1" x14ac:dyDescent="0.2">
      <c r="F536" s="5"/>
      <c r="H536" s="115"/>
    </row>
    <row r="537" spans="6:8" s="4" customFormat="1" ht="15" customHeight="1" x14ac:dyDescent="0.2">
      <c r="F537" s="5"/>
      <c r="H537" s="115"/>
    </row>
    <row r="538" spans="6:8" s="4" customFormat="1" ht="15" customHeight="1" x14ac:dyDescent="0.2">
      <c r="F538" s="5"/>
      <c r="H538" s="115"/>
    </row>
    <row r="539" spans="6:8" s="4" customFormat="1" ht="15" customHeight="1" x14ac:dyDescent="0.2">
      <c r="F539" s="5"/>
      <c r="H539" s="115"/>
    </row>
    <row r="540" spans="6:8" s="4" customFormat="1" ht="15" customHeight="1" x14ac:dyDescent="0.2">
      <c r="F540" s="5"/>
      <c r="H540" s="115"/>
    </row>
    <row r="541" spans="6:8" s="4" customFormat="1" ht="15" customHeight="1" x14ac:dyDescent="0.2">
      <c r="F541" s="5"/>
      <c r="H541" s="115"/>
    </row>
    <row r="542" spans="6:8" s="4" customFormat="1" ht="15" customHeight="1" x14ac:dyDescent="0.2">
      <c r="F542" s="5"/>
      <c r="H542" s="115"/>
    </row>
    <row r="543" spans="6:8" s="4" customFormat="1" ht="15" customHeight="1" x14ac:dyDescent="0.2">
      <c r="F543" s="5"/>
      <c r="H543" s="115"/>
    </row>
    <row r="544" spans="6:8" s="4" customFormat="1" ht="15" customHeight="1" x14ac:dyDescent="0.2">
      <c r="F544" s="5"/>
      <c r="H544" s="115"/>
    </row>
    <row r="545" spans="6:8" s="4" customFormat="1" ht="15" customHeight="1" x14ac:dyDescent="0.2">
      <c r="F545" s="5"/>
      <c r="H545" s="115"/>
    </row>
    <row r="546" spans="6:8" s="4" customFormat="1" ht="15" customHeight="1" x14ac:dyDescent="0.2">
      <c r="F546" s="5"/>
      <c r="H546" s="115"/>
    </row>
    <row r="547" spans="6:8" s="4" customFormat="1" ht="15" customHeight="1" x14ac:dyDescent="0.2">
      <c r="F547" s="5"/>
      <c r="H547" s="115"/>
    </row>
    <row r="548" spans="6:8" s="4" customFormat="1" ht="15" customHeight="1" x14ac:dyDescent="0.2">
      <c r="F548" s="5"/>
      <c r="H548" s="115"/>
    </row>
    <row r="549" spans="6:8" s="4" customFormat="1" ht="15" customHeight="1" x14ac:dyDescent="0.2">
      <c r="F549" s="5"/>
      <c r="H549" s="115"/>
    </row>
    <row r="550" spans="6:8" s="4" customFormat="1" ht="15" customHeight="1" x14ac:dyDescent="0.2">
      <c r="F550" s="5"/>
      <c r="H550" s="115"/>
    </row>
    <row r="551" spans="6:8" s="4" customFormat="1" ht="15" customHeight="1" x14ac:dyDescent="0.2">
      <c r="F551" s="5"/>
      <c r="H551" s="115"/>
    </row>
    <row r="552" spans="6:8" s="4" customFormat="1" ht="15" customHeight="1" x14ac:dyDescent="0.2">
      <c r="F552" s="5"/>
      <c r="H552" s="115"/>
    </row>
    <row r="553" spans="6:8" s="4" customFormat="1" ht="15" customHeight="1" x14ac:dyDescent="0.2">
      <c r="F553" s="5"/>
      <c r="H553" s="115"/>
    </row>
    <row r="554" spans="6:8" s="4" customFormat="1" ht="15" customHeight="1" x14ac:dyDescent="0.2">
      <c r="F554" s="5"/>
      <c r="H554" s="115"/>
    </row>
    <row r="555" spans="6:8" s="4" customFormat="1" ht="15" customHeight="1" x14ac:dyDescent="0.2">
      <c r="F555" s="5"/>
      <c r="H555" s="115"/>
    </row>
    <row r="556" spans="6:8" s="4" customFormat="1" ht="15" customHeight="1" x14ac:dyDescent="0.2">
      <c r="F556" s="5"/>
      <c r="H556" s="115"/>
    </row>
    <row r="557" spans="6:8" s="4" customFormat="1" ht="15" customHeight="1" x14ac:dyDescent="0.2">
      <c r="F557" s="5"/>
      <c r="H557" s="115"/>
    </row>
    <row r="558" spans="6:8" s="4" customFormat="1" ht="15" customHeight="1" x14ac:dyDescent="0.2">
      <c r="F558" s="5"/>
      <c r="H558" s="115"/>
    </row>
    <row r="559" spans="6:8" s="4" customFormat="1" ht="15" customHeight="1" x14ac:dyDescent="0.2">
      <c r="F559" s="5"/>
      <c r="H559" s="115"/>
    </row>
    <row r="560" spans="6:8" s="4" customFormat="1" ht="15" customHeight="1" x14ac:dyDescent="0.2">
      <c r="F560" s="5"/>
      <c r="H560" s="115"/>
    </row>
    <row r="561" spans="6:8" s="4" customFormat="1" ht="15" customHeight="1" x14ac:dyDescent="0.2">
      <c r="F561" s="5"/>
      <c r="H561" s="115"/>
    </row>
    <row r="562" spans="6:8" s="4" customFormat="1" ht="15" customHeight="1" x14ac:dyDescent="0.2">
      <c r="F562" s="5"/>
      <c r="H562" s="115"/>
    </row>
    <row r="563" spans="6:8" s="4" customFormat="1" ht="15" customHeight="1" x14ac:dyDescent="0.2">
      <c r="F563" s="5"/>
      <c r="H563" s="115"/>
    </row>
    <row r="564" spans="6:8" s="4" customFormat="1" ht="15" customHeight="1" x14ac:dyDescent="0.2">
      <c r="F564" s="5"/>
      <c r="H564" s="115"/>
    </row>
    <row r="565" spans="6:8" s="4" customFormat="1" ht="15" customHeight="1" x14ac:dyDescent="0.2">
      <c r="F565" s="5"/>
      <c r="H565" s="115"/>
    </row>
    <row r="566" spans="6:8" s="4" customFormat="1" ht="15" customHeight="1" x14ac:dyDescent="0.2">
      <c r="F566" s="5"/>
      <c r="H566" s="115"/>
    </row>
    <row r="567" spans="6:8" s="4" customFormat="1" ht="15" customHeight="1" x14ac:dyDescent="0.2">
      <c r="F567" s="5"/>
      <c r="H567" s="115"/>
    </row>
    <row r="568" spans="6:8" s="4" customFormat="1" ht="15" customHeight="1" x14ac:dyDescent="0.2">
      <c r="F568" s="5"/>
      <c r="H568" s="115"/>
    </row>
    <row r="569" spans="6:8" s="4" customFormat="1" ht="15" customHeight="1" x14ac:dyDescent="0.2">
      <c r="F569" s="5"/>
      <c r="H569" s="115"/>
    </row>
    <row r="570" spans="6:8" s="4" customFormat="1" ht="15" customHeight="1" x14ac:dyDescent="0.2">
      <c r="F570" s="5"/>
      <c r="H570" s="115"/>
    </row>
    <row r="571" spans="6:8" s="4" customFormat="1" ht="15" customHeight="1" x14ac:dyDescent="0.2">
      <c r="F571" s="5"/>
      <c r="H571" s="115"/>
    </row>
    <row r="572" spans="6:8" s="4" customFormat="1" ht="15" customHeight="1" x14ac:dyDescent="0.2">
      <c r="F572" s="5"/>
      <c r="H572" s="115"/>
    </row>
    <row r="573" spans="6:8" s="4" customFormat="1" ht="15" customHeight="1" x14ac:dyDescent="0.2">
      <c r="F573" s="5"/>
      <c r="H573" s="115"/>
    </row>
    <row r="574" spans="6:8" s="4" customFormat="1" ht="15" customHeight="1" x14ac:dyDescent="0.2">
      <c r="F574" s="5"/>
      <c r="H574" s="115"/>
    </row>
    <row r="575" spans="6:8" s="4" customFormat="1" ht="15" customHeight="1" x14ac:dyDescent="0.2">
      <c r="F575" s="5"/>
      <c r="H575" s="115"/>
    </row>
    <row r="576" spans="6:8" s="4" customFormat="1" ht="15" customHeight="1" x14ac:dyDescent="0.2">
      <c r="F576" s="5"/>
      <c r="H576" s="115"/>
    </row>
    <row r="577" spans="6:8" s="4" customFormat="1" ht="15" customHeight="1" x14ac:dyDescent="0.2">
      <c r="F577" s="5"/>
      <c r="H577" s="115"/>
    </row>
    <row r="578" spans="6:8" s="4" customFormat="1" ht="15" customHeight="1" x14ac:dyDescent="0.2">
      <c r="F578" s="5"/>
      <c r="H578" s="115"/>
    </row>
    <row r="579" spans="6:8" s="4" customFormat="1" ht="15" customHeight="1" x14ac:dyDescent="0.2">
      <c r="F579" s="5"/>
      <c r="H579" s="115"/>
    </row>
    <row r="580" spans="6:8" s="4" customFormat="1" ht="15" customHeight="1" x14ac:dyDescent="0.2">
      <c r="F580" s="5"/>
      <c r="H580" s="115"/>
    </row>
    <row r="581" spans="6:8" s="4" customFormat="1" ht="15" customHeight="1" x14ac:dyDescent="0.2">
      <c r="F581" s="5"/>
      <c r="H581" s="115"/>
    </row>
    <row r="582" spans="6:8" s="4" customFormat="1" ht="15" customHeight="1" x14ac:dyDescent="0.2">
      <c r="F582" s="5"/>
      <c r="H582" s="115"/>
    </row>
    <row r="583" spans="6:8" s="4" customFormat="1" ht="15" customHeight="1" x14ac:dyDescent="0.2">
      <c r="F583" s="5"/>
      <c r="H583" s="115"/>
    </row>
    <row r="584" spans="6:8" s="4" customFormat="1" ht="15" customHeight="1" x14ac:dyDescent="0.2">
      <c r="F584" s="5"/>
      <c r="H584" s="115"/>
    </row>
    <row r="585" spans="6:8" s="4" customFormat="1" ht="15" customHeight="1" x14ac:dyDescent="0.2">
      <c r="F585" s="5"/>
      <c r="H585" s="115"/>
    </row>
    <row r="586" spans="6:8" s="4" customFormat="1" ht="15" customHeight="1" x14ac:dyDescent="0.2">
      <c r="F586" s="5"/>
      <c r="H586" s="115"/>
    </row>
    <row r="587" spans="6:8" s="4" customFormat="1" ht="15" customHeight="1" x14ac:dyDescent="0.2">
      <c r="F587" s="5"/>
      <c r="H587" s="115"/>
    </row>
    <row r="588" spans="6:8" s="4" customFormat="1" ht="15" customHeight="1" x14ac:dyDescent="0.2">
      <c r="F588" s="5"/>
      <c r="H588" s="115"/>
    </row>
    <row r="589" spans="6:8" s="4" customFormat="1" ht="15" customHeight="1" x14ac:dyDescent="0.2">
      <c r="F589" s="5"/>
      <c r="H589" s="115"/>
    </row>
    <row r="590" spans="6:8" s="4" customFormat="1" ht="15" customHeight="1" x14ac:dyDescent="0.2">
      <c r="F590" s="5"/>
      <c r="H590" s="115"/>
    </row>
    <row r="591" spans="6:8" s="4" customFormat="1" ht="15" customHeight="1" x14ac:dyDescent="0.2">
      <c r="F591" s="5"/>
      <c r="H591" s="115"/>
    </row>
    <row r="592" spans="6:8" s="4" customFormat="1" ht="15" customHeight="1" x14ac:dyDescent="0.2">
      <c r="F592" s="5"/>
      <c r="H592" s="115"/>
    </row>
    <row r="593" spans="6:8" s="4" customFormat="1" ht="15" customHeight="1" x14ac:dyDescent="0.2">
      <c r="F593" s="5"/>
      <c r="H593" s="115"/>
    </row>
    <row r="594" spans="6:8" s="4" customFormat="1" ht="15" customHeight="1" x14ac:dyDescent="0.2">
      <c r="F594" s="5"/>
      <c r="H594" s="115"/>
    </row>
    <row r="595" spans="6:8" s="4" customFormat="1" ht="15" customHeight="1" x14ac:dyDescent="0.2">
      <c r="F595" s="5"/>
      <c r="H595" s="115"/>
    </row>
    <row r="596" spans="6:8" s="4" customFormat="1" ht="15" customHeight="1" x14ac:dyDescent="0.2">
      <c r="F596" s="5"/>
      <c r="H596" s="115"/>
    </row>
    <row r="597" spans="6:8" s="4" customFormat="1" ht="15" customHeight="1" x14ac:dyDescent="0.2">
      <c r="F597" s="5"/>
      <c r="H597" s="115"/>
    </row>
    <row r="598" spans="6:8" s="4" customFormat="1" ht="15" customHeight="1" x14ac:dyDescent="0.2">
      <c r="F598" s="5"/>
      <c r="H598" s="115"/>
    </row>
    <row r="599" spans="6:8" s="4" customFormat="1" ht="15" customHeight="1" x14ac:dyDescent="0.2">
      <c r="F599" s="5"/>
      <c r="H599" s="115"/>
    </row>
    <row r="600" spans="6:8" s="4" customFormat="1" ht="15" customHeight="1" x14ac:dyDescent="0.2">
      <c r="F600" s="5"/>
      <c r="H600" s="115"/>
    </row>
    <row r="601" spans="6:8" s="4" customFormat="1" ht="15" customHeight="1" x14ac:dyDescent="0.2">
      <c r="F601" s="5"/>
      <c r="H601" s="115"/>
    </row>
    <row r="602" spans="6:8" s="4" customFormat="1" ht="15" customHeight="1" x14ac:dyDescent="0.2">
      <c r="F602" s="5"/>
      <c r="H602" s="115"/>
    </row>
    <row r="603" spans="6:8" s="4" customFormat="1" ht="15" customHeight="1" x14ac:dyDescent="0.2">
      <c r="F603" s="5"/>
      <c r="H603" s="115"/>
    </row>
    <row r="604" spans="6:8" s="4" customFormat="1" ht="15" customHeight="1" x14ac:dyDescent="0.2">
      <c r="F604" s="5"/>
      <c r="H604" s="115"/>
    </row>
    <row r="605" spans="6:8" s="4" customFormat="1" ht="15" customHeight="1" x14ac:dyDescent="0.2">
      <c r="F605" s="5"/>
      <c r="H605" s="115"/>
    </row>
    <row r="606" spans="6:8" s="4" customFormat="1" ht="15" customHeight="1" x14ac:dyDescent="0.2">
      <c r="F606" s="5"/>
      <c r="H606" s="115"/>
    </row>
    <row r="607" spans="6:8" s="4" customFormat="1" ht="15" customHeight="1" x14ac:dyDescent="0.2">
      <c r="F607" s="5"/>
      <c r="H607" s="115"/>
    </row>
    <row r="608" spans="6:8" s="4" customFormat="1" ht="15" customHeight="1" x14ac:dyDescent="0.2">
      <c r="F608" s="5"/>
      <c r="H608" s="115"/>
    </row>
    <row r="609" spans="6:8" s="4" customFormat="1" ht="15" customHeight="1" x14ac:dyDescent="0.2">
      <c r="F609" s="5"/>
      <c r="H609" s="115"/>
    </row>
    <row r="610" spans="6:8" s="4" customFormat="1" ht="15" customHeight="1" x14ac:dyDescent="0.2">
      <c r="F610" s="5"/>
      <c r="H610" s="115"/>
    </row>
    <row r="611" spans="6:8" s="4" customFormat="1" ht="15" customHeight="1" x14ac:dyDescent="0.2">
      <c r="F611" s="5"/>
      <c r="H611" s="115"/>
    </row>
    <row r="612" spans="6:8" s="4" customFormat="1" ht="15" customHeight="1" x14ac:dyDescent="0.2">
      <c r="F612" s="5"/>
      <c r="H612" s="115"/>
    </row>
    <row r="613" spans="6:8" s="4" customFormat="1" ht="15" customHeight="1" x14ac:dyDescent="0.2">
      <c r="F613" s="5"/>
      <c r="H613" s="115"/>
    </row>
    <row r="614" spans="6:8" s="4" customFormat="1" ht="15" customHeight="1" x14ac:dyDescent="0.2">
      <c r="F614" s="5"/>
      <c r="H614" s="115"/>
    </row>
    <row r="615" spans="6:8" s="4" customFormat="1" ht="15" customHeight="1" x14ac:dyDescent="0.2">
      <c r="F615" s="5"/>
      <c r="H615" s="115"/>
    </row>
    <row r="616" spans="6:8" s="4" customFormat="1" ht="15" customHeight="1" x14ac:dyDescent="0.2">
      <c r="F616" s="5"/>
      <c r="H616" s="115"/>
    </row>
    <row r="617" spans="6:8" s="4" customFormat="1" ht="15" customHeight="1" x14ac:dyDescent="0.2">
      <c r="F617" s="5"/>
      <c r="H617" s="115"/>
    </row>
    <row r="618" spans="6:8" s="4" customFormat="1" ht="15" customHeight="1" x14ac:dyDescent="0.2">
      <c r="F618" s="5"/>
      <c r="H618" s="115"/>
    </row>
    <row r="619" spans="6:8" s="4" customFormat="1" ht="15" customHeight="1" x14ac:dyDescent="0.2">
      <c r="F619" s="5"/>
      <c r="H619" s="115"/>
    </row>
    <row r="620" spans="6:8" s="4" customFormat="1" ht="15" customHeight="1" x14ac:dyDescent="0.2">
      <c r="F620" s="5"/>
      <c r="H620" s="115"/>
    </row>
    <row r="621" spans="6:8" s="4" customFormat="1" ht="15" customHeight="1" x14ac:dyDescent="0.2">
      <c r="F621" s="5"/>
      <c r="H621" s="115"/>
    </row>
    <row r="622" spans="6:8" s="4" customFormat="1" ht="15" customHeight="1" x14ac:dyDescent="0.2">
      <c r="F622" s="5"/>
      <c r="H622" s="115"/>
    </row>
    <row r="623" spans="6:8" s="4" customFormat="1" ht="15" customHeight="1" x14ac:dyDescent="0.2">
      <c r="F623" s="5"/>
      <c r="H623" s="115"/>
    </row>
    <row r="624" spans="6:8" s="4" customFormat="1" ht="15" customHeight="1" x14ac:dyDescent="0.2">
      <c r="F624" s="5"/>
      <c r="H624" s="115"/>
    </row>
    <row r="625" spans="6:8" s="4" customFormat="1" ht="15" customHeight="1" x14ac:dyDescent="0.2">
      <c r="F625" s="5"/>
      <c r="H625" s="115"/>
    </row>
    <row r="626" spans="6:8" s="4" customFormat="1" ht="15" customHeight="1" x14ac:dyDescent="0.2">
      <c r="F626" s="5"/>
      <c r="H626" s="115"/>
    </row>
    <row r="627" spans="6:8" s="4" customFormat="1" ht="15" customHeight="1" x14ac:dyDescent="0.2">
      <c r="F627" s="5"/>
      <c r="H627" s="115"/>
    </row>
    <row r="628" spans="6:8" s="4" customFormat="1" ht="15" customHeight="1" x14ac:dyDescent="0.2">
      <c r="F628" s="5"/>
      <c r="H628" s="115"/>
    </row>
    <row r="629" spans="6:8" s="4" customFormat="1" ht="15" customHeight="1" x14ac:dyDescent="0.2">
      <c r="F629" s="5"/>
      <c r="H629" s="115"/>
    </row>
    <row r="630" spans="6:8" s="4" customFormat="1" ht="15" customHeight="1" x14ac:dyDescent="0.2">
      <c r="F630" s="5"/>
      <c r="H630" s="115"/>
    </row>
    <row r="631" spans="6:8" s="4" customFormat="1" ht="15" customHeight="1" x14ac:dyDescent="0.2">
      <c r="F631" s="5"/>
      <c r="H631" s="115"/>
    </row>
    <row r="632" spans="6:8" s="4" customFormat="1" ht="15" customHeight="1" x14ac:dyDescent="0.2">
      <c r="F632" s="5"/>
      <c r="H632" s="115"/>
    </row>
    <row r="633" spans="6:8" s="4" customFormat="1" ht="15" customHeight="1" x14ac:dyDescent="0.2">
      <c r="F633" s="5"/>
      <c r="H633" s="115"/>
    </row>
    <row r="634" spans="6:8" s="4" customFormat="1" ht="15" customHeight="1" x14ac:dyDescent="0.2">
      <c r="F634" s="5"/>
      <c r="H634" s="115"/>
    </row>
    <row r="635" spans="6:8" s="4" customFormat="1" ht="15" customHeight="1" x14ac:dyDescent="0.2">
      <c r="F635" s="5"/>
      <c r="H635" s="115"/>
    </row>
    <row r="636" spans="6:8" s="4" customFormat="1" ht="15" customHeight="1" x14ac:dyDescent="0.2">
      <c r="F636" s="5"/>
      <c r="H636" s="115"/>
    </row>
    <row r="637" spans="6:8" s="4" customFormat="1" ht="15" customHeight="1" x14ac:dyDescent="0.2">
      <c r="F637" s="5"/>
      <c r="H637" s="115"/>
    </row>
    <row r="638" spans="6:8" s="4" customFormat="1" ht="15" customHeight="1" x14ac:dyDescent="0.2">
      <c r="F638" s="5"/>
      <c r="H638" s="115"/>
    </row>
    <row r="639" spans="6:8" s="4" customFormat="1" ht="15" customHeight="1" x14ac:dyDescent="0.2">
      <c r="F639" s="5"/>
      <c r="H639" s="115"/>
    </row>
    <row r="640" spans="6:8" s="4" customFormat="1" ht="15" customHeight="1" x14ac:dyDescent="0.2">
      <c r="F640" s="5"/>
      <c r="H640" s="115"/>
    </row>
    <row r="641" spans="6:8" s="4" customFormat="1" ht="15" customHeight="1" x14ac:dyDescent="0.2">
      <c r="F641" s="5"/>
      <c r="H641" s="115"/>
    </row>
    <row r="642" spans="6:8" s="4" customFormat="1" ht="15" customHeight="1" x14ac:dyDescent="0.2">
      <c r="F642" s="5"/>
      <c r="H642" s="115"/>
    </row>
    <row r="643" spans="6:8" s="4" customFormat="1" ht="15" customHeight="1" x14ac:dyDescent="0.2">
      <c r="F643" s="5"/>
      <c r="H643" s="115"/>
    </row>
    <row r="644" spans="6:8" s="4" customFormat="1" ht="15" customHeight="1" x14ac:dyDescent="0.2">
      <c r="F644" s="5"/>
      <c r="H644" s="115"/>
    </row>
    <row r="645" spans="6:8" s="4" customFormat="1" ht="15" customHeight="1" x14ac:dyDescent="0.2">
      <c r="F645" s="5"/>
      <c r="H645" s="115"/>
    </row>
    <row r="646" spans="6:8" s="4" customFormat="1" ht="15" customHeight="1" x14ac:dyDescent="0.2">
      <c r="F646" s="5"/>
      <c r="H646" s="115"/>
    </row>
    <row r="647" spans="6:8" s="4" customFormat="1" ht="15" customHeight="1" x14ac:dyDescent="0.2">
      <c r="F647" s="5"/>
      <c r="H647" s="115"/>
    </row>
    <row r="648" spans="6:8" s="4" customFormat="1" ht="15" customHeight="1" x14ac:dyDescent="0.2">
      <c r="F648" s="5"/>
      <c r="H648" s="115"/>
    </row>
    <row r="649" spans="6:8" s="4" customFormat="1" ht="15" customHeight="1" x14ac:dyDescent="0.2">
      <c r="F649" s="5"/>
      <c r="H649" s="115"/>
    </row>
    <row r="650" spans="6:8" s="4" customFormat="1" ht="15" customHeight="1" x14ac:dyDescent="0.2">
      <c r="F650" s="5"/>
      <c r="H650" s="115"/>
    </row>
    <row r="651" spans="6:8" s="4" customFormat="1" ht="15" customHeight="1" x14ac:dyDescent="0.2">
      <c r="F651" s="5"/>
      <c r="H651" s="115"/>
    </row>
    <row r="652" spans="6:8" s="4" customFormat="1" ht="15" customHeight="1" x14ac:dyDescent="0.2">
      <c r="F652" s="5"/>
      <c r="H652" s="115"/>
    </row>
    <row r="653" spans="6:8" s="4" customFormat="1" ht="15" customHeight="1" x14ac:dyDescent="0.2">
      <c r="F653" s="5"/>
      <c r="H653" s="115"/>
    </row>
    <row r="654" spans="6:8" s="4" customFormat="1" ht="15" customHeight="1" x14ac:dyDescent="0.2">
      <c r="F654" s="5"/>
      <c r="H654" s="115"/>
    </row>
    <row r="655" spans="6:8" s="4" customFormat="1" ht="15" customHeight="1" x14ac:dyDescent="0.2">
      <c r="F655" s="5"/>
      <c r="H655" s="115"/>
    </row>
    <row r="656" spans="6:8" s="4" customFormat="1" ht="15" customHeight="1" x14ac:dyDescent="0.2">
      <c r="F656" s="5"/>
      <c r="H656" s="115"/>
    </row>
    <row r="657" spans="6:8" s="4" customFormat="1" ht="15" customHeight="1" x14ac:dyDescent="0.2">
      <c r="F657" s="5"/>
      <c r="H657" s="115"/>
    </row>
    <row r="658" spans="6:8" s="4" customFormat="1" ht="15" customHeight="1" x14ac:dyDescent="0.2">
      <c r="F658" s="5"/>
      <c r="H658" s="115"/>
    </row>
    <row r="659" spans="6:8" s="4" customFormat="1" ht="15" customHeight="1" x14ac:dyDescent="0.2">
      <c r="F659" s="5"/>
      <c r="H659" s="115"/>
    </row>
    <row r="660" spans="6:8" s="4" customFormat="1" ht="15" customHeight="1" x14ac:dyDescent="0.2">
      <c r="F660" s="5"/>
      <c r="H660" s="115"/>
    </row>
    <row r="661" spans="6:8" s="4" customFormat="1" ht="15" customHeight="1" x14ac:dyDescent="0.2">
      <c r="F661" s="5"/>
      <c r="H661" s="115"/>
    </row>
    <row r="662" spans="6:8" s="4" customFormat="1" ht="15" customHeight="1" x14ac:dyDescent="0.2">
      <c r="F662" s="5"/>
      <c r="H662" s="115"/>
    </row>
    <row r="663" spans="6:8" s="4" customFormat="1" ht="15" customHeight="1" x14ac:dyDescent="0.2">
      <c r="F663" s="5"/>
      <c r="H663" s="115"/>
    </row>
    <row r="664" spans="6:8" s="4" customFormat="1" ht="15" customHeight="1" x14ac:dyDescent="0.2">
      <c r="F664" s="5"/>
      <c r="H664" s="115"/>
    </row>
    <row r="665" spans="6:8" s="4" customFormat="1" ht="15" customHeight="1" x14ac:dyDescent="0.2">
      <c r="F665" s="5"/>
      <c r="H665" s="115"/>
    </row>
    <row r="666" spans="6:8" s="4" customFormat="1" ht="15" customHeight="1" x14ac:dyDescent="0.2">
      <c r="F666" s="5"/>
      <c r="H666" s="115"/>
    </row>
    <row r="667" spans="6:8" s="4" customFormat="1" ht="15" customHeight="1" x14ac:dyDescent="0.2">
      <c r="F667" s="5"/>
      <c r="H667" s="115"/>
    </row>
    <row r="668" spans="6:8" s="4" customFormat="1" ht="15" customHeight="1" x14ac:dyDescent="0.2">
      <c r="F668" s="5"/>
      <c r="H668" s="115"/>
    </row>
    <row r="669" spans="6:8" s="4" customFormat="1" ht="15" customHeight="1" x14ac:dyDescent="0.2">
      <c r="F669" s="5"/>
      <c r="H669" s="115"/>
    </row>
    <row r="670" spans="6:8" s="4" customFormat="1" ht="15" customHeight="1" x14ac:dyDescent="0.2">
      <c r="F670" s="5"/>
      <c r="H670" s="115"/>
    </row>
    <row r="671" spans="6:8" s="4" customFormat="1" ht="15" customHeight="1" x14ac:dyDescent="0.2">
      <c r="F671" s="5"/>
      <c r="H671" s="115"/>
    </row>
    <row r="672" spans="6:8" s="4" customFormat="1" ht="15" customHeight="1" x14ac:dyDescent="0.2">
      <c r="F672" s="5"/>
      <c r="H672" s="115"/>
    </row>
    <row r="673" spans="6:8" s="4" customFormat="1" ht="15" customHeight="1" x14ac:dyDescent="0.2">
      <c r="F673" s="5"/>
      <c r="H673" s="115"/>
    </row>
    <row r="674" spans="6:8" s="4" customFormat="1" ht="15" customHeight="1" x14ac:dyDescent="0.2">
      <c r="F674" s="5"/>
      <c r="H674" s="115"/>
    </row>
    <row r="675" spans="6:8" s="4" customFormat="1" ht="15" customHeight="1" x14ac:dyDescent="0.2">
      <c r="F675" s="5"/>
      <c r="H675" s="115"/>
    </row>
    <row r="676" spans="6:8" s="4" customFormat="1" ht="15" customHeight="1" x14ac:dyDescent="0.2">
      <c r="F676" s="5"/>
      <c r="H676" s="115"/>
    </row>
    <row r="677" spans="6:8" s="4" customFormat="1" ht="15" customHeight="1" x14ac:dyDescent="0.2">
      <c r="F677" s="5"/>
      <c r="H677" s="115"/>
    </row>
    <row r="678" spans="6:8" s="4" customFormat="1" ht="15" customHeight="1" x14ac:dyDescent="0.2">
      <c r="F678" s="5"/>
      <c r="H678" s="115"/>
    </row>
    <row r="679" spans="6:8" s="4" customFormat="1" ht="15" customHeight="1" x14ac:dyDescent="0.2">
      <c r="F679" s="5"/>
      <c r="H679" s="115"/>
    </row>
    <row r="680" spans="6:8" s="4" customFormat="1" ht="15" customHeight="1" x14ac:dyDescent="0.2">
      <c r="F680" s="5"/>
      <c r="H680" s="115"/>
    </row>
    <row r="681" spans="6:8" s="4" customFormat="1" ht="15" customHeight="1" x14ac:dyDescent="0.2">
      <c r="F681" s="5"/>
      <c r="H681" s="115"/>
    </row>
    <row r="682" spans="6:8" s="4" customFormat="1" ht="15" customHeight="1" x14ac:dyDescent="0.2">
      <c r="F682" s="5"/>
      <c r="H682" s="115"/>
    </row>
    <row r="683" spans="6:8" s="4" customFormat="1" ht="15" customHeight="1" x14ac:dyDescent="0.2">
      <c r="F683" s="5"/>
      <c r="H683" s="115"/>
    </row>
    <row r="684" spans="6:8" s="4" customFormat="1" ht="15" customHeight="1" x14ac:dyDescent="0.2">
      <c r="F684" s="5"/>
      <c r="H684" s="115"/>
    </row>
    <row r="685" spans="6:8" s="4" customFormat="1" ht="15" customHeight="1" x14ac:dyDescent="0.2">
      <c r="F685" s="5"/>
      <c r="H685" s="115"/>
    </row>
    <row r="686" spans="6:8" s="4" customFormat="1" ht="15" customHeight="1" x14ac:dyDescent="0.2">
      <c r="F686" s="5"/>
      <c r="H686" s="115"/>
    </row>
    <row r="687" spans="6:8" s="4" customFormat="1" ht="15" customHeight="1" x14ac:dyDescent="0.2">
      <c r="F687" s="5"/>
      <c r="H687" s="115"/>
    </row>
    <row r="688" spans="6:8" s="4" customFormat="1" ht="15" customHeight="1" x14ac:dyDescent="0.2">
      <c r="F688" s="5"/>
      <c r="H688" s="115"/>
    </row>
    <row r="689" spans="6:8" s="4" customFormat="1" ht="15" customHeight="1" x14ac:dyDescent="0.2">
      <c r="F689" s="5"/>
      <c r="H689" s="115"/>
    </row>
    <row r="690" spans="6:8" s="4" customFormat="1" ht="15" customHeight="1" x14ac:dyDescent="0.2">
      <c r="F690" s="5"/>
      <c r="H690" s="115"/>
    </row>
    <row r="691" spans="6:8" s="4" customFormat="1" ht="15" customHeight="1" x14ac:dyDescent="0.2">
      <c r="F691" s="5"/>
      <c r="H691" s="115"/>
    </row>
    <row r="692" spans="6:8" s="4" customFormat="1" ht="15" customHeight="1" x14ac:dyDescent="0.2">
      <c r="F692" s="5"/>
      <c r="H692" s="115"/>
    </row>
    <row r="693" spans="6:8" s="4" customFormat="1" ht="15" customHeight="1" x14ac:dyDescent="0.2">
      <c r="F693" s="5"/>
      <c r="H693" s="115"/>
    </row>
    <row r="694" spans="6:8" s="4" customFormat="1" ht="15" customHeight="1" x14ac:dyDescent="0.2">
      <c r="F694" s="5"/>
      <c r="H694" s="115"/>
    </row>
    <row r="695" spans="6:8" s="4" customFormat="1" ht="15" customHeight="1" x14ac:dyDescent="0.2">
      <c r="F695" s="5"/>
      <c r="H695" s="115"/>
    </row>
    <row r="696" spans="6:8" s="4" customFormat="1" ht="15" customHeight="1" x14ac:dyDescent="0.2">
      <c r="F696" s="5"/>
      <c r="H696" s="115"/>
    </row>
    <row r="697" spans="6:8" s="4" customFormat="1" ht="15" customHeight="1" x14ac:dyDescent="0.2">
      <c r="F697" s="5"/>
      <c r="H697" s="115"/>
    </row>
    <row r="698" spans="6:8" s="4" customFormat="1" ht="15" customHeight="1" x14ac:dyDescent="0.2">
      <c r="F698" s="5"/>
      <c r="H698" s="115"/>
    </row>
    <row r="699" spans="6:8" s="4" customFormat="1" ht="15" customHeight="1" x14ac:dyDescent="0.2">
      <c r="F699" s="5"/>
      <c r="H699" s="115"/>
    </row>
    <row r="700" spans="6:8" s="4" customFormat="1" ht="15" customHeight="1" x14ac:dyDescent="0.2">
      <c r="F700" s="5"/>
      <c r="H700" s="115"/>
    </row>
    <row r="701" spans="6:8" s="4" customFormat="1" ht="15" customHeight="1" x14ac:dyDescent="0.2">
      <c r="F701" s="5"/>
      <c r="H701" s="115"/>
    </row>
    <row r="702" spans="6:8" s="4" customFormat="1" ht="15" customHeight="1" x14ac:dyDescent="0.2">
      <c r="F702" s="5"/>
      <c r="H702" s="115"/>
    </row>
    <row r="703" spans="6:8" s="4" customFormat="1" ht="15" customHeight="1" x14ac:dyDescent="0.2">
      <c r="F703" s="5"/>
      <c r="H703" s="115"/>
    </row>
    <row r="704" spans="6:8" s="4" customFormat="1" ht="15" customHeight="1" x14ac:dyDescent="0.2">
      <c r="F704" s="5"/>
      <c r="H704" s="115"/>
    </row>
    <row r="705" spans="6:8" s="4" customFormat="1" ht="15" customHeight="1" x14ac:dyDescent="0.2">
      <c r="F705" s="5"/>
      <c r="H705" s="115"/>
    </row>
    <row r="706" spans="6:8" s="4" customFormat="1" ht="15" customHeight="1" x14ac:dyDescent="0.2">
      <c r="F706" s="5"/>
      <c r="H706" s="115"/>
    </row>
    <row r="707" spans="6:8" s="4" customFormat="1" ht="15" customHeight="1" x14ac:dyDescent="0.2">
      <c r="F707" s="5"/>
      <c r="H707" s="115"/>
    </row>
    <row r="708" spans="6:8" s="4" customFormat="1" ht="15" customHeight="1" x14ac:dyDescent="0.2">
      <c r="F708" s="5"/>
      <c r="H708" s="115"/>
    </row>
    <row r="709" spans="6:8" s="4" customFormat="1" ht="15" customHeight="1" x14ac:dyDescent="0.2">
      <c r="F709" s="5"/>
      <c r="H709" s="115"/>
    </row>
    <row r="710" spans="6:8" s="4" customFormat="1" ht="15" customHeight="1" x14ac:dyDescent="0.2">
      <c r="F710" s="5"/>
      <c r="H710" s="115"/>
    </row>
    <row r="711" spans="6:8" s="4" customFormat="1" ht="15" customHeight="1" x14ac:dyDescent="0.2">
      <c r="F711" s="5"/>
      <c r="H711" s="115"/>
    </row>
    <row r="712" spans="6:8" s="4" customFormat="1" ht="15" customHeight="1" x14ac:dyDescent="0.2">
      <c r="F712" s="5"/>
      <c r="H712" s="115"/>
    </row>
    <row r="713" spans="6:8" s="4" customFormat="1" ht="15" customHeight="1" x14ac:dyDescent="0.2">
      <c r="F713" s="5"/>
      <c r="H713" s="115"/>
    </row>
    <row r="714" spans="6:8" s="4" customFormat="1" ht="15" customHeight="1" x14ac:dyDescent="0.2">
      <c r="F714" s="5"/>
      <c r="H714" s="115"/>
    </row>
    <row r="715" spans="6:8" s="4" customFormat="1" ht="15" customHeight="1" x14ac:dyDescent="0.2">
      <c r="F715" s="5"/>
      <c r="H715" s="115"/>
    </row>
    <row r="716" spans="6:8" s="4" customFormat="1" ht="15" customHeight="1" x14ac:dyDescent="0.2">
      <c r="F716" s="5"/>
      <c r="H716" s="115"/>
    </row>
    <row r="717" spans="6:8" s="4" customFormat="1" ht="15" customHeight="1" x14ac:dyDescent="0.2">
      <c r="F717" s="5"/>
      <c r="H717" s="115"/>
    </row>
    <row r="718" spans="6:8" s="4" customFormat="1" ht="15" customHeight="1" x14ac:dyDescent="0.2">
      <c r="F718" s="5"/>
      <c r="H718" s="115"/>
    </row>
    <row r="719" spans="6:8" s="4" customFormat="1" ht="15" customHeight="1" x14ac:dyDescent="0.2">
      <c r="F719" s="5"/>
      <c r="H719" s="115"/>
    </row>
    <row r="720" spans="6:8" s="4" customFormat="1" ht="15" customHeight="1" x14ac:dyDescent="0.2">
      <c r="F720" s="5"/>
      <c r="H720" s="115"/>
    </row>
    <row r="721" spans="6:8" s="4" customFormat="1" ht="15" customHeight="1" x14ac:dyDescent="0.2">
      <c r="F721" s="5"/>
      <c r="H721" s="115"/>
    </row>
    <row r="722" spans="6:8" s="4" customFormat="1" ht="15" customHeight="1" x14ac:dyDescent="0.2">
      <c r="F722" s="5"/>
      <c r="H722" s="115"/>
    </row>
    <row r="723" spans="6:8" s="4" customFormat="1" ht="15" customHeight="1" x14ac:dyDescent="0.2">
      <c r="F723" s="5"/>
      <c r="H723" s="115"/>
    </row>
    <row r="724" spans="6:8" s="4" customFormat="1" ht="15" customHeight="1" x14ac:dyDescent="0.2">
      <c r="F724" s="5"/>
      <c r="H724" s="115"/>
    </row>
    <row r="725" spans="6:8" s="4" customFormat="1" ht="15" customHeight="1" x14ac:dyDescent="0.2">
      <c r="F725" s="5"/>
      <c r="H725" s="115"/>
    </row>
    <row r="726" spans="6:8" s="4" customFormat="1" ht="15" customHeight="1" x14ac:dyDescent="0.2">
      <c r="F726" s="5"/>
      <c r="H726" s="115"/>
    </row>
    <row r="727" spans="6:8" s="4" customFormat="1" ht="15" customHeight="1" x14ac:dyDescent="0.2">
      <c r="F727" s="5"/>
      <c r="H727" s="115"/>
    </row>
    <row r="728" spans="6:8" s="4" customFormat="1" ht="15" customHeight="1" x14ac:dyDescent="0.2">
      <c r="F728" s="5"/>
      <c r="H728" s="115"/>
    </row>
    <row r="729" spans="6:8" s="4" customFormat="1" ht="15" customHeight="1" x14ac:dyDescent="0.2">
      <c r="F729" s="5"/>
      <c r="H729" s="115"/>
    </row>
    <row r="730" spans="6:8" s="4" customFormat="1" ht="15" customHeight="1" x14ac:dyDescent="0.2">
      <c r="F730" s="5"/>
      <c r="H730" s="115"/>
    </row>
    <row r="731" spans="6:8" s="4" customFormat="1" ht="15" customHeight="1" x14ac:dyDescent="0.2">
      <c r="F731" s="5"/>
      <c r="H731" s="115"/>
    </row>
    <row r="732" spans="6:8" s="4" customFormat="1" ht="15" customHeight="1" x14ac:dyDescent="0.2">
      <c r="F732" s="5"/>
      <c r="H732" s="115"/>
    </row>
    <row r="733" spans="6:8" s="4" customFormat="1" ht="15" customHeight="1" x14ac:dyDescent="0.2">
      <c r="F733" s="5"/>
      <c r="H733" s="115"/>
    </row>
    <row r="734" spans="6:8" s="4" customFormat="1" ht="15" customHeight="1" x14ac:dyDescent="0.2">
      <c r="F734" s="5"/>
      <c r="H734" s="115"/>
    </row>
    <row r="735" spans="6:8" s="4" customFormat="1" ht="15" customHeight="1" x14ac:dyDescent="0.2">
      <c r="F735" s="5"/>
      <c r="H735" s="115"/>
    </row>
    <row r="736" spans="6:8" s="4" customFormat="1" ht="15" customHeight="1" x14ac:dyDescent="0.2">
      <c r="F736" s="5"/>
      <c r="H736" s="115"/>
    </row>
    <row r="737" spans="6:8" s="4" customFormat="1" ht="15" customHeight="1" x14ac:dyDescent="0.2">
      <c r="F737" s="5"/>
      <c r="H737" s="115"/>
    </row>
    <row r="738" spans="6:8" s="4" customFormat="1" ht="15" customHeight="1" x14ac:dyDescent="0.2">
      <c r="F738" s="5"/>
      <c r="H738" s="115"/>
    </row>
    <row r="739" spans="6:8" s="4" customFormat="1" ht="15" customHeight="1" x14ac:dyDescent="0.2">
      <c r="F739" s="5"/>
      <c r="H739" s="115"/>
    </row>
    <row r="740" spans="6:8" s="4" customFormat="1" ht="15" customHeight="1" x14ac:dyDescent="0.2">
      <c r="F740" s="5"/>
      <c r="H740" s="115"/>
    </row>
    <row r="741" spans="6:8" s="4" customFormat="1" ht="15" customHeight="1" x14ac:dyDescent="0.2">
      <c r="F741" s="5"/>
      <c r="H741" s="115"/>
    </row>
    <row r="742" spans="6:8" s="4" customFormat="1" ht="15" customHeight="1" x14ac:dyDescent="0.2">
      <c r="F742" s="5"/>
      <c r="H742" s="115"/>
    </row>
    <row r="743" spans="6:8" s="4" customFormat="1" ht="15" customHeight="1" x14ac:dyDescent="0.2">
      <c r="F743" s="5"/>
      <c r="H743" s="115"/>
    </row>
    <row r="744" spans="6:8" s="4" customFormat="1" ht="15" customHeight="1" x14ac:dyDescent="0.2">
      <c r="F744" s="5"/>
      <c r="H744" s="115"/>
    </row>
    <row r="745" spans="6:8" s="4" customFormat="1" ht="15" customHeight="1" x14ac:dyDescent="0.2">
      <c r="F745" s="5"/>
      <c r="H745" s="115"/>
    </row>
    <row r="746" spans="6:8" s="4" customFormat="1" ht="15" customHeight="1" x14ac:dyDescent="0.2">
      <c r="F746" s="5"/>
      <c r="H746" s="115"/>
    </row>
    <row r="747" spans="6:8" s="4" customFormat="1" ht="15" customHeight="1" x14ac:dyDescent="0.2">
      <c r="F747" s="5"/>
      <c r="H747" s="115"/>
    </row>
    <row r="748" spans="6:8" s="4" customFormat="1" ht="15" customHeight="1" x14ac:dyDescent="0.2">
      <c r="F748" s="5"/>
      <c r="H748" s="115"/>
    </row>
    <row r="749" spans="6:8" s="4" customFormat="1" ht="15" customHeight="1" x14ac:dyDescent="0.2">
      <c r="F749" s="5"/>
      <c r="H749" s="115"/>
    </row>
    <row r="750" spans="6:8" s="4" customFormat="1" ht="15" customHeight="1" x14ac:dyDescent="0.2">
      <c r="F750" s="5"/>
      <c r="H750" s="115"/>
    </row>
    <row r="751" spans="6:8" s="4" customFormat="1" ht="15" customHeight="1" x14ac:dyDescent="0.2">
      <c r="F751" s="5"/>
      <c r="H751" s="115"/>
    </row>
    <row r="752" spans="6:8" s="4" customFormat="1" ht="15" customHeight="1" x14ac:dyDescent="0.2">
      <c r="F752" s="5"/>
      <c r="H752" s="115"/>
    </row>
    <row r="753" spans="6:8" s="4" customFormat="1" ht="15" customHeight="1" x14ac:dyDescent="0.2">
      <c r="F753" s="5"/>
      <c r="H753" s="115"/>
    </row>
    <row r="754" spans="6:8" s="4" customFormat="1" ht="15" customHeight="1" x14ac:dyDescent="0.2">
      <c r="F754" s="5"/>
      <c r="H754" s="115"/>
    </row>
    <row r="755" spans="6:8" s="4" customFormat="1" ht="15" customHeight="1" x14ac:dyDescent="0.2">
      <c r="F755" s="5"/>
      <c r="H755" s="115"/>
    </row>
    <row r="756" spans="6:8" s="4" customFormat="1" ht="15" customHeight="1" x14ac:dyDescent="0.2">
      <c r="F756" s="5"/>
      <c r="H756" s="115"/>
    </row>
    <row r="757" spans="6:8" s="4" customFormat="1" ht="15" customHeight="1" x14ac:dyDescent="0.2">
      <c r="F757" s="5"/>
      <c r="H757" s="115"/>
    </row>
    <row r="758" spans="6:8" s="4" customFormat="1" ht="15" customHeight="1" x14ac:dyDescent="0.2">
      <c r="F758" s="5"/>
      <c r="H758" s="115"/>
    </row>
    <row r="759" spans="6:8" s="4" customFormat="1" ht="15" customHeight="1" x14ac:dyDescent="0.2">
      <c r="F759" s="5"/>
      <c r="H759" s="115"/>
    </row>
    <row r="760" spans="6:8" s="4" customFormat="1" ht="15" customHeight="1" x14ac:dyDescent="0.2">
      <c r="F760" s="5"/>
      <c r="H760" s="115"/>
    </row>
    <row r="761" spans="6:8" s="4" customFormat="1" ht="15" customHeight="1" x14ac:dyDescent="0.2">
      <c r="F761" s="5"/>
      <c r="H761" s="115"/>
    </row>
    <row r="762" spans="6:8" s="4" customFormat="1" ht="15" customHeight="1" x14ac:dyDescent="0.2">
      <c r="F762" s="5"/>
      <c r="H762" s="115"/>
    </row>
    <row r="763" spans="6:8" s="4" customFormat="1" ht="15" customHeight="1" x14ac:dyDescent="0.2">
      <c r="F763" s="5"/>
      <c r="H763" s="115"/>
    </row>
    <row r="764" spans="6:8" s="4" customFormat="1" ht="15" customHeight="1" x14ac:dyDescent="0.2">
      <c r="F764" s="5"/>
      <c r="H764" s="115"/>
    </row>
    <row r="765" spans="6:8" s="4" customFormat="1" ht="15" customHeight="1" x14ac:dyDescent="0.2">
      <c r="F765" s="5"/>
      <c r="H765" s="115"/>
    </row>
    <row r="766" spans="6:8" s="4" customFormat="1" ht="15" customHeight="1" x14ac:dyDescent="0.2">
      <c r="F766" s="5"/>
      <c r="H766" s="115"/>
    </row>
    <row r="767" spans="6:8" s="4" customFormat="1" ht="15" customHeight="1" x14ac:dyDescent="0.2">
      <c r="F767" s="5"/>
      <c r="H767" s="115"/>
    </row>
    <row r="768" spans="6:8" s="4" customFormat="1" ht="15" customHeight="1" x14ac:dyDescent="0.2">
      <c r="F768" s="5"/>
      <c r="H768" s="115"/>
    </row>
    <row r="769" spans="6:8" s="4" customFormat="1" ht="15" customHeight="1" x14ac:dyDescent="0.2">
      <c r="F769" s="5"/>
      <c r="H769" s="115"/>
    </row>
    <row r="770" spans="6:8" s="4" customFormat="1" ht="15" customHeight="1" x14ac:dyDescent="0.2">
      <c r="F770" s="5"/>
      <c r="H770" s="115"/>
    </row>
    <row r="771" spans="6:8" s="4" customFormat="1" ht="15" customHeight="1" x14ac:dyDescent="0.2">
      <c r="F771" s="5"/>
      <c r="H771" s="115"/>
    </row>
    <row r="772" spans="6:8" s="4" customFormat="1" ht="15" customHeight="1" x14ac:dyDescent="0.2">
      <c r="F772" s="5"/>
      <c r="H772" s="115"/>
    </row>
    <row r="773" spans="6:8" s="4" customFormat="1" ht="15" customHeight="1" x14ac:dyDescent="0.2">
      <c r="F773" s="5"/>
      <c r="H773" s="115"/>
    </row>
    <row r="774" spans="6:8" s="4" customFormat="1" ht="15" customHeight="1" x14ac:dyDescent="0.2">
      <c r="F774" s="5"/>
      <c r="H774" s="115"/>
    </row>
    <row r="775" spans="6:8" s="4" customFormat="1" ht="15" customHeight="1" x14ac:dyDescent="0.2">
      <c r="F775" s="5"/>
      <c r="H775" s="115"/>
    </row>
    <row r="776" spans="6:8" s="4" customFormat="1" ht="15" customHeight="1" x14ac:dyDescent="0.2">
      <c r="F776" s="5"/>
      <c r="H776" s="115"/>
    </row>
    <row r="777" spans="6:8" s="4" customFormat="1" ht="15" customHeight="1" x14ac:dyDescent="0.2">
      <c r="F777" s="5"/>
      <c r="H777" s="115"/>
    </row>
    <row r="778" spans="6:8" s="4" customFormat="1" ht="15" customHeight="1" x14ac:dyDescent="0.2">
      <c r="F778" s="5"/>
      <c r="H778" s="115"/>
    </row>
    <row r="779" spans="6:8" s="4" customFormat="1" ht="15" customHeight="1" x14ac:dyDescent="0.2">
      <c r="F779" s="5"/>
      <c r="H779" s="115"/>
    </row>
    <row r="780" spans="6:8" s="4" customFormat="1" ht="15" customHeight="1" x14ac:dyDescent="0.2">
      <c r="F780" s="5"/>
      <c r="H780" s="115"/>
    </row>
    <row r="781" spans="6:8" s="4" customFormat="1" ht="15" customHeight="1" x14ac:dyDescent="0.2">
      <c r="F781" s="5"/>
      <c r="H781" s="115"/>
    </row>
    <row r="782" spans="6:8" s="4" customFormat="1" ht="15" customHeight="1" x14ac:dyDescent="0.2">
      <c r="F782" s="5"/>
      <c r="H782" s="115"/>
    </row>
    <row r="783" spans="6:8" s="4" customFormat="1" ht="15" customHeight="1" x14ac:dyDescent="0.2">
      <c r="F783" s="5"/>
      <c r="H783" s="115"/>
    </row>
    <row r="784" spans="6:8" s="4" customFormat="1" ht="15" customHeight="1" x14ac:dyDescent="0.2">
      <c r="F784" s="5"/>
      <c r="H784" s="115"/>
    </row>
    <row r="785" spans="6:8" s="4" customFormat="1" ht="15" customHeight="1" x14ac:dyDescent="0.2">
      <c r="F785" s="5"/>
      <c r="H785" s="115"/>
    </row>
    <row r="786" spans="6:8" s="4" customFormat="1" ht="15" customHeight="1" x14ac:dyDescent="0.2">
      <c r="F786" s="5"/>
      <c r="H786" s="115"/>
    </row>
    <row r="787" spans="6:8" s="4" customFormat="1" ht="15" customHeight="1" x14ac:dyDescent="0.2">
      <c r="F787" s="5"/>
      <c r="H787" s="115"/>
    </row>
    <row r="788" spans="6:8" s="4" customFormat="1" ht="15" customHeight="1" x14ac:dyDescent="0.2">
      <c r="F788" s="5"/>
      <c r="H788" s="115"/>
    </row>
    <row r="789" spans="6:8" s="4" customFormat="1" ht="15" customHeight="1" x14ac:dyDescent="0.2">
      <c r="F789" s="5"/>
      <c r="H789" s="115"/>
    </row>
    <row r="790" spans="6:8" s="4" customFormat="1" ht="15" customHeight="1" x14ac:dyDescent="0.2">
      <c r="F790" s="5"/>
      <c r="H790" s="115"/>
    </row>
    <row r="791" spans="6:8" s="4" customFormat="1" ht="15" customHeight="1" x14ac:dyDescent="0.2">
      <c r="F791" s="5"/>
      <c r="H791" s="115"/>
    </row>
    <row r="792" spans="6:8" s="4" customFormat="1" ht="15" customHeight="1" x14ac:dyDescent="0.2">
      <c r="F792" s="5"/>
      <c r="H792" s="115"/>
    </row>
    <row r="793" spans="6:8" s="4" customFormat="1" ht="15" customHeight="1" x14ac:dyDescent="0.2">
      <c r="F793" s="5"/>
      <c r="H793" s="115"/>
    </row>
    <row r="794" spans="6:8" s="4" customFormat="1" ht="15" customHeight="1" x14ac:dyDescent="0.2">
      <c r="F794" s="5"/>
      <c r="H794" s="115"/>
    </row>
    <row r="795" spans="6:8" s="4" customFormat="1" ht="15" customHeight="1" x14ac:dyDescent="0.2">
      <c r="F795" s="5"/>
      <c r="H795" s="115"/>
    </row>
    <row r="796" spans="6:8" s="4" customFormat="1" ht="15" customHeight="1" x14ac:dyDescent="0.2">
      <c r="F796" s="5"/>
      <c r="H796" s="115"/>
    </row>
    <row r="797" spans="6:8" s="4" customFormat="1" ht="15" customHeight="1" x14ac:dyDescent="0.2">
      <c r="F797" s="5"/>
      <c r="H797" s="115"/>
    </row>
    <row r="798" spans="6:8" s="4" customFormat="1" ht="15" customHeight="1" x14ac:dyDescent="0.2">
      <c r="F798" s="5"/>
      <c r="H798" s="115"/>
    </row>
    <row r="799" spans="6:8" s="4" customFormat="1" ht="15" customHeight="1" x14ac:dyDescent="0.2">
      <c r="F799" s="5"/>
      <c r="H799" s="115"/>
    </row>
    <row r="800" spans="6:8" s="4" customFormat="1" ht="15" customHeight="1" x14ac:dyDescent="0.2">
      <c r="F800" s="5"/>
      <c r="H800" s="115"/>
    </row>
    <row r="801" spans="6:8" s="4" customFormat="1" ht="15" customHeight="1" x14ac:dyDescent="0.2">
      <c r="F801" s="5"/>
      <c r="H801" s="115"/>
    </row>
    <row r="802" spans="6:8" s="4" customFormat="1" ht="15" customHeight="1" x14ac:dyDescent="0.2">
      <c r="F802" s="5"/>
      <c r="H802" s="115"/>
    </row>
    <row r="803" spans="6:8" s="4" customFormat="1" ht="15" customHeight="1" x14ac:dyDescent="0.2">
      <c r="F803" s="5"/>
      <c r="H803" s="115"/>
    </row>
    <row r="804" spans="6:8" s="4" customFormat="1" ht="15" customHeight="1" x14ac:dyDescent="0.2">
      <c r="F804" s="5"/>
      <c r="H804" s="115"/>
    </row>
    <row r="805" spans="6:8" s="4" customFormat="1" ht="15" customHeight="1" x14ac:dyDescent="0.2">
      <c r="F805" s="5"/>
      <c r="H805" s="115"/>
    </row>
    <row r="806" spans="6:8" s="4" customFormat="1" ht="15" customHeight="1" x14ac:dyDescent="0.2">
      <c r="F806" s="5"/>
      <c r="H806" s="115"/>
    </row>
    <row r="807" spans="6:8" s="4" customFormat="1" ht="15" customHeight="1" x14ac:dyDescent="0.2">
      <c r="F807" s="5"/>
      <c r="H807" s="115"/>
    </row>
    <row r="808" spans="6:8" s="4" customFormat="1" ht="15" customHeight="1" x14ac:dyDescent="0.2">
      <c r="F808" s="5"/>
      <c r="H808" s="115"/>
    </row>
    <row r="809" spans="6:8" s="4" customFormat="1" ht="15" customHeight="1" x14ac:dyDescent="0.2">
      <c r="F809" s="5"/>
      <c r="H809" s="115"/>
    </row>
    <row r="810" spans="6:8" s="4" customFormat="1" ht="15" customHeight="1" x14ac:dyDescent="0.2">
      <c r="F810" s="5"/>
      <c r="H810" s="115"/>
    </row>
    <row r="811" spans="6:8" s="4" customFormat="1" ht="15" customHeight="1" x14ac:dyDescent="0.2">
      <c r="F811" s="5"/>
      <c r="H811" s="115"/>
    </row>
    <row r="812" spans="6:8" s="4" customFormat="1" ht="15" customHeight="1" x14ac:dyDescent="0.2">
      <c r="F812" s="5"/>
      <c r="H812" s="115"/>
    </row>
    <row r="813" spans="6:8" s="4" customFormat="1" ht="15" customHeight="1" x14ac:dyDescent="0.2">
      <c r="F813" s="5"/>
      <c r="H813" s="115"/>
    </row>
    <row r="814" spans="6:8" s="4" customFormat="1" ht="15" customHeight="1" x14ac:dyDescent="0.2">
      <c r="F814" s="5"/>
      <c r="H814" s="115"/>
    </row>
    <row r="815" spans="6:8" s="4" customFormat="1" ht="15" customHeight="1" x14ac:dyDescent="0.2">
      <c r="F815" s="5"/>
      <c r="H815" s="115"/>
    </row>
    <row r="816" spans="6:8" s="4" customFormat="1" ht="15" customHeight="1" x14ac:dyDescent="0.2">
      <c r="F816" s="5"/>
      <c r="H816" s="115"/>
    </row>
    <row r="817" spans="6:8" s="4" customFormat="1" ht="15" customHeight="1" x14ac:dyDescent="0.2">
      <c r="F817" s="5"/>
      <c r="H817" s="115"/>
    </row>
    <row r="818" spans="6:8" s="4" customFormat="1" ht="15" customHeight="1" x14ac:dyDescent="0.2">
      <c r="F818" s="5"/>
      <c r="H818" s="115"/>
    </row>
    <row r="819" spans="6:8" s="4" customFormat="1" ht="15" customHeight="1" x14ac:dyDescent="0.2">
      <c r="F819" s="5"/>
      <c r="H819" s="115"/>
    </row>
    <row r="820" spans="6:8" s="4" customFormat="1" ht="15" customHeight="1" x14ac:dyDescent="0.2">
      <c r="F820" s="5"/>
      <c r="H820" s="115"/>
    </row>
    <row r="821" spans="6:8" s="4" customFormat="1" ht="15" customHeight="1" x14ac:dyDescent="0.2">
      <c r="F821" s="5"/>
      <c r="H821" s="115"/>
    </row>
    <row r="822" spans="6:8" s="4" customFormat="1" ht="15" customHeight="1" x14ac:dyDescent="0.2">
      <c r="F822" s="5"/>
      <c r="H822" s="115"/>
    </row>
    <row r="823" spans="6:8" s="4" customFormat="1" ht="15" customHeight="1" x14ac:dyDescent="0.2">
      <c r="F823" s="5"/>
      <c r="H823" s="115"/>
    </row>
    <row r="824" spans="6:8" s="4" customFormat="1" ht="15" customHeight="1" x14ac:dyDescent="0.2">
      <c r="F824" s="5"/>
      <c r="H824" s="115"/>
    </row>
    <row r="825" spans="6:8" s="4" customFormat="1" ht="15" customHeight="1" x14ac:dyDescent="0.2">
      <c r="F825" s="5"/>
      <c r="H825" s="115"/>
    </row>
    <row r="826" spans="6:8" s="4" customFormat="1" ht="15" customHeight="1" x14ac:dyDescent="0.2">
      <c r="F826" s="5"/>
      <c r="H826" s="115"/>
    </row>
    <row r="827" spans="6:8" s="4" customFormat="1" ht="15" customHeight="1" x14ac:dyDescent="0.2">
      <c r="F827" s="5"/>
      <c r="H827" s="115"/>
    </row>
    <row r="828" spans="6:8" s="4" customFormat="1" ht="15" customHeight="1" x14ac:dyDescent="0.2">
      <c r="F828" s="5"/>
      <c r="H828" s="115"/>
    </row>
    <row r="829" spans="6:8" s="4" customFormat="1" ht="15" customHeight="1" x14ac:dyDescent="0.2">
      <c r="F829" s="5"/>
      <c r="H829" s="115"/>
    </row>
    <row r="830" spans="6:8" s="4" customFormat="1" ht="15" customHeight="1" x14ac:dyDescent="0.2">
      <c r="F830" s="5"/>
      <c r="H830" s="115"/>
    </row>
    <row r="831" spans="6:8" s="4" customFormat="1" ht="15" customHeight="1" x14ac:dyDescent="0.2">
      <c r="F831" s="5"/>
      <c r="H831" s="115"/>
    </row>
    <row r="832" spans="6:8" s="4" customFormat="1" ht="15" customHeight="1" x14ac:dyDescent="0.2">
      <c r="F832" s="5"/>
      <c r="H832" s="115"/>
    </row>
    <row r="833" spans="6:8" s="4" customFormat="1" ht="15" customHeight="1" x14ac:dyDescent="0.2">
      <c r="F833" s="5"/>
      <c r="H833" s="115"/>
    </row>
    <row r="834" spans="6:8" s="4" customFormat="1" ht="15" customHeight="1" x14ac:dyDescent="0.2">
      <c r="F834" s="5"/>
      <c r="H834" s="115"/>
    </row>
    <row r="835" spans="6:8" s="4" customFormat="1" ht="15" customHeight="1" x14ac:dyDescent="0.2">
      <c r="F835" s="5"/>
      <c r="H835" s="115"/>
    </row>
    <row r="836" spans="6:8" s="4" customFormat="1" ht="15" customHeight="1" x14ac:dyDescent="0.2">
      <c r="F836" s="5"/>
      <c r="H836" s="115"/>
    </row>
    <row r="837" spans="6:8" s="4" customFormat="1" ht="15" customHeight="1" x14ac:dyDescent="0.2">
      <c r="F837" s="5"/>
      <c r="H837" s="115"/>
    </row>
    <row r="838" spans="6:8" s="4" customFormat="1" ht="15" customHeight="1" x14ac:dyDescent="0.2">
      <c r="F838" s="5"/>
      <c r="H838" s="115"/>
    </row>
    <row r="839" spans="6:8" s="4" customFormat="1" ht="15" customHeight="1" x14ac:dyDescent="0.2">
      <c r="F839" s="5"/>
      <c r="H839" s="115"/>
    </row>
    <row r="840" spans="6:8" s="4" customFormat="1" ht="15" customHeight="1" x14ac:dyDescent="0.2">
      <c r="F840" s="5"/>
      <c r="H840" s="115"/>
    </row>
    <row r="841" spans="6:8" s="4" customFormat="1" ht="15" customHeight="1" x14ac:dyDescent="0.2">
      <c r="F841" s="5"/>
      <c r="H841" s="115"/>
    </row>
    <row r="842" spans="6:8" s="4" customFormat="1" ht="15" customHeight="1" x14ac:dyDescent="0.2">
      <c r="F842" s="5"/>
      <c r="H842" s="115"/>
    </row>
    <row r="843" spans="6:8" s="4" customFormat="1" ht="15" customHeight="1" x14ac:dyDescent="0.2">
      <c r="F843" s="5"/>
      <c r="H843" s="115"/>
    </row>
    <row r="844" spans="6:8" s="4" customFormat="1" ht="15" customHeight="1" x14ac:dyDescent="0.2">
      <c r="F844" s="5"/>
      <c r="H844" s="115"/>
    </row>
    <row r="845" spans="6:8" s="4" customFormat="1" ht="15" customHeight="1" x14ac:dyDescent="0.2">
      <c r="F845" s="5"/>
      <c r="H845" s="115"/>
    </row>
    <row r="846" spans="6:8" s="4" customFormat="1" ht="15" customHeight="1" x14ac:dyDescent="0.2">
      <c r="F846" s="5"/>
      <c r="H846" s="115"/>
    </row>
    <row r="847" spans="6:8" s="4" customFormat="1" ht="15" customHeight="1" x14ac:dyDescent="0.2">
      <c r="F847" s="5"/>
      <c r="H847" s="115"/>
    </row>
    <row r="848" spans="6:8" s="4" customFormat="1" ht="15" customHeight="1" x14ac:dyDescent="0.2">
      <c r="F848" s="5"/>
      <c r="H848" s="115"/>
    </row>
    <row r="849" spans="6:8" s="4" customFormat="1" ht="15" customHeight="1" x14ac:dyDescent="0.2">
      <c r="F849" s="5"/>
      <c r="H849" s="115"/>
    </row>
    <row r="850" spans="6:8" s="4" customFormat="1" ht="15" customHeight="1" x14ac:dyDescent="0.2">
      <c r="F850" s="5"/>
      <c r="H850" s="115"/>
    </row>
    <row r="851" spans="6:8" s="4" customFormat="1" ht="15" customHeight="1" x14ac:dyDescent="0.2">
      <c r="F851" s="5"/>
      <c r="H851" s="115"/>
    </row>
    <row r="852" spans="6:8" s="4" customFormat="1" ht="15" customHeight="1" x14ac:dyDescent="0.2">
      <c r="F852" s="5"/>
      <c r="H852" s="115"/>
    </row>
    <row r="853" spans="6:8" s="4" customFormat="1" ht="15" customHeight="1" x14ac:dyDescent="0.2">
      <c r="F853" s="5"/>
      <c r="H853" s="115"/>
    </row>
    <row r="854" spans="6:8" s="4" customFormat="1" ht="15" customHeight="1" x14ac:dyDescent="0.2">
      <c r="F854" s="5"/>
      <c r="H854" s="115"/>
    </row>
    <row r="855" spans="6:8" s="4" customFormat="1" ht="15" customHeight="1" x14ac:dyDescent="0.2">
      <c r="F855" s="5"/>
      <c r="H855" s="115"/>
    </row>
    <row r="856" spans="6:8" s="4" customFormat="1" ht="15" customHeight="1" x14ac:dyDescent="0.2">
      <c r="F856" s="5"/>
      <c r="H856" s="115"/>
    </row>
    <row r="857" spans="6:8" s="4" customFormat="1" ht="15" customHeight="1" x14ac:dyDescent="0.2">
      <c r="F857" s="5"/>
      <c r="H857" s="115"/>
    </row>
    <row r="858" spans="6:8" s="4" customFormat="1" ht="15" customHeight="1" x14ac:dyDescent="0.2">
      <c r="F858" s="5"/>
      <c r="H858" s="115"/>
    </row>
    <row r="859" spans="6:8" s="4" customFormat="1" ht="15" customHeight="1" x14ac:dyDescent="0.2">
      <c r="F859" s="5"/>
      <c r="H859" s="115"/>
    </row>
    <row r="860" spans="6:8" s="4" customFormat="1" ht="15" customHeight="1" x14ac:dyDescent="0.2">
      <c r="F860" s="5"/>
      <c r="H860" s="115"/>
    </row>
    <row r="861" spans="6:8" s="4" customFormat="1" ht="15" customHeight="1" x14ac:dyDescent="0.2">
      <c r="F861" s="5"/>
      <c r="H861" s="115"/>
    </row>
    <row r="862" spans="6:8" s="4" customFormat="1" ht="15" customHeight="1" x14ac:dyDescent="0.2">
      <c r="F862" s="5"/>
      <c r="H862" s="115"/>
    </row>
    <row r="863" spans="6:8" s="4" customFormat="1" ht="15" customHeight="1" x14ac:dyDescent="0.2">
      <c r="F863" s="5"/>
      <c r="H863" s="115"/>
    </row>
    <row r="864" spans="6:8" s="4" customFormat="1" ht="15" customHeight="1" x14ac:dyDescent="0.2">
      <c r="F864" s="5"/>
      <c r="H864" s="115"/>
    </row>
    <row r="865" spans="6:8" s="4" customFormat="1" ht="15" customHeight="1" x14ac:dyDescent="0.2">
      <c r="F865" s="5"/>
      <c r="H865" s="115"/>
    </row>
    <row r="866" spans="6:8" s="4" customFormat="1" ht="15" customHeight="1" x14ac:dyDescent="0.2">
      <c r="F866" s="5"/>
      <c r="H866" s="115"/>
    </row>
    <row r="867" spans="6:8" s="4" customFormat="1" ht="15" customHeight="1" x14ac:dyDescent="0.2">
      <c r="F867" s="5"/>
      <c r="H867" s="115"/>
    </row>
    <row r="868" spans="6:8" s="4" customFormat="1" ht="15" customHeight="1" x14ac:dyDescent="0.2">
      <c r="F868" s="5"/>
      <c r="H868" s="115"/>
    </row>
    <row r="869" spans="6:8" s="4" customFormat="1" ht="15" customHeight="1" x14ac:dyDescent="0.2">
      <c r="F869" s="5"/>
      <c r="H869" s="115"/>
    </row>
    <row r="870" spans="6:8" s="4" customFormat="1" ht="15" customHeight="1" x14ac:dyDescent="0.2">
      <c r="F870" s="5"/>
      <c r="H870" s="115"/>
    </row>
    <row r="871" spans="6:8" s="4" customFormat="1" ht="15" customHeight="1" x14ac:dyDescent="0.2">
      <c r="F871" s="5"/>
      <c r="H871" s="115"/>
    </row>
    <row r="872" spans="6:8" s="4" customFormat="1" ht="15" customHeight="1" x14ac:dyDescent="0.2">
      <c r="F872" s="5"/>
      <c r="H872" s="115"/>
    </row>
    <row r="873" spans="6:8" s="4" customFormat="1" ht="15" customHeight="1" x14ac:dyDescent="0.2">
      <c r="F873" s="5"/>
      <c r="H873" s="115"/>
    </row>
    <row r="874" spans="6:8" s="4" customFormat="1" ht="15" customHeight="1" x14ac:dyDescent="0.2">
      <c r="F874" s="5"/>
      <c r="H874" s="115"/>
    </row>
    <row r="875" spans="6:8" s="4" customFormat="1" ht="15" customHeight="1" x14ac:dyDescent="0.2">
      <c r="F875" s="5"/>
      <c r="H875" s="115"/>
    </row>
    <row r="876" spans="6:8" s="4" customFormat="1" ht="15" customHeight="1" x14ac:dyDescent="0.2">
      <c r="F876" s="5"/>
      <c r="H876" s="115"/>
    </row>
    <row r="877" spans="6:8" s="4" customFormat="1" ht="15" customHeight="1" x14ac:dyDescent="0.2">
      <c r="F877" s="5"/>
      <c r="H877" s="115"/>
    </row>
    <row r="878" spans="6:8" s="4" customFormat="1" ht="15" customHeight="1" x14ac:dyDescent="0.2">
      <c r="F878" s="5"/>
      <c r="H878" s="115"/>
    </row>
    <row r="879" spans="6:8" s="4" customFormat="1" ht="15" customHeight="1" x14ac:dyDescent="0.2">
      <c r="F879" s="5"/>
      <c r="H879" s="115"/>
    </row>
    <row r="880" spans="6:8" s="4" customFormat="1" ht="15" customHeight="1" x14ac:dyDescent="0.2">
      <c r="F880" s="5"/>
      <c r="H880" s="115"/>
    </row>
    <row r="881" spans="6:8" s="4" customFormat="1" ht="15" customHeight="1" x14ac:dyDescent="0.2">
      <c r="F881" s="5"/>
      <c r="H881" s="115"/>
    </row>
    <row r="882" spans="6:8" s="4" customFormat="1" ht="15" customHeight="1" x14ac:dyDescent="0.2">
      <c r="F882" s="5"/>
      <c r="H882" s="115"/>
    </row>
    <row r="883" spans="6:8" s="4" customFormat="1" ht="15" customHeight="1" x14ac:dyDescent="0.2">
      <c r="F883" s="5"/>
      <c r="H883" s="115"/>
    </row>
    <row r="884" spans="6:8" s="4" customFormat="1" ht="15" customHeight="1" x14ac:dyDescent="0.2">
      <c r="F884" s="5"/>
      <c r="H884" s="115"/>
    </row>
    <row r="885" spans="6:8" s="4" customFormat="1" ht="15" customHeight="1" x14ac:dyDescent="0.2">
      <c r="F885" s="5"/>
      <c r="H885" s="115"/>
    </row>
    <row r="886" spans="6:8" s="4" customFormat="1" ht="15" customHeight="1" x14ac:dyDescent="0.2">
      <c r="F886" s="5"/>
      <c r="H886" s="115"/>
    </row>
    <row r="887" spans="6:8" s="4" customFormat="1" ht="15" customHeight="1" x14ac:dyDescent="0.2">
      <c r="F887" s="5"/>
      <c r="H887" s="115"/>
    </row>
    <row r="888" spans="6:8" s="4" customFormat="1" ht="15" customHeight="1" x14ac:dyDescent="0.2">
      <c r="F888" s="5"/>
      <c r="H888" s="115"/>
    </row>
    <row r="889" spans="6:8" s="4" customFormat="1" ht="15" customHeight="1" x14ac:dyDescent="0.2">
      <c r="F889" s="5"/>
      <c r="H889" s="115"/>
    </row>
    <row r="890" spans="6:8" s="4" customFormat="1" ht="15" customHeight="1" x14ac:dyDescent="0.2">
      <c r="F890" s="5"/>
      <c r="H890" s="115"/>
    </row>
    <row r="891" spans="6:8" s="4" customFormat="1" ht="15" customHeight="1" x14ac:dyDescent="0.2">
      <c r="F891" s="5"/>
      <c r="H891" s="115"/>
    </row>
    <row r="892" spans="6:8" s="4" customFormat="1" ht="15" customHeight="1" x14ac:dyDescent="0.2">
      <c r="F892" s="5"/>
      <c r="H892" s="115"/>
    </row>
    <row r="893" spans="6:8" s="4" customFormat="1" ht="15" customHeight="1" x14ac:dyDescent="0.2">
      <c r="F893" s="5"/>
      <c r="H893" s="115"/>
    </row>
    <row r="894" spans="6:8" s="4" customFormat="1" ht="15" customHeight="1" x14ac:dyDescent="0.2">
      <c r="F894" s="5"/>
      <c r="H894" s="115"/>
    </row>
    <row r="895" spans="6:8" s="4" customFormat="1" ht="15" customHeight="1" x14ac:dyDescent="0.2">
      <c r="F895" s="5"/>
      <c r="H895" s="115"/>
    </row>
    <row r="896" spans="6:8" s="4" customFormat="1" ht="15" customHeight="1" x14ac:dyDescent="0.2">
      <c r="F896" s="5"/>
      <c r="H896" s="115"/>
    </row>
    <row r="897" spans="6:8" s="4" customFormat="1" ht="15" customHeight="1" x14ac:dyDescent="0.2">
      <c r="F897" s="5"/>
      <c r="H897" s="115"/>
    </row>
    <row r="898" spans="6:8" s="4" customFormat="1" ht="15" customHeight="1" x14ac:dyDescent="0.2">
      <c r="F898" s="5"/>
      <c r="H898" s="115"/>
    </row>
    <row r="899" spans="6:8" s="4" customFormat="1" ht="15" customHeight="1" x14ac:dyDescent="0.2">
      <c r="F899" s="5"/>
      <c r="H899" s="115"/>
    </row>
    <row r="900" spans="6:8" s="4" customFormat="1" ht="15" customHeight="1" x14ac:dyDescent="0.2">
      <c r="F900" s="5"/>
      <c r="H900" s="115"/>
    </row>
    <row r="901" spans="6:8" s="4" customFormat="1" ht="15" customHeight="1" x14ac:dyDescent="0.2">
      <c r="F901" s="5"/>
      <c r="H901" s="115"/>
    </row>
    <row r="902" spans="6:8" s="4" customFormat="1" ht="15" customHeight="1" x14ac:dyDescent="0.2">
      <c r="F902" s="5"/>
      <c r="H902" s="115"/>
    </row>
    <row r="903" spans="6:8" s="4" customFormat="1" ht="15" customHeight="1" x14ac:dyDescent="0.2">
      <c r="F903" s="5"/>
      <c r="H903" s="115"/>
    </row>
    <row r="904" spans="6:8" s="4" customFormat="1" ht="15" customHeight="1" x14ac:dyDescent="0.2">
      <c r="F904" s="5"/>
      <c r="H904" s="115"/>
    </row>
    <row r="905" spans="6:8" s="4" customFormat="1" ht="15" customHeight="1" x14ac:dyDescent="0.2">
      <c r="F905" s="5"/>
      <c r="H905" s="115"/>
    </row>
    <row r="906" spans="6:8" s="4" customFormat="1" ht="15" customHeight="1" x14ac:dyDescent="0.2">
      <c r="F906" s="5"/>
      <c r="H906" s="115"/>
    </row>
    <row r="907" spans="6:8" s="4" customFormat="1" ht="15" customHeight="1" x14ac:dyDescent="0.2">
      <c r="F907" s="5"/>
      <c r="H907" s="115"/>
    </row>
    <row r="908" spans="6:8" s="4" customFormat="1" ht="15" customHeight="1" x14ac:dyDescent="0.2">
      <c r="F908" s="5"/>
      <c r="H908" s="115"/>
    </row>
    <row r="909" spans="6:8" s="4" customFormat="1" ht="15" customHeight="1" x14ac:dyDescent="0.2">
      <c r="F909" s="5"/>
      <c r="H909" s="115"/>
    </row>
    <row r="910" spans="6:8" s="4" customFormat="1" ht="15" customHeight="1" x14ac:dyDescent="0.2">
      <c r="F910" s="5"/>
      <c r="H910" s="115"/>
    </row>
    <row r="911" spans="6:8" s="4" customFormat="1" ht="15" customHeight="1" x14ac:dyDescent="0.2">
      <c r="F911" s="5"/>
      <c r="H911" s="115"/>
    </row>
    <row r="912" spans="6:8" s="4" customFormat="1" ht="15" customHeight="1" x14ac:dyDescent="0.2">
      <c r="F912" s="5"/>
      <c r="H912" s="115"/>
    </row>
    <row r="913" spans="6:8" s="4" customFormat="1" ht="15" customHeight="1" x14ac:dyDescent="0.2">
      <c r="F913" s="5"/>
      <c r="H913" s="115"/>
    </row>
    <row r="914" spans="6:8" s="4" customFormat="1" ht="15" customHeight="1" x14ac:dyDescent="0.2">
      <c r="F914" s="5"/>
      <c r="H914" s="115"/>
    </row>
    <row r="915" spans="6:8" s="4" customFormat="1" ht="15" customHeight="1" x14ac:dyDescent="0.2">
      <c r="F915" s="5"/>
      <c r="H915" s="115"/>
    </row>
    <row r="916" spans="6:8" s="4" customFormat="1" ht="15" customHeight="1" x14ac:dyDescent="0.2">
      <c r="F916" s="5"/>
      <c r="H916" s="115"/>
    </row>
    <row r="917" spans="6:8" s="4" customFormat="1" ht="15" customHeight="1" x14ac:dyDescent="0.2">
      <c r="F917" s="5"/>
      <c r="H917" s="115"/>
    </row>
    <row r="918" spans="6:8" s="4" customFormat="1" ht="15" customHeight="1" x14ac:dyDescent="0.2">
      <c r="F918" s="5"/>
      <c r="H918" s="115"/>
    </row>
    <row r="919" spans="6:8" s="4" customFormat="1" ht="15" customHeight="1" x14ac:dyDescent="0.2">
      <c r="F919" s="5"/>
      <c r="H919" s="115"/>
    </row>
    <row r="920" spans="6:8" s="4" customFormat="1" ht="15" customHeight="1" x14ac:dyDescent="0.2">
      <c r="F920" s="5"/>
      <c r="H920" s="115"/>
    </row>
    <row r="921" spans="6:8" s="4" customFormat="1" ht="15" customHeight="1" x14ac:dyDescent="0.2">
      <c r="F921" s="5"/>
      <c r="H921" s="115"/>
    </row>
    <row r="922" spans="6:8" s="4" customFormat="1" ht="15" customHeight="1" x14ac:dyDescent="0.2">
      <c r="F922" s="5"/>
      <c r="H922" s="115"/>
    </row>
    <row r="923" spans="6:8" s="4" customFormat="1" ht="15" customHeight="1" x14ac:dyDescent="0.2">
      <c r="F923" s="5"/>
      <c r="H923" s="115"/>
    </row>
    <row r="924" spans="6:8" s="4" customFormat="1" ht="15" customHeight="1" x14ac:dyDescent="0.2">
      <c r="F924" s="5"/>
      <c r="H924" s="115"/>
    </row>
    <row r="925" spans="6:8" s="4" customFormat="1" ht="15" customHeight="1" x14ac:dyDescent="0.2">
      <c r="F925" s="5"/>
      <c r="H925" s="115"/>
    </row>
    <row r="926" spans="6:8" s="4" customFormat="1" ht="15" customHeight="1" x14ac:dyDescent="0.2">
      <c r="F926" s="5"/>
      <c r="H926" s="115"/>
    </row>
    <row r="927" spans="6:8" s="4" customFormat="1" ht="15" customHeight="1" x14ac:dyDescent="0.2">
      <c r="F927" s="5"/>
      <c r="H927" s="115"/>
    </row>
    <row r="928" spans="6:8" s="4" customFormat="1" ht="15" customHeight="1" x14ac:dyDescent="0.2">
      <c r="F928" s="5"/>
      <c r="H928" s="115"/>
    </row>
    <row r="929" spans="6:8" s="4" customFormat="1" ht="15" customHeight="1" x14ac:dyDescent="0.2">
      <c r="F929" s="5"/>
      <c r="H929" s="115"/>
    </row>
    <row r="930" spans="6:8" s="4" customFormat="1" ht="15" customHeight="1" x14ac:dyDescent="0.2">
      <c r="F930" s="5"/>
      <c r="H930" s="115"/>
    </row>
    <row r="931" spans="6:8" s="4" customFormat="1" ht="15" customHeight="1" x14ac:dyDescent="0.2">
      <c r="F931" s="5"/>
      <c r="H931" s="115"/>
    </row>
  </sheetData>
  <sheetProtection algorithmName="SHA-512" hashValue="yY1XuVoFtTAO7oOabKJyRFXIleWxRfp8C1PJYWkbmrw69GcEjB5Ip0dgzaoYZ0MMJP/kdp036T7LUgbtc0Xhjg==" saltValue="aoQAf4kGNiA+yVNcN06f/Q==" spinCount="100000" sheet="1" formatCells="0" formatColumns="0" formatRows="0" sort="0" autoFilter="0"/>
  <mergeCells count="21">
    <mergeCell ref="A54:B54"/>
    <mergeCell ref="A70:B70"/>
    <mergeCell ref="A88:B88"/>
    <mergeCell ref="C79:D79"/>
    <mergeCell ref="C80:D80"/>
    <mergeCell ref="C81:D81"/>
    <mergeCell ref="C82:D82"/>
    <mergeCell ref="C83:D83"/>
    <mergeCell ref="C84:D84"/>
    <mergeCell ref="C91:D91"/>
    <mergeCell ref="C87:D87"/>
    <mergeCell ref="C88:D88"/>
    <mergeCell ref="C89:D89"/>
    <mergeCell ref="C90:D90"/>
    <mergeCell ref="A14:I14"/>
    <mergeCell ref="A10:C12"/>
    <mergeCell ref="B2:C2"/>
    <mergeCell ref="H2:I2"/>
    <mergeCell ref="H3:I3"/>
    <mergeCell ref="H4:I4"/>
    <mergeCell ref="A6:E8"/>
  </mergeCells>
  <phoneticPr fontId="2" type="noConversion"/>
  <dataValidations count="15">
    <dataValidation type="list" allowBlank="1" showInputMessage="1" showErrorMessage="1" sqref="C37:C41" xr:uid="{F2E95342-2C8C-42EE-A913-13DF194A7964}">
      <formula1>$F$99:$F$109</formula1>
    </dataValidation>
    <dataValidation type="list" allowBlank="1" showInputMessage="1" showErrorMessage="1" sqref="I6" xr:uid="{E25A6BD7-DD64-46D9-B78F-114F3E072037}">
      <formula1>$B$147:$B$150</formula1>
    </dataValidation>
    <dataValidation type="list" allowBlank="1" showInputMessage="1" showErrorMessage="1" sqref="D56" xr:uid="{13FDADFF-6D54-4247-86BD-FB4C631ED8FD}">
      <formula1>$E$94:$E$97</formula1>
    </dataValidation>
    <dataValidation type="list" allowBlank="1" showInputMessage="1" showErrorMessage="1" sqref="D57" xr:uid="{8DC9CFBD-37A1-414C-8406-E48FCF36485C}">
      <formula1>$F$94:$F$97</formula1>
    </dataValidation>
    <dataValidation type="list" allowBlank="1" showInputMessage="1" showErrorMessage="1" sqref="D58" xr:uid="{BD36DC4F-88E1-4270-BD8A-CFC702665315}">
      <formula1>$G$94:$G$97</formula1>
    </dataValidation>
    <dataValidation type="list" allowBlank="1" showInputMessage="1" showErrorMessage="1" sqref="D59" xr:uid="{9B24C92E-9894-4172-89C4-3F41D0FBA728}">
      <formula1>$H$94:$H$97</formula1>
    </dataValidation>
    <dataValidation type="list" allowBlank="1" showInputMessage="1" showErrorMessage="1" sqref="D60" xr:uid="{95B5B2AF-747E-48AD-8729-4B70AA25ED8A}">
      <formula1>$I$94:$I$97</formula1>
    </dataValidation>
    <dataValidation type="list" allowBlank="1" showInputMessage="1" showErrorMessage="1" sqref="D61" xr:uid="{680C50D8-2777-4A21-95BB-D75B5BB4A9CA}">
      <formula1>$J$94:$J$97</formula1>
    </dataValidation>
    <dataValidation type="list" allowBlank="1" showInputMessage="1" showErrorMessage="1" sqref="D66" xr:uid="{B3E0BA27-632F-4850-962C-DF9B770F5494}">
      <formula1>$K$94:$K$97</formula1>
    </dataValidation>
    <dataValidation type="list" allowBlank="1" showInputMessage="1" showErrorMessage="1" sqref="F78" xr:uid="{1A6CBB67-3CB4-409A-ABDD-BCC10FF6FF87}">
      <formula1>$D$114:$D$128</formula1>
    </dataValidation>
    <dataValidation type="list" allowBlank="1" showInputMessage="1" showErrorMessage="1" sqref="C73:C74 C80:D83" xr:uid="{FE9B6175-EC2E-43CC-B4E4-DED4E5571B96}">
      <formula1>$D$148:$D$150</formula1>
    </dataValidation>
    <dataValidation type="list" allowBlank="1" showInputMessage="1" showErrorMessage="1" sqref="C72" xr:uid="{4CABFE0B-5DC7-48F9-A717-337A014C3957}">
      <formula1>$D$145:$D$147</formula1>
    </dataValidation>
    <dataValidation type="list" allowBlank="1" showInputMessage="1" showErrorMessage="1" sqref="C87:D87" xr:uid="{C22DD27C-70AF-42C6-9A4A-8CC40CFDED24}">
      <formula1>$B$93:$B$96</formula1>
    </dataValidation>
    <dataValidation type="list" allowBlank="1" showInputMessage="1" showErrorMessage="1" sqref="C88:D88" xr:uid="{65F7D5C6-9346-46B6-86B0-FBAB709A700C}">
      <formula1>$B$98:$B$104</formula1>
    </dataValidation>
    <dataValidation type="list" allowBlank="1" showInputMessage="1" showErrorMessage="1" sqref="C90:D90" xr:uid="{F657ECBD-1565-428A-9F14-146970B87DC0}">
      <formula1>$B$118:$B$132</formula1>
    </dataValidation>
  </dataValidations>
  <printOptions horizontalCentered="1"/>
  <pageMargins left="0.25" right="0.25" top="0.75" bottom="0.75" header="0.3" footer="0.3"/>
  <pageSetup paperSize="8" scale="54" fitToHeight="0" orientation="portrait" r:id="rId1"/>
  <headerFooter alignWithMargins="0">
    <oddHeader xml:space="preserve">&amp;L&amp;"Arial,Fett"Strategisches Immobilienmanagement&amp;"Arial,Standard"
</oddHeader>
    <oddFooter>&amp;L&amp;"Arial,Fett"&amp;8Armeestab, Immobilienplanung, Schermenwaldstrasse 13, CH-3063 Ittigen&amp;R&amp;8 Seite &amp;P von &amp;N</oddFooter>
  </headerFooter>
  <customProperties>
    <customPr name="_pios_id" r:id="rId2"/>
    <customPr name="EpmWorksheetKeyString_GUID" r:id="rId3"/>
  </customProperties>
  <ignoredErrors>
    <ignoredError sqref="H43:H44 H51 H48 H46 H50 H45 H47 H49" unlockedFormula="1"/>
    <ignoredError sqref="E62 I64" evalError="1"/>
    <ignoredError sqref="E66:E67" evalError="1" unlockedFormula="1"/>
    <ignoredError sqref="H29" formula="1"/>
  </ignoredErrors>
  <drawing r:id="rId4"/>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DC3736CABBEF04FBA59F9F44601FD12" ma:contentTypeVersion="12" ma:contentTypeDescription="Ein neues Dokument erstellen." ma:contentTypeScope="" ma:versionID="ed449384896022d6cb4dd8953c8abe89">
  <xsd:schema xmlns:xsd="http://www.w3.org/2001/XMLSchema" xmlns:xs="http://www.w3.org/2001/XMLSchema" xmlns:p="http://schemas.microsoft.com/office/2006/metadata/properties" xmlns:ns2="08136bab-9de5-42bd-b534-b20d6ff45b09" xmlns:ns3="e0d60139-2986-4120-a947-d89f305c62ef" targetNamespace="http://schemas.microsoft.com/office/2006/metadata/properties" ma:root="true" ma:fieldsID="42b7df292919cb484154d334dbc10620" ns2:_="" ns3:_="">
    <xsd:import namespace="08136bab-9de5-42bd-b534-b20d6ff45b09"/>
    <xsd:import namespace="e0d60139-2986-4120-a947-d89f305c62e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8136bab-9de5-42bd-b534-b20d6ff45b0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47cdc8aa-4839-4a7c-8707-6d529df7b009"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d60139-2986-4120-a947-d89f305c62ef" elementFormDefault="qualified">
    <xsd:import namespace="http://schemas.microsoft.com/office/2006/documentManagement/types"/>
    <xsd:import namespace="http://schemas.microsoft.com/office/infopath/2007/PartnerControls"/>
    <xsd:element name="SharedWithUsers" ma:index="1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Freigegeben für - Details" ma:internalName="SharedWithDetails" ma:readOnly="true">
      <xsd:simpleType>
        <xsd:restriction base="dms:Note">
          <xsd:maxLength value="255"/>
        </xsd:restriction>
      </xsd:simpleType>
    </xsd:element>
    <xsd:element name="TaxCatchAll" ma:index="14" nillable="true" ma:displayName="Taxonomy Catch All Column" ma:hidden="true" ma:list="{da1ef899-461d-4cd1-a495-5c78c1ad85e0}" ma:internalName="TaxCatchAll" ma:showField="CatchAllData" ma:web="e0d60139-2986-4120-a947-d89f305c62e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D4FEF2-ED2A-4EC1-9C49-6E40647C7D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8136bab-9de5-42bd-b534-b20d6ff45b09"/>
    <ds:schemaRef ds:uri="e0d60139-2986-4120-a947-d89f305c62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D19B5FF-3AFE-45BE-93D4-D340056EA05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18</vt:i4>
      </vt:variant>
    </vt:vector>
  </HeadingPairs>
  <TitlesOfParts>
    <vt:vector size="30" baseType="lpstr">
      <vt:lpstr>RBG nach HNF</vt:lpstr>
      <vt:lpstr>Struktur KAS</vt:lpstr>
      <vt:lpstr>Struktur VPF</vt:lpstr>
      <vt:lpstr>Struktur SAN</vt:lpstr>
      <vt:lpstr>Struktur LBA</vt:lpstr>
      <vt:lpstr>Struktur CY</vt:lpstr>
      <vt:lpstr>Struktur MPP</vt:lpstr>
      <vt:lpstr>Struktur MP SI DET</vt:lpstr>
      <vt:lpstr>Struktur Trp MM</vt:lpstr>
      <vt:lpstr>Berechnung Fz m2</vt:lpstr>
      <vt:lpstr>Preisliste ar Immo</vt:lpstr>
      <vt:lpstr>Struktur VPF AK</vt:lpstr>
      <vt:lpstr>AKü1</vt:lpstr>
      <vt:lpstr>AKü2</vt:lpstr>
      <vt:lpstr>AKü3</vt:lpstr>
      <vt:lpstr>'Berechnung Fz m2'!Druckbereich</vt:lpstr>
      <vt:lpstr>'Preisliste ar Immo'!Druckbereich</vt:lpstr>
      <vt:lpstr>'RBG nach HNF'!Druckbereich</vt:lpstr>
      <vt:lpstr>'Struktur CY'!Druckbereich</vt:lpstr>
      <vt:lpstr>'Struktur KAS'!Druckbereich</vt:lpstr>
      <vt:lpstr>'Struktur LBA'!Druckbereich</vt:lpstr>
      <vt:lpstr>'Struktur MP SI DET'!Druckbereich</vt:lpstr>
      <vt:lpstr>'Struktur MPP'!Druckbereich</vt:lpstr>
      <vt:lpstr>'Struktur SAN'!Druckbereich</vt:lpstr>
      <vt:lpstr>'Struktur Trp MM'!Druckbereich</vt:lpstr>
      <vt:lpstr>'Struktur VPF'!Druckbereich</vt:lpstr>
      <vt:lpstr>'Struktur VPF AK'!Druckbereich</vt:lpstr>
      <vt:lpstr>GdeKü</vt:lpstr>
      <vt:lpstr>GrunddatenFläche</vt:lpstr>
      <vt:lpstr>TrpKü</vt:lpstr>
    </vt:vector>
  </TitlesOfParts>
  <Company>EXACT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Vorlage Raumbedarf Global - Version 9</dc:title>
  <dc:creator>immobilien@ar.admin.ch</dc:creator>
  <cp:keywords>Vorlage, Raum, Raumbedarf, global, Mieter, Nutzer, Fläche, Nutzung, 10060</cp:keywords>
  <cp:lastModifiedBy>Burla Jacqueline ASTAB</cp:lastModifiedBy>
  <cp:lastPrinted>2024-07-14T08:33:11Z</cp:lastPrinted>
  <dcterms:created xsi:type="dcterms:W3CDTF">2007-01-24T11:05:18Z</dcterms:created>
  <dcterms:modified xsi:type="dcterms:W3CDTF">2026-04-13T12:31:32Z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BCO_ScreenResolution">
    <vt:lpwstr>96 96 1680 1050</vt:lpwstr>
  </property>
  <property fmtid="{D5CDD505-2E9C-101B-9397-08002B2CF9AE}" pid="3" name="MSIP_Label_c5c8fc13-10ff-486c-8b98-f1c4969692dd_Enabled">
    <vt:lpwstr>true</vt:lpwstr>
  </property>
  <property fmtid="{D5CDD505-2E9C-101B-9397-08002B2CF9AE}" pid="4" name="MSIP_Label_c5c8fc13-10ff-486c-8b98-f1c4969692dd_SetDate">
    <vt:lpwstr>2026-01-16T09:03:31Z</vt:lpwstr>
  </property>
  <property fmtid="{D5CDD505-2E9C-101B-9397-08002B2CF9AE}" pid="5" name="MSIP_Label_c5c8fc13-10ff-486c-8b98-f1c4969692dd_Method">
    <vt:lpwstr>Privileged</vt:lpwstr>
  </property>
  <property fmtid="{D5CDD505-2E9C-101B-9397-08002B2CF9AE}" pid="6" name="MSIP_Label_c5c8fc13-10ff-486c-8b98-f1c4969692dd_Name">
    <vt:lpwstr>L3</vt:lpwstr>
  </property>
  <property fmtid="{D5CDD505-2E9C-101B-9397-08002B2CF9AE}" pid="7" name="MSIP_Label_c5c8fc13-10ff-486c-8b98-f1c4969692dd_SiteId">
    <vt:lpwstr>6ae27add-8276-4a38-88c1-3a9c1f973767</vt:lpwstr>
  </property>
  <property fmtid="{D5CDD505-2E9C-101B-9397-08002B2CF9AE}" pid="8" name="MSIP_Label_c5c8fc13-10ff-486c-8b98-f1c4969692dd_ActionId">
    <vt:lpwstr>6be4f897-ca81-4266-93ef-b09ba44505de</vt:lpwstr>
  </property>
  <property fmtid="{D5CDD505-2E9C-101B-9397-08002B2CF9AE}" pid="9" name="MSIP_Label_c5c8fc13-10ff-486c-8b98-f1c4969692dd_ContentBits">
    <vt:lpwstr>0</vt:lpwstr>
  </property>
  <property fmtid="{D5CDD505-2E9C-101B-9397-08002B2CF9AE}" pid="10" name="MSIP_Label_c5c8fc13-10ff-486c-8b98-f1c4969692dd_Tag">
    <vt:lpwstr>10, 0, 1, 1</vt:lpwstr>
  </property>
</Properties>
</file>